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000_Michigan\Laboratory Data Files\Data Reduction Procedure\0000_LabFileFormatting\000_Reactor Spreadsheet Raw\"/>
    </mc:Choice>
  </mc:AlternateContent>
  <xr:revisionPtr revIDLastSave="0" documentId="13_ncr:1_{5A1958EA-4E75-4725-BD84-24FA29F4957E}" xr6:coauthVersionLast="47" xr6:coauthVersionMax="47" xr10:uidLastSave="{00000000-0000-0000-0000-000000000000}"/>
  <bookViews>
    <workbookView xWindow="-108" yWindow="-108" windowWidth="23256" windowHeight="12576" tabRatio="301" xr2:uid="{00000000-000D-0000-FFFF-FFFF00000000}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definedNames>
    <definedName name="_xlnm._FilterDatabase" localSheetId="0" hidden="1">'All Data'!$C$1:$D$2</definedName>
    <definedName name="Apatite">#REF!</definedName>
    <definedName name="Carbonate" localSheetId="0">Table5[Carbonate]</definedName>
    <definedName name="Carbonate">Table5[Carbonate]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7" l="1"/>
  <c r="Z169" i="10" l="1"/>
  <c r="Z168" i="10"/>
  <c r="Z164" i="10"/>
  <c r="Z161" i="10"/>
  <c r="Z15" i="9"/>
  <c r="Z160" i="10"/>
  <c r="Z162" i="10"/>
  <c r="Z13" i="9"/>
  <c r="Z167" i="10"/>
  <c r="Z163" i="10"/>
  <c r="Z166" i="10"/>
  <c r="Z14" i="9"/>
  <c r="Z165" i="10"/>
  <c r="Z157" i="10"/>
  <c r="Z154" i="10"/>
  <c r="Z155" i="10"/>
  <c r="Z153" i="10"/>
  <c r="Z159" i="10"/>
  <c r="Z156" i="10"/>
  <c r="Z11" i="9"/>
  <c r="Z158" i="10"/>
  <c r="Z10" i="9"/>
  <c r="Z9" i="9"/>
  <c r="Z152" i="10"/>
  <c r="Z151" i="10"/>
  <c r="Z9" i="8"/>
  <c r="Z10" i="8"/>
  <c r="Z11" i="8"/>
  <c r="Z150" i="10"/>
  <c r="Z23" i="7"/>
  <c r="Z146" i="10"/>
  <c r="Z25" i="7"/>
  <c r="Z24" i="7"/>
  <c r="Z22" i="7"/>
  <c r="Z149" i="10"/>
  <c r="Z5" i="8"/>
  <c r="Z13" i="10"/>
  <c r="Z148" i="10"/>
  <c r="Z147" i="10"/>
  <c r="Z4" i="8"/>
  <c r="Z19" i="7"/>
  <c r="Z136" i="10"/>
  <c r="Z134" i="10"/>
  <c r="Z128" i="10"/>
  <c r="Z139" i="10"/>
  <c r="Z114" i="10"/>
  <c r="Z113" i="10"/>
  <c r="Z119" i="10"/>
  <c r="Z135" i="10"/>
  <c r="Z132" i="10"/>
  <c r="Z127" i="10"/>
  <c r="Z116" i="10"/>
  <c r="Z118" i="10"/>
  <c r="Z111" i="10"/>
  <c r="Z145" i="10"/>
  <c r="Z141" i="10"/>
  <c r="Z138" i="10"/>
  <c r="Z131" i="10"/>
  <c r="Z129" i="10"/>
  <c r="Z126" i="10"/>
  <c r="Z121" i="10"/>
  <c r="Z143" i="10"/>
  <c r="Z115" i="10"/>
  <c r="Z133" i="10"/>
  <c r="Z123" i="10"/>
  <c r="Z117" i="10"/>
  <c r="Z112" i="10"/>
  <c r="Z130" i="10"/>
  <c r="Z125" i="10"/>
  <c r="Z142" i="10"/>
  <c r="Z120" i="10"/>
  <c r="Z124" i="10"/>
  <c r="Z140" i="10"/>
  <c r="Z137" i="10"/>
  <c r="Z144" i="10"/>
  <c r="Z122" i="10"/>
  <c r="Z90" i="10"/>
  <c r="Z94" i="10"/>
  <c r="Z97" i="10"/>
  <c r="Z98" i="10"/>
  <c r="Z110" i="10"/>
  <c r="Z108" i="10"/>
  <c r="Z105" i="10"/>
  <c r="Z100" i="10"/>
  <c r="Z87" i="10"/>
  <c r="Z107" i="10"/>
  <c r="Z101" i="10"/>
  <c r="Z95" i="10"/>
  <c r="Z109" i="10"/>
  <c r="Z96" i="10"/>
  <c r="Z91" i="10"/>
  <c r="Z85" i="10"/>
  <c r="Z92" i="10"/>
  <c r="Z102" i="10"/>
  <c r="Z104" i="10"/>
  <c r="Z84" i="10"/>
  <c r="Z103" i="10"/>
  <c r="Z93" i="10"/>
  <c r="Z89" i="10"/>
  <c r="Z106" i="10"/>
  <c r="Z86" i="10"/>
  <c r="Z88" i="10"/>
  <c r="Z82" i="10"/>
  <c r="Z83" i="10"/>
  <c r="Z81" i="10"/>
  <c r="Z72" i="10"/>
  <c r="Z77" i="10"/>
  <c r="Z78" i="10"/>
  <c r="Z74" i="10"/>
  <c r="Z73" i="10"/>
  <c r="Z80" i="10"/>
  <c r="Z75" i="10"/>
  <c r="Z76" i="10"/>
  <c r="Z79" i="10"/>
  <c r="Z70" i="10"/>
  <c r="Z66" i="10"/>
  <c r="Z68" i="10"/>
  <c r="Z65" i="10"/>
  <c r="Z60" i="10"/>
  <c r="Z64" i="10"/>
  <c r="Z71" i="10"/>
  <c r="Z69" i="10"/>
  <c r="Z62" i="10"/>
  <c r="Z67" i="10"/>
  <c r="Z61" i="10"/>
  <c r="Z63" i="10"/>
  <c r="Z59" i="10"/>
  <c r="Z54" i="10"/>
  <c r="Z57" i="10"/>
  <c r="Z52" i="10"/>
  <c r="Z55" i="10"/>
  <c r="Z56" i="10"/>
  <c r="Z53" i="10"/>
  <c r="Z58" i="10"/>
  <c r="Z51" i="10"/>
  <c r="Z50" i="10"/>
  <c r="Z47" i="10"/>
  <c r="Z41" i="10"/>
  <c r="Z44" i="10"/>
  <c r="Z45" i="10"/>
  <c r="Z49" i="10"/>
  <c r="Z48" i="10"/>
  <c r="Z46" i="10"/>
  <c r="Z42" i="10"/>
  <c r="Z39" i="10"/>
  <c r="Z40" i="10"/>
  <c r="Z43" i="10"/>
  <c r="Z6" i="9"/>
  <c r="Z36" i="10"/>
  <c r="Z34" i="10"/>
  <c r="Z33" i="10"/>
  <c r="Z18" i="9"/>
  <c r="Z7" i="9"/>
  <c r="Z38" i="10"/>
  <c r="Z19" i="9"/>
  <c r="Z37" i="10"/>
  <c r="Z35" i="10"/>
  <c r="Z17" i="9"/>
  <c r="Z32" i="10"/>
  <c r="Z30" i="10"/>
  <c r="Z5" i="9"/>
  <c r="Z26" i="10"/>
  <c r="Z25" i="10"/>
  <c r="Z29" i="10"/>
  <c r="Z27" i="10"/>
  <c r="Z31" i="10"/>
  <c r="Z28" i="10"/>
  <c r="Z23" i="10"/>
  <c r="Z20" i="9"/>
  <c r="Z24" i="10"/>
  <c r="Z2" i="9"/>
  <c r="Z21" i="10"/>
  <c r="Z3" i="9"/>
  <c r="Z22" i="10"/>
  <c r="Z20" i="10"/>
  <c r="Z7" i="8"/>
  <c r="Z15" i="10"/>
  <c r="Z14" i="10"/>
  <c r="Z18" i="10"/>
  <c r="Z17" i="10"/>
  <c r="Z6" i="8"/>
  <c r="Z16" i="10"/>
  <c r="Z12" i="10"/>
  <c r="Z20" i="7"/>
  <c r="Z11" i="10"/>
  <c r="Z10" i="10"/>
  <c r="Z17" i="7"/>
  <c r="Z7" i="10" l="1"/>
  <c r="Z5" i="10"/>
  <c r="Z4" i="10" l="1"/>
  <c r="Z6" i="10"/>
  <c r="Z18" i="7"/>
  <c r="Z32" i="7" s="1"/>
  <c r="AM3" i="7" s="1"/>
  <c r="Z8" i="10"/>
  <c r="Z9" i="10"/>
  <c r="AN11" i="7" l="1"/>
  <c r="AB4" i="7"/>
  <c r="AN4" i="7" s="1"/>
  <c r="AA4" i="7"/>
  <c r="AA169" i="10" l="1"/>
  <c r="AA168" i="10"/>
  <c r="AA160" i="10"/>
  <c r="AA166" i="10"/>
  <c r="AA164" i="10"/>
  <c r="AA162" i="10"/>
  <c r="AA14" i="9"/>
  <c r="AA13" i="9"/>
  <c r="AA165" i="10"/>
  <c r="AA161" i="10"/>
  <c r="AA167" i="10"/>
  <c r="AA163" i="10"/>
  <c r="AA15" i="9"/>
  <c r="AA157" i="10"/>
  <c r="AA154" i="10"/>
  <c r="AA155" i="10"/>
  <c r="AA153" i="10"/>
  <c r="AA159" i="10"/>
  <c r="AA156" i="10"/>
  <c r="AA11" i="9"/>
  <c r="AA158" i="10"/>
  <c r="AA10" i="9"/>
  <c r="AA9" i="9"/>
  <c r="AA10" i="8"/>
  <c r="AA151" i="10"/>
  <c r="AA11" i="8"/>
  <c r="AA152" i="10"/>
  <c r="AA9" i="8"/>
  <c r="AA150" i="10"/>
  <c r="AA25" i="7"/>
  <c r="AA22" i="7"/>
  <c r="AA24" i="7"/>
  <c r="AA23" i="7"/>
  <c r="AA146" i="10"/>
  <c r="AA149" i="10"/>
  <c r="AA148" i="10"/>
  <c r="AA147" i="10"/>
  <c r="AA20" i="7"/>
  <c r="AA144" i="10"/>
  <c r="AA139" i="10"/>
  <c r="AA130" i="10"/>
  <c r="AA125" i="10"/>
  <c r="AA124" i="10"/>
  <c r="AA122" i="10"/>
  <c r="AA119" i="10"/>
  <c r="AA114" i="10"/>
  <c r="AA136" i="10"/>
  <c r="AA134" i="10"/>
  <c r="AA128" i="10"/>
  <c r="AA118" i="10"/>
  <c r="AA138" i="10"/>
  <c r="AA113" i="10"/>
  <c r="AA135" i="10"/>
  <c r="AA132" i="10"/>
  <c r="AA116" i="10"/>
  <c r="AA111" i="10"/>
  <c r="AA127" i="10"/>
  <c r="AA145" i="10"/>
  <c r="AA141" i="10"/>
  <c r="AA131" i="10"/>
  <c r="AA129" i="10"/>
  <c r="AA126" i="10"/>
  <c r="AA121" i="10"/>
  <c r="AA123" i="10"/>
  <c r="AA120" i="10"/>
  <c r="AA137" i="10"/>
  <c r="AA143" i="10"/>
  <c r="AA115" i="10"/>
  <c r="AA117" i="10"/>
  <c r="AA112" i="10"/>
  <c r="AA142" i="10"/>
  <c r="AA133" i="10"/>
  <c r="AA140" i="10"/>
  <c r="AA110" i="10"/>
  <c r="AA105" i="10"/>
  <c r="AA95" i="10"/>
  <c r="AA102" i="10"/>
  <c r="AA86" i="10"/>
  <c r="AA90" i="10"/>
  <c r="AA85" i="10"/>
  <c r="AA97" i="10"/>
  <c r="AA98" i="10"/>
  <c r="AA101" i="10"/>
  <c r="AA108" i="10"/>
  <c r="AA104" i="10"/>
  <c r="AA100" i="10"/>
  <c r="AA94" i="10"/>
  <c r="AA87" i="10"/>
  <c r="AA84" i="10"/>
  <c r="AA107" i="10"/>
  <c r="AA88" i="10"/>
  <c r="AA109" i="10"/>
  <c r="AA96" i="10"/>
  <c r="AA91" i="10"/>
  <c r="AA93" i="10"/>
  <c r="AA103" i="10"/>
  <c r="AA106" i="10"/>
  <c r="AA92" i="10"/>
  <c r="AA89" i="10"/>
  <c r="AA81" i="10"/>
  <c r="AA82" i="10"/>
  <c r="AA83" i="10"/>
  <c r="AA79" i="10"/>
  <c r="AA76" i="10"/>
  <c r="AA72" i="10"/>
  <c r="AA77" i="10"/>
  <c r="AA75" i="10"/>
  <c r="AA74" i="10"/>
  <c r="AA80" i="10"/>
  <c r="AA73" i="10"/>
  <c r="AA78" i="10"/>
  <c r="AA67" i="10"/>
  <c r="AA59" i="10"/>
  <c r="AA63" i="10"/>
  <c r="AA66" i="10"/>
  <c r="AA70" i="10"/>
  <c r="AA69" i="10"/>
  <c r="AA62" i="10"/>
  <c r="AA68" i="10"/>
  <c r="AA65" i="10"/>
  <c r="AA60" i="10"/>
  <c r="AA61" i="10"/>
  <c r="AA71" i="10"/>
  <c r="AA64" i="10"/>
  <c r="AA56" i="10"/>
  <c r="AA52" i="10"/>
  <c r="AA58" i="10"/>
  <c r="AA54" i="10"/>
  <c r="AA53" i="10"/>
  <c r="AA51" i="10"/>
  <c r="AA57" i="10"/>
  <c r="AA55" i="10"/>
  <c r="AA44" i="10"/>
  <c r="AA50" i="10"/>
  <c r="AA47" i="10"/>
  <c r="AA41" i="10"/>
  <c r="AA48" i="10"/>
  <c r="AA40" i="10"/>
  <c r="AA45" i="10"/>
  <c r="AA46" i="10"/>
  <c r="AA39" i="10"/>
  <c r="AA42" i="10"/>
  <c r="AA43" i="10"/>
  <c r="AA49" i="10"/>
  <c r="AA36" i="10"/>
  <c r="AA33" i="10"/>
  <c r="AA19" i="9"/>
  <c r="AA34" i="10"/>
  <c r="AA38" i="10"/>
  <c r="AA17" i="9"/>
  <c r="AA18" i="9"/>
  <c r="AA37" i="10"/>
  <c r="AA7" i="9"/>
  <c r="AA35" i="10"/>
  <c r="AA6" i="9"/>
  <c r="AA32" i="10"/>
  <c r="AA5" i="9"/>
  <c r="AA29" i="10"/>
  <c r="AA26" i="10"/>
  <c r="AA25" i="10"/>
  <c r="AA30" i="10"/>
  <c r="AA27" i="10"/>
  <c r="AA28" i="10"/>
  <c r="AA31" i="10"/>
  <c r="AA20" i="9"/>
  <c r="AA23" i="10"/>
  <c r="AA3" i="9"/>
  <c r="AA21" i="10"/>
  <c r="AA24" i="10"/>
  <c r="AA22" i="10"/>
  <c r="AA2" i="9"/>
  <c r="AA16" i="10"/>
  <c r="AA14" i="10"/>
  <c r="AA17" i="10"/>
  <c r="AA20" i="10"/>
  <c r="AA7" i="8"/>
  <c r="AA18" i="10"/>
  <c r="AA15" i="10"/>
  <c r="AA6" i="8"/>
  <c r="AA12" i="10"/>
  <c r="AA5" i="8"/>
  <c r="AA4" i="8"/>
  <c r="AA13" i="10"/>
  <c r="AA11" i="10"/>
  <c r="AA19" i="7"/>
  <c r="AA10" i="10"/>
  <c r="AA17" i="7"/>
  <c r="AA6" i="10"/>
  <c r="AA5" i="10"/>
  <c r="AA4" i="10"/>
  <c r="AA18" i="7"/>
  <c r="AA8" i="10"/>
  <c r="AA9" i="10"/>
  <c r="AA7" i="10"/>
  <c r="AA32" i="7" l="1"/>
  <c r="AM10" i="7" s="1"/>
  <c r="Z13" i="8"/>
  <c r="AM4" i="7" s="1"/>
  <c r="AN6" i="7" s="1"/>
  <c r="AA13" i="8"/>
  <c r="AM11" i="7" s="1"/>
  <c r="AB14" i="9" l="1"/>
  <c r="AD14" i="9" s="1"/>
  <c r="AB167" i="10"/>
  <c r="AD167" i="10" s="1"/>
  <c r="AB15" i="9"/>
  <c r="AD15" i="9" s="1"/>
  <c r="AB159" i="10"/>
  <c r="AD159" i="10" s="1"/>
  <c r="AB9" i="9"/>
  <c r="AD9" i="9" s="1"/>
  <c r="AB153" i="10"/>
  <c r="AD153" i="10" s="1"/>
  <c r="AB161" i="10"/>
  <c r="AD161" i="10" s="1"/>
  <c r="AB166" i="10"/>
  <c r="AD166" i="10" s="1"/>
  <c r="AB164" i="10"/>
  <c r="AD164" i="10" s="1"/>
  <c r="AB163" i="10"/>
  <c r="AD163" i="10" s="1"/>
  <c r="AB157" i="10"/>
  <c r="AD157" i="10" s="1"/>
  <c r="AB158" i="10"/>
  <c r="AD158" i="10" s="1"/>
  <c r="AB154" i="10"/>
  <c r="AD154" i="10" s="1"/>
  <c r="AB168" i="10"/>
  <c r="AD168" i="10" s="1"/>
  <c r="AB156" i="10"/>
  <c r="AD156" i="10" s="1"/>
  <c r="AB165" i="10"/>
  <c r="AD165" i="10" s="1"/>
  <c r="AB169" i="10"/>
  <c r="AD169" i="10" s="1"/>
  <c r="AB160" i="10"/>
  <c r="AD160" i="10" s="1"/>
  <c r="AB155" i="10"/>
  <c r="AD155" i="10" s="1"/>
  <c r="AB11" i="9"/>
  <c r="AD11" i="9" s="1"/>
  <c r="AB13" i="9"/>
  <c r="AD13" i="9" s="1"/>
  <c r="AB162" i="10"/>
  <c r="AD162" i="10" s="1"/>
  <c r="AB10" i="9"/>
  <c r="AD10" i="9" s="1"/>
  <c r="AB152" i="10"/>
  <c r="AD152" i="10" s="1"/>
  <c r="AB11" i="8"/>
  <c r="AD11" i="8" s="1"/>
  <c r="AB10" i="8"/>
  <c r="AD10" i="8" s="1"/>
  <c r="AB151" i="10"/>
  <c r="AD151" i="10" s="1"/>
  <c r="AB150" i="10"/>
  <c r="AD150" i="10" s="1"/>
  <c r="AB9" i="8"/>
  <c r="AD9" i="8" s="1"/>
  <c r="AB25" i="7"/>
  <c r="AD25" i="7" s="1"/>
  <c r="AB23" i="7"/>
  <c r="AD23" i="7" s="1"/>
  <c r="AB22" i="7"/>
  <c r="AD22" i="7" s="1"/>
  <c r="AB146" i="10"/>
  <c r="AD146" i="10" s="1"/>
  <c r="AB24" i="7"/>
  <c r="AD24" i="7" s="1"/>
  <c r="AB149" i="10"/>
  <c r="AD149" i="10" s="1"/>
  <c r="AB148" i="10"/>
  <c r="AD148" i="10" s="1"/>
  <c r="AB147" i="10"/>
  <c r="AD147" i="10" s="1"/>
  <c r="AB121" i="10"/>
  <c r="AD121" i="10" s="1"/>
  <c r="AB130" i="10"/>
  <c r="AD130" i="10" s="1"/>
  <c r="AB113" i="10"/>
  <c r="AD113" i="10" s="1"/>
  <c r="AB6" i="9"/>
  <c r="AD6" i="9" s="1"/>
  <c r="AB43" i="10"/>
  <c r="AD43" i="10" s="1"/>
  <c r="AB38" i="10"/>
  <c r="AD38" i="10" s="1"/>
  <c r="AB96" i="10"/>
  <c r="AD96" i="10" s="1"/>
  <c r="AB58" i="10"/>
  <c r="AD58" i="10" s="1"/>
  <c r="AB114" i="10"/>
  <c r="AD114" i="10" s="1"/>
  <c r="AB7" i="9"/>
  <c r="AD7" i="9" s="1"/>
  <c r="AB109" i="10"/>
  <c r="AD109" i="10" s="1"/>
  <c r="AB34" i="10"/>
  <c r="AD34" i="10" s="1"/>
  <c r="AB86" i="10"/>
  <c r="AD86" i="10" s="1"/>
  <c r="AB23" i="10"/>
  <c r="AD23" i="10" s="1"/>
  <c r="AB83" i="10"/>
  <c r="AD83" i="10" s="1"/>
  <c r="AB59" i="10"/>
  <c r="AD59" i="10" s="1"/>
  <c r="AB133" i="10"/>
  <c r="AD133" i="10" s="1"/>
  <c r="AB63" i="10"/>
  <c r="AD63" i="10" s="1"/>
  <c r="AB30" i="10"/>
  <c r="AD30" i="10" s="1"/>
  <c r="AB17" i="9"/>
  <c r="AD17" i="9" s="1"/>
  <c r="AB60" i="10"/>
  <c r="AD60" i="10" s="1"/>
  <c r="AB141" i="10"/>
  <c r="AD141" i="10" s="1"/>
  <c r="AB88" i="10"/>
  <c r="AD88" i="10" s="1"/>
  <c r="AB18" i="9"/>
  <c r="AD18" i="9" s="1"/>
  <c r="AB80" i="10"/>
  <c r="AD80" i="10" s="1"/>
  <c r="AB22" i="10"/>
  <c r="AD22" i="10" s="1"/>
  <c r="AB89" i="10"/>
  <c r="AD89" i="10" s="1"/>
  <c r="AB145" i="10"/>
  <c r="AD145" i="10" s="1"/>
  <c r="AB117" i="10"/>
  <c r="AD117" i="10" s="1"/>
  <c r="AB42" i="10"/>
  <c r="AD42" i="10" s="1"/>
  <c r="AB82" i="10"/>
  <c r="AD82" i="10" s="1"/>
  <c r="AB48" i="10"/>
  <c r="AD48" i="10" s="1"/>
  <c r="AB122" i="10"/>
  <c r="AD122" i="10" s="1"/>
  <c r="AB69" i="10"/>
  <c r="AD69" i="10" s="1"/>
  <c r="AB85" i="10"/>
  <c r="AD85" i="10" s="1"/>
  <c r="AB131" i="10"/>
  <c r="AD131" i="10" s="1"/>
  <c r="AB50" i="10"/>
  <c r="AD50" i="10" s="1"/>
  <c r="AB32" i="10"/>
  <c r="AD32" i="10" s="1"/>
  <c r="AB101" i="10"/>
  <c r="AD101" i="10" s="1"/>
  <c r="AB102" i="10"/>
  <c r="AD102" i="10" s="1"/>
  <c r="AB24" i="10"/>
  <c r="AD24" i="10" s="1"/>
  <c r="AB134" i="10"/>
  <c r="AD134" i="10" s="1"/>
  <c r="AB81" i="10"/>
  <c r="AD81" i="10" s="1"/>
  <c r="AB64" i="10"/>
  <c r="AD64" i="10" s="1"/>
  <c r="AB97" i="10"/>
  <c r="AD97" i="10" s="1"/>
  <c r="AB120" i="10"/>
  <c r="AD120" i="10" s="1"/>
  <c r="AB93" i="10"/>
  <c r="AD93" i="10" s="1"/>
  <c r="AB103" i="10"/>
  <c r="AD103" i="10" s="1"/>
  <c r="AB118" i="10"/>
  <c r="AD118" i="10" s="1"/>
  <c r="AB18" i="10"/>
  <c r="AD18" i="10" s="1"/>
  <c r="AB116" i="10"/>
  <c r="AD116" i="10" s="1"/>
  <c r="AB27" i="10"/>
  <c r="AD27" i="10" s="1"/>
  <c r="AB67" i="10"/>
  <c r="AD67" i="10" s="1"/>
  <c r="AB55" i="10"/>
  <c r="AD55" i="10" s="1"/>
  <c r="AB40" i="10"/>
  <c r="AD40" i="10" s="1"/>
  <c r="AB108" i="10"/>
  <c r="AD108" i="10" s="1"/>
  <c r="AB73" i="10"/>
  <c r="AD73" i="10" s="1"/>
  <c r="AB29" i="10"/>
  <c r="AD29" i="10" s="1"/>
  <c r="AB39" i="10"/>
  <c r="AD39" i="10" s="1"/>
  <c r="AB110" i="10"/>
  <c r="AD110" i="10" s="1"/>
  <c r="AB90" i="10"/>
  <c r="AD90" i="10" s="1"/>
  <c r="AB84" i="10"/>
  <c r="AD84" i="10" s="1"/>
  <c r="AB20" i="10"/>
  <c r="AD20" i="10" s="1"/>
  <c r="AB119" i="10"/>
  <c r="AD119" i="10" s="1"/>
  <c r="AB44" i="10"/>
  <c r="AD44" i="10" s="1"/>
  <c r="AB100" i="10"/>
  <c r="AD100" i="10" s="1"/>
  <c r="AB112" i="10"/>
  <c r="AD112" i="10" s="1"/>
  <c r="AB57" i="10"/>
  <c r="AD57" i="10" s="1"/>
  <c r="AB21" i="10"/>
  <c r="AD21" i="10" s="1"/>
  <c r="AB28" i="10"/>
  <c r="AD28" i="10" s="1"/>
  <c r="AB62" i="10"/>
  <c r="AD62" i="10" s="1"/>
  <c r="AB74" i="10"/>
  <c r="AD74" i="10" s="1"/>
  <c r="AB105" i="10"/>
  <c r="AD105" i="10" s="1"/>
  <c r="AB36" i="10"/>
  <c r="AD36" i="10" s="1"/>
  <c r="AB71" i="10"/>
  <c r="AD71" i="10" s="1"/>
  <c r="AB37" i="10"/>
  <c r="AD37" i="10" s="1"/>
  <c r="AB104" i="10"/>
  <c r="AD104" i="10" s="1"/>
  <c r="AB136" i="10"/>
  <c r="AD136" i="10" s="1"/>
  <c r="AB46" i="10"/>
  <c r="AD46" i="10" s="1"/>
  <c r="AB25" i="10"/>
  <c r="AD25" i="10" s="1"/>
  <c r="AB142" i="10"/>
  <c r="AD142" i="10" s="1"/>
  <c r="AB53" i="10"/>
  <c r="AD53" i="10" s="1"/>
  <c r="AB51" i="10"/>
  <c r="AD51" i="10" s="1"/>
  <c r="AB19" i="9"/>
  <c r="AD19" i="9" s="1"/>
  <c r="AB128" i="10"/>
  <c r="AD128" i="10" s="1"/>
  <c r="AB49" i="10"/>
  <c r="AD49" i="10" s="1"/>
  <c r="AB106" i="10"/>
  <c r="AD106" i="10" s="1"/>
  <c r="AB70" i="10"/>
  <c r="AD70" i="10" s="1"/>
  <c r="AB41" i="10"/>
  <c r="AD41" i="10" s="1"/>
  <c r="AB137" i="10"/>
  <c r="AD137" i="10" s="1"/>
  <c r="AB94" i="10"/>
  <c r="AD94" i="10" s="1"/>
  <c r="AB45" i="10"/>
  <c r="AD45" i="10" s="1"/>
  <c r="AB47" i="10"/>
  <c r="AD47" i="10" s="1"/>
  <c r="AB140" i="10"/>
  <c r="AD140" i="10" s="1"/>
  <c r="AB143" i="10"/>
  <c r="AD143" i="10" s="1"/>
  <c r="AB95" i="10"/>
  <c r="AD95" i="10" s="1"/>
  <c r="AB61" i="10"/>
  <c r="AD61" i="10" s="1"/>
  <c r="AB52" i="10"/>
  <c r="AD52" i="10" s="1"/>
  <c r="AB66" i="10"/>
  <c r="AD66" i="10" s="1"/>
  <c r="AB107" i="10"/>
  <c r="AD107" i="10" s="1"/>
  <c r="AB98" i="10"/>
  <c r="AD98" i="10" s="1"/>
  <c r="AB129" i="10"/>
  <c r="AD129" i="10" s="1"/>
  <c r="AB115" i="10"/>
  <c r="AD115" i="10" s="1"/>
  <c r="AB124" i="10"/>
  <c r="AD124" i="10" s="1"/>
  <c r="AB33" i="10"/>
  <c r="AD33" i="10" s="1"/>
  <c r="AB111" i="10"/>
  <c r="AD111" i="10" s="1"/>
  <c r="AB72" i="10"/>
  <c r="AD72" i="10" s="1"/>
  <c r="AB20" i="9"/>
  <c r="AD20" i="9" s="1"/>
  <c r="AB78" i="10"/>
  <c r="AD78" i="10" s="1"/>
  <c r="AB144" i="10"/>
  <c r="AD144" i="10" s="1"/>
  <c r="AB31" i="10"/>
  <c r="AD31" i="10" s="1"/>
  <c r="AB16" i="10"/>
  <c r="AD16" i="10" s="1"/>
  <c r="AB135" i="10"/>
  <c r="AD135" i="10" s="1"/>
  <c r="AB77" i="10"/>
  <c r="AD77" i="10" s="1"/>
  <c r="AB65" i="10"/>
  <c r="AD65" i="10" s="1"/>
  <c r="AB87" i="10"/>
  <c r="AD87" i="10" s="1"/>
  <c r="AB139" i="10"/>
  <c r="AD139" i="10" s="1"/>
  <c r="AB126" i="10"/>
  <c r="AD126" i="10" s="1"/>
  <c r="AB79" i="10"/>
  <c r="AD79" i="10" s="1"/>
  <c r="AB127" i="10"/>
  <c r="AD127" i="10" s="1"/>
  <c r="AB68" i="10"/>
  <c r="AD68" i="10" s="1"/>
  <c r="AB125" i="10"/>
  <c r="AD125" i="10" s="1"/>
  <c r="AB76" i="10"/>
  <c r="AD76" i="10" s="1"/>
  <c r="AB132" i="10"/>
  <c r="AD132" i="10" s="1"/>
  <c r="AB3" i="9"/>
  <c r="AD3" i="9" s="1"/>
  <c r="AB56" i="10"/>
  <c r="AD56" i="10" s="1"/>
  <c r="AB54" i="10"/>
  <c r="AD54" i="10" s="1"/>
  <c r="AB123" i="10"/>
  <c r="AD123" i="10" s="1"/>
  <c r="AB91" i="10"/>
  <c r="AD91" i="10" s="1"/>
  <c r="AB2" i="9"/>
  <c r="AD2" i="9" s="1"/>
  <c r="AB92" i="10"/>
  <c r="AD92" i="10" s="1"/>
  <c r="AB35" i="10"/>
  <c r="AD35" i="10" s="1"/>
  <c r="AB138" i="10"/>
  <c r="AD138" i="10" s="1"/>
  <c r="AB17" i="10"/>
  <c r="AD17" i="10" s="1"/>
  <c r="AB26" i="10"/>
  <c r="AD26" i="10" s="1"/>
  <c r="AB5" i="9"/>
  <c r="AD5" i="9" s="1"/>
  <c r="AB75" i="10"/>
  <c r="AD75" i="10" s="1"/>
  <c r="AB7" i="8"/>
  <c r="AD7" i="8" s="1"/>
  <c r="AB15" i="10"/>
  <c r="AD15" i="10" s="1"/>
  <c r="AB14" i="10"/>
  <c r="AD14" i="10" s="1"/>
  <c r="AB6" i="8"/>
  <c r="AD6" i="8" s="1"/>
  <c r="AB20" i="7"/>
  <c r="AD20" i="7" s="1"/>
  <c r="AB13" i="10"/>
  <c r="AD13" i="10" s="1"/>
  <c r="AB12" i="10"/>
  <c r="AD12" i="10" s="1"/>
  <c r="AB4" i="8"/>
  <c r="AD4" i="8" s="1"/>
  <c r="AB5" i="8"/>
  <c r="AD5" i="8" s="1"/>
  <c r="AB11" i="10"/>
  <c r="AD11" i="10" s="1"/>
  <c r="AB19" i="7"/>
  <c r="AD19" i="7" s="1"/>
  <c r="AB10" i="10"/>
  <c r="AD10" i="10" s="1"/>
  <c r="AB7" i="10"/>
  <c r="AD7" i="10" s="1"/>
  <c r="AB5" i="10"/>
  <c r="AD5" i="10" s="1"/>
  <c r="AB9" i="10"/>
  <c r="AD9" i="10" s="1"/>
  <c r="AB8" i="10"/>
  <c r="AD8" i="10" s="1"/>
  <c r="AB18" i="7"/>
  <c r="AD18" i="7" s="1"/>
  <c r="AB6" i="10"/>
  <c r="AD6" i="10" s="1"/>
  <c r="AB4" i="10"/>
  <c r="AD4" i="10" s="1"/>
  <c r="AN12" i="7"/>
  <c r="AB17" i="7"/>
  <c r="AD17" i="7" s="1"/>
  <c r="AF154" i="10" l="1"/>
  <c r="AG154" i="10" s="1"/>
  <c r="AF166" i="10"/>
  <c r="AG166" i="10" s="1"/>
  <c r="AF155" i="10"/>
  <c r="AG155" i="10" s="1"/>
  <c r="AF165" i="10"/>
  <c r="AG165" i="10" s="1"/>
  <c r="AF159" i="10"/>
  <c r="AG159" i="10" s="1"/>
  <c r="AC160" i="10"/>
  <c r="AE160" i="10" s="1"/>
  <c r="AF160" i="10" s="1"/>
  <c r="AG160" i="10" s="1"/>
  <c r="AC14" i="9"/>
  <c r="AE14" i="9" s="1"/>
  <c r="AC157" i="10"/>
  <c r="AE157" i="10" s="1"/>
  <c r="AF157" i="10" s="1"/>
  <c r="AG157" i="10" s="1"/>
  <c r="AC161" i="10"/>
  <c r="AE161" i="10" s="1"/>
  <c r="AF161" i="10" s="1"/>
  <c r="AG161" i="10" s="1"/>
  <c r="AC15" i="9"/>
  <c r="AE15" i="9" s="1"/>
  <c r="AF15" i="9" s="1"/>
  <c r="AG15" i="9" s="1"/>
  <c r="AC11" i="9"/>
  <c r="AE11" i="9" s="1"/>
  <c r="AF11" i="9" s="1"/>
  <c r="AG11" i="9" s="1"/>
  <c r="AC169" i="10"/>
  <c r="AE169" i="10" s="1"/>
  <c r="AF169" i="10" s="1"/>
  <c r="AG169" i="10" s="1"/>
  <c r="AC159" i="10"/>
  <c r="AE159" i="10" s="1"/>
  <c r="AC166" i="10"/>
  <c r="AE166" i="10" s="1"/>
  <c r="AC168" i="10"/>
  <c r="AE168" i="10" s="1"/>
  <c r="AC10" i="9"/>
  <c r="AE10" i="9" s="1"/>
  <c r="AF10" i="9" s="1"/>
  <c r="AG10" i="9" s="1"/>
  <c r="AC13" i="9"/>
  <c r="AE13" i="9" s="1"/>
  <c r="AF13" i="9" s="1"/>
  <c r="AG13" i="9" s="1"/>
  <c r="AC164" i="10"/>
  <c r="AE164" i="10" s="1"/>
  <c r="AF164" i="10" s="1"/>
  <c r="AG164" i="10" s="1"/>
  <c r="AC163" i="10"/>
  <c r="AE163" i="10" s="1"/>
  <c r="AF163" i="10" s="1"/>
  <c r="AG163" i="10" s="1"/>
  <c r="AC162" i="10"/>
  <c r="AE162" i="10" s="1"/>
  <c r="AF162" i="10" s="1"/>
  <c r="AG162" i="10" s="1"/>
  <c r="AC167" i="10"/>
  <c r="AE167" i="10" s="1"/>
  <c r="AF167" i="10" s="1"/>
  <c r="AG167" i="10" s="1"/>
  <c r="AC154" i="10"/>
  <c r="AE154" i="10" s="1"/>
  <c r="AC153" i="10"/>
  <c r="AE153" i="10" s="1"/>
  <c r="AF153" i="10" s="1"/>
  <c r="AG153" i="10" s="1"/>
  <c r="AC155" i="10"/>
  <c r="AE155" i="10" s="1"/>
  <c r="AC165" i="10"/>
  <c r="AE165" i="10" s="1"/>
  <c r="AC9" i="9"/>
  <c r="AE9" i="9" s="1"/>
  <c r="AF9" i="9" s="1"/>
  <c r="AG9" i="9" s="1"/>
  <c r="AC158" i="10"/>
  <c r="AE158" i="10" s="1"/>
  <c r="AF158" i="10" s="1"/>
  <c r="AG158" i="10" s="1"/>
  <c r="AC156" i="10"/>
  <c r="AE156" i="10" s="1"/>
  <c r="AF156" i="10" s="1"/>
  <c r="AG156" i="10" s="1"/>
  <c r="AF168" i="10"/>
  <c r="AG168" i="10" s="1"/>
  <c r="AF14" i="9"/>
  <c r="AG14" i="9" s="1"/>
  <c r="AC152" i="10"/>
  <c r="AE152" i="10" s="1"/>
  <c r="AC11" i="8"/>
  <c r="AE11" i="8" s="1"/>
  <c r="AF11" i="8" s="1"/>
  <c r="AG11" i="8" s="1"/>
  <c r="AF152" i="10"/>
  <c r="AG152" i="10" s="1"/>
  <c r="AC10" i="8"/>
  <c r="AE10" i="8" s="1"/>
  <c r="AC151" i="10"/>
  <c r="AE151" i="10" s="1"/>
  <c r="AF151" i="10" s="1"/>
  <c r="AG151" i="10" s="1"/>
  <c r="AF10" i="8"/>
  <c r="AG10" i="8" s="1"/>
  <c r="AC150" i="10"/>
  <c r="AE150" i="10" s="1"/>
  <c r="AF150" i="10" s="1"/>
  <c r="AG150" i="10" s="1"/>
  <c r="AC9" i="8"/>
  <c r="AE9" i="8" s="1"/>
  <c r="AF9" i="8" s="1"/>
  <c r="AG9" i="8" s="1"/>
  <c r="AC25" i="7"/>
  <c r="AE25" i="7" s="1"/>
  <c r="AF25" i="7" s="1"/>
  <c r="AG25" i="7" s="1"/>
  <c r="AC22" i="7"/>
  <c r="AE22" i="7" s="1"/>
  <c r="AF22" i="7" s="1"/>
  <c r="AG22" i="7" s="1"/>
  <c r="AC146" i="10"/>
  <c r="AE146" i="10" s="1"/>
  <c r="AF146" i="10" s="1"/>
  <c r="AG146" i="10" s="1"/>
  <c r="AC23" i="7"/>
  <c r="AE23" i="7" s="1"/>
  <c r="AF23" i="7" s="1"/>
  <c r="AG23" i="7" s="1"/>
  <c r="AC24" i="7"/>
  <c r="AE24" i="7" s="1"/>
  <c r="AF24" i="7" s="1"/>
  <c r="AG24" i="7" s="1"/>
  <c r="AC149" i="10"/>
  <c r="AE149" i="10" s="1"/>
  <c r="AF149" i="10" s="1"/>
  <c r="AG149" i="10" s="1"/>
  <c r="AC148" i="10"/>
  <c r="AE148" i="10" s="1"/>
  <c r="AF148" i="10" s="1"/>
  <c r="AG148" i="10" s="1"/>
  <c r="AC147" i="10"/>
  <c r="AE147" i="10" s="1"/>
  <c r="AF147" i="10" s="1"/>
  <c r="AG147" i="10" s="1"/>
  <c r="AC6" i="9"/>
  <c r="AE6" i="9" s="1"/>
  <c r="AF6" i="9" s="1"/>
  <c r="AG6" i="9" s="1"/>
  <c r="AC7" i="9"/>
  <c r="AE7" i="9" s="1"/>
  <c r="AF7" i="9" s="1"/>
  <c r="AG7" i="9" s="1"/>
  <c r="AC84" i="10"/>
  <c r="AE84" i="10" s="1"/>
  <c r="AF84" i="10" s="1"/>
  <c r="AG84" i="10" s="1"/>
  <c r="AC101" i="10"/>
  <c r="AE101" i="10" s="1"/>
  <c r="AF101" i="10" s="1"/>
  <c r="AG101" i="10" s="1"/>
  <c r="AC103" i="10"/>
  <c r="AE103" i="10" s="1"/>
  <c r="AF103" i="10" s="1"/>
  <c r="AG103" i="10" s="1"/>
  <c r="AC47" i="10"/>
  <c r="AE47" i="10" s="1"/>
  <c r="AF47" i="10" s="1"/>
  <c r="AG47" i="10" s="1"/>
  <c r="AC142" i="10"/>
  <c r="AE142" i="10" s="1"/>
  <c r="AF142" i="10" s="1"/>
  <c r="AG142" i="10" s="1"/>
  <c r="AC131" i="10"/>
  <c r="AE131" i="10" s="1"/>
  <c r="AF131" i="10" s="1"/>
  <c r="AG131" i="10" s="1"/>
  <c r="AC125" i="10"/>
  <c r="AE125" i="10" s="1"/>
  <c r="AF125" i="10" s="1"/>
  <c r="AG125" i="10" s="1"/>
  <c r="AC62" i="10"/>
  <c r="AE62" i="10" s="1"/>
  <c r="AF62" i="10" s="1"/>
  <c r="AG62" i="10" s="1"/>
  <c r="AC116" i="10"/>
  <c r="AE116" i="10" s="1"/>
  <c r="AF116" i="10" s="1"/>
  <c r="AG116" i="10" s="1"/>
  <c r="AC51" i="10"/>
  <c r="AE51" i="10" s="1"/>
  <c r="AF51" i="10" s="1"/>
  <c r="AG51" i="10" s="1"/>
  <c r="AC5" i="9"/>
  <c r="AE5" i="9" s="1"/>
  <c r="AF5" i="9" s="1"/>
  <c r="AG5" i="9" s="1"/>
  <c r="AC96" i="10"/>
  <c r="AE96" i="10" s="1"/>
  <c r="AF96" i="10" s="1"/>
  <c r="AG96" i="10" s="1"/>
  <c r="AC19" i="9"/>
  <c r="AE19" i="9" s="1"/>
  <c r="AF19" i="9" s="1"/>
  <c r="AG19" i="9" s="1"/>
  <c r="AC76" i="10"/>
  <c r="AE76" i="10" s="1"/>
  <c r="AF76" i="10" s="1"/>
  <c r="AG76" i="10" s="1"/>
  <c r="AC64" i="10"/>
  <c r="AE64" i="10" s="1"/>
  <c r="AF64" i="10" s="1"/>
  <c r="AG64" i="10" s="1"/>
  <c r="AC129" i="10"/>
  <c r="AE129" i="10" s="1"/>
  <c r="AF129" i="10" s="1"/>
  <c r="AG129" i="10" s="1"/>
  <c r="AC17" i="10"/>
  <c r="AE17" i="10" s="1"/>
  <c r="AF17" i="10" s="1"/>
  <c r="AG17" i="10" s="1"/>
  <c r="AC73" i="10"/>
  <c r="AE73" i="10" s="1"/>
  <c r="AF73" i="10" s="1"/>
  <c r="AG73" i="10" s="1"/>
  <c r="AC136" i="10"/>
  <c r="AE136" i="10" s="1"/>
  <c r="AF136" i="10" s="1"/>
  <c r="AG136" i="10" s="1"/>
  <c r="AC107" i="10"/>
  <c r="AE107" i="10" s="1"/>
  <c r="AF107" i="10" s="1"/>
  <c r="AG107" i="10" s="1"/>
  <c r="AC38" i="10"/>
  <c r="AE38" i="10" s="1"/>
  <c r="AF38" i="10" s="1"/>
  <c r="AG38" i="10" s="1"/>
  <c r="AC104" i="10"/>
  <c r="AE104" i="10" s="1"/>
  <c r="AF104" i="10" s="1"/>
  <c r="AG104" i="10" s="1"/>
  <c r="AC75" i="10"/>
  <c r="AE75" i="10" s="1"/>
  <c r="AF75" i="10" s="1"/>
  <c r="AG75" i="10" s="1"/>
  <c r="AC70" i="10"/>
  <c r="AE70" i="10" s="1"/>
  <c r="AF70" i="10" s="1"/>
  <c r="AG70" i="10" s="1"/>
  <c r="AC135" i="10"/>
  <c r="AE135" i="10" s="1"/>
  <c r="AF135" i="10" s="1"/>
  <c r="AG135" i="10" s="1"/>
  <c r="AC113" i="10"/>
  <c r="AE113" i="10" s="1"/>
  <c r="AF113" i="10" s="1"/>
  <c r="AG113" i="10" s="1"/>
  <c r="AC74" i="10"/>
  <c r="AE74" i="10" s="1"/>
  <c r="AF74" i="10" s="1"/>
  <c r="AG74" i="10" s="1"/>
  <c r="AC28" i="10"/>
  <c r="AE28" i="10" s="1"/>
  <c r="AF28" i="10" s="1"/>
  <c r="AG28" i="10" s="1"/>
  <c r="AC44" i="10"/>
  <c r="AE44" i="10" s="1"/>
  <c r="AF44" i="10" s="1"/>
  <c r="AG44" i="10" s="1"/>
  <c r="AC31" i="10"/>
  <c r="AE31" i="10" s="1"/>
  <c r="AF31" i="10" s="1"/>
  <c r="AG31" i="10" s="1"/>
  <c r="AC110" i="10"/>
  <c r="AE110" i="10" s="1"/>
  <c r="AF110" i="10" s="1"/>
  <c r="AG110" i="10" s="1"/>
  <c r="AC130" i="10"/>
  <c r="AE130" i="10" s="1"/>
  <c r="AF130" i="10" s="1"/>
  <c r="AG130" i="10" s="1"/>
  <c r="AC100" i="10"/>
  <c r="AE100" i="10" s="1"/>
  <c r="AF100" i="10" s="1"/>
  <c r="AG100" i="10" s="1"/>
  <c r="AC56" i="10"/>
  <c r="AE56" i="10" s="1"/>
  <c r="AF56" i="10" s="1"/>
  <c r="AG56" i="10" s="1"/>
  <c r="AC77" i="10"/>
  <c r="AE77" i="10" s="1"/>
  <c r="AF77" i="10" s="1"/>
  <c r="AG77" i="10" s="1"/>
  <c r="AC69" i="10"/>
  <c r="AE69" i="10" s="1"/>
  <c r="AF69" i="10" s="1"/>
  <c r="AG69" i="10" s="1"/>
  <c r="AC34" i="10"/>
  <c r="AE34" i="10" s="1"/>
  <c r="AF34" i="10" s="1"/>
  <c r="AG34" i="10" s="1"/>
  <c r="AC25" i="10"/>
  <c r="AE25" i="10" s="1"/>
  <c r="AF25" i="10" s="1"/>
  <c r="AG25" i="10" s="1"/>
  <c r="AC94" i="10"/>
  <c r="AE94" i="10" s="1"/>
  <c r="AF94" i="10" s="1"/>
  <c r="AG94" i="10" s="1"/>
  <c r="AC50" i="10"/>
  <c r="AE50" i="10" s="1"/>
  <c r="AF50" i="10" s="1"/>
  <c r="AG50" i="10" s="1"/>
  <c r="AC45" i="10"/>
  <c r="AE45" i="10" s="1"/>
  <c r="AF45" i="10" s="1"/>
  <c r="AG45" i="10" s="1"/>
  <c r="AC88" i="10"/>
  <c r="AE88" i="10" s="1"/>
  <c r="AF88" i="10" s="1"/>
  <c r="AG88" i="10" s="1"/>
  <c r="AC22" i="10"/>
  <c r="AE22" i="10" s="1"/>
  <c r="AF22" i="10" s="1"/>
  <c r="AG22" i="10" s="1"/>
  <c r="AC144" i="10"/>
  <c r="AE144" i="10" s="1"/>
  <c r="AF144" i="10" s="1"/>
  <c r="AG144" i="10" s="1"/>
  <c r="AC66" i="10"/>
  <c r="AE66" i="10" s="1"/>
  <c r="AF66" i="10" s="1"/>
  <c r="AG66" i="10" s="1"/>
  <c r="AC36" i="10"/>
  <c r="AE36" i="10" s="1"/>
  <c r="AF36" i="10" s="1"/>
  <c r="AG36" i="10" s="1"/>
  <c r="AC97" i="10"/>
  <c r="AE97" i="10" s="1"/>
  <c r="AF97" i="10" s="1"/>
  <c r="AG97" i="10" s="1"/>
  <c r="AC115" i="10"/>
  <c r="AE115" i="10" s="1"/>
  <c r="AF115" i="10" s="1"/>
  <c r="AG115" i="10" s="1"/>
  <c r="AC133" i="10"/>
  <c r="AE133" i="10" s="1"/>
  <c r="AF133" i="10" s="1"/>
  <c r="AG133" i="10" s="1"/>
  <c r="AC58" i="10"/>
  <c r="AE58" i="10" s="1"/>
  <c r="AF58" i="10" s="1"/>
  <c r="AG58" i="10" s="1"/>
  <c r="AC123" i="10"/>
  <c r="AE123" i="10" s="1"/>
  <c r="AF123" i="10" s="1"/>
  <c r="AG123" i="10" s="1"/>
  <c r="AC40" i="10"/>
  <c r="AE40" i="10" s="1"/>
  <c r="AF40" i="10" s="1"/>
  <c r="AG40" i="10" s="1"/>
  <c r="AC128" i="10"/>
  <c r="AE128" i="10" s="1"/>
  <c r="AF128" i="10" s="1"/>
  <c r="AG128" i="10" s="1"/>
  <c r="AC112" i="10"/>
  <c r="AE112" i="10" s="1"/>
  <c r="AF112" i="10" s="1"/>
  <c r="AG112" i="10" s="1"/>
  <c r="AC108" i="10"/>
  <c r="AE108" i="10" s="1"/>
  <c r="AF108" i="10" s="1"/>
  <c r="AG108" i="10" s="1"/>
  <c r="AC72" i="10"/>
  <c r="AE72" i="10" s="1"/>
  <c r="AF72" i="10" s="1"/>
  <c r="AG72" i="10" s="1"/>
  <c r="AC57" i="10"/>
  <c r="AE57" i="10" s="1"/>
  <c r="AF57" i="10" s="1"/>
  <c r="AG57" i="10" s="1"/>
  <c r="AC127" i="10"/>
  <c r="AE127" i="10" s="1"/>
  <c r="AF127" i="10" s="1"/>
  <c r="AG127" i="10" s="1"/>
  <c r="AC95" i="10"/>
  <c r="AE95" i="10" s="1"/>
  <c r="AF95" i="10" s="1"/>
  <c r="AG95" i="10" s="1"/>
  <c r="AC54" i="10"/>
  <c r="AE54" i="10" s="1"/>
  <c r="AF54" i="10" s="1"/>
  <c r="AG54" i="10" s="1"/>
  <c r="AC85" i="10"/>
  <c r="AE85" i="10" s="1"/>
  <c r="AF85" i="10" s="1"/>
  <c r="AG85" i="10" s="1"/>
  <c r="AC20" i="9"/>
  <c r="AE20" i="9" s="1"/>
  <c r="AF20" i="9" s="1"/>
  <c r="AG20" i="9" s="1"/>
  <c r="AC119" i="10"/>
  <c r="AE119" i="10" s="1"/>
  <c r="AF119" i="10" s="1"/>
  <c r="AG119" i="10" s="1"/>
  <c r="AC48" i="10"/>
  <c r="AE48" i="10" s="1"/>
  <c r="AF48" i="10" s="1"/>
  <c r="AG48" i="10" s="1"/>
  <c r="AC140" i="10"/>
  <c r="AE140" i="10" s="1"/>
  <c r="AF140" i="10" s="1"/>
  <c r="AG140" i="10" s="1"/>
  <c r="AC35" i="10"/>
  <c r="AE35" i="10" s="1"/>
  <c r="AF35" i="10" s="1"/>
  <c r="AG35" i="10" s="1"/>
  <c r="AC120" i="10"/>
  <c r="AE120" i="10" s="1"/>
  <c r="AF120" i="10" s="1"/>
  <c r="AG120" i="10" s="1"/>
  <c r="AC68" i="10"/>
  <c r="AE68" i="10" s="1"/>
  <c r="AF68" i="10" s="1"/>
  <c r="AG68" i="10" s="1"/>
  <c r="AC111" i="10"/>
  <c r="AE111" i="10" s="1"/>
  <c r="AF111" i="10" s="1"/>
  <c r="AG111" i="10" s="1"/>
  <c r="AC61" i="10"/>
  <c r="AE61" i="10" s="1"/>
  <c r="AF61" i="10" s="1"/>
  <c r="AG61" i="10" s="1"/>
  <c r="AC23" i="10"/>
  <c r="AE23" i="10" s="1"/>
  <c r="AF23" i="10" s="1"/>
  <c r="AG23" i="10" s="1"/>
  <c r="AC83" i="10"/>
  <c r="AE83" i="10" s="1"/>
  <c r="AF83" i="10" s="1"/>
  <c r="AG83" i="10" s="1"/>
  <c r="AC139" i="10"/>
  <c r="AE139" i="10" s="1"/>
  <c r="AF139" i="10" s="1"/>
  <c r="AG139" i="10" s="1"/>
  <c r="AC138" i="10"/>
  <c r="AE138" i="10" s="1"/>
  <c r="AF138" i="10" s="1"/>
  <c r="AG138" i="10" s="1"/>
  <c r="AC39" i="10"/>
  <c r="AE39" i="10" s="1"/>
  <c r="AF39" i="10" s="1"/>
  <c r="AG39" i="10" s="1"/>
  <c r="AC102" i="10"/>
  <c r="AE102" i="10" s="1"/>
  <c r="AF102" i="10" s="1"/>
  <c r="AG102" i="10" s="1"/>
  <c r="AC16" i="10"/>
  <c r="AE16" i="10" s="1"/>
  <c r="AF16" i="10" s="1"/>
  <c r="AG16" i="10" s="1"/>
  <c r="AC114" i="10"/>
  <c r="AE114" i="10" s="1"/>
  <c r="AF114" i="10" s="1"/>
  <c r="AG114" i="10" s="1"/>
  <c r="AC81" i="10"/>
  <c r="AE81" i="10" s="1"/>
  <c r="AF81" i="10" s="1"/>
  <c r="AG81" i="10" s="1"/>
  <c r="AC3" i="9"/>
  <c r="AE3" i="9" s="1"/>
  <c r="AF3" i="9" s="1"/>
  <c r="AG3" i="9" s="1"/>
  <c r="AC65" i="10"/>
  <c r="AE65" i="10" s="1"/>
  <c r="AF65" i="10" s="1"/>
  <c r="AG65" i="10" s="1"/>
  <c r="AC27" i="10"/>
  <c r="AE27" i="10" s="1"/>
  <c r="AF27" i="10" s="1"/>
  <c r="AG27" i="10" s="1"/>
  <c r="AC53" i="10"/>
  <c r="AE53" i="10" s="1"/>
  <c r="AF53" i="10" s="1"/>
  <c r="AG53" i="10" s="1"/>
  <c r="AC137" i="10"/>
  <c r="AE137" i="10" s="1"/>
  <c r="AF137" i="10" s="1"/>
  <c r="AG137" i="10" s="1"/>
  <c r="AC63" i="10"/>
  <c r="AE63" i="10" s="1"/>
  <c r="AF63" i="10" s="1"/>
  <c r="AG63" i="10" s="1"/>
  <c r="AC20" i="10"/>
  <c r="AE20" i="10" s="1"/>
  <c r="AF20" i="10" s="1"/>
  <c r="AG20" i="10" s="1"/>
  <c r="AC78" i="10"/>
  <c r="AE78" i="10" s="1"/>
  <c r="AF78" i="10" s="1"/>
  <c r="AG78" i="10" s="1"/>
  <c r="AC134" i="10"/>
  <c r="AE134" i="10" s="1"/>
  <c r="AF134" i="10" s="1"/>
  <c r="AG134" i="10" s="1"/>
  <c r="AC98" i="10"/>
  <c r="AE98" i="10" s="1"/>
  <c r="AF98" i="10" s="1"/>
  <c r="AG98" i="10" s="1"/>
  <c r="AC29" i="10"/>
  <c r="AE29" i="10" s="1"/>
  <c r="AF29" i="10" s="1"/>
  <c r="AG29" i="10" s="1"/>
  <c r="AC91" i="10"/>
  <c r="AE91" i="10" s="1"/>
  <c r="AF91" i="10" s="1"/>
  <c r="AG91" i="10" s="1"/>
  <c r="AC37" i="10"/>
  <c r="AE37" i="10" s="1"/>
  <c r="AF37" i="10" s="1"/>
  <c r="AG37" i="10" s="1"/>
  <c r="AC33" i="10"/>
  <c r="AE33" i="10" s="1"/>
  <c r="AF33" i="10" s="1"/>
  <c r="AG33" i="10" s="1"/>
  <c r="AC17" i="9"/>
  <c r="AE17" i="9" s="1"/>
  <c r="AF17" i="9" s="1"/>
  <c r="AG17" i="9" s="1"/>
  <c r="AC109" i="10"/>
  <c r="AE109" i="10" s="1"/>
  <c r="AF109" i="10" s="1"/>
  <c r="AG109" i="10" s="1"/>
  <c r="AC43" i="10"/>
  <c r="AE43" i="10" s="1"/>
  <c r="AF43" i="10" s="1"/>
  <c r="AG43" i="10" s="1"/>
  <c r="AC55" i="10"/>
  <c r="AE55" i="10" s="1"/>
  <c r="AF55" i="10" s="1"/>
  <c r="AG55" i="10" s="1"/>
  <c r="AC92" i="10"/>
  <c r="AE92" i="10" s="1"/>
  <c r="AF92" i="10" s="1"/>
  <c r="AG92" i="10" s="1"/>
  <c r="AC60" i="10"/>
  <c r="AE60" i="10" s="1"/>
  <c r="AF60" i="10" s="1"/>
  <c r="AG60" i="10" s="1"/>
  <c r="AC145" i="10"/>
  <c r="AE145" i="10" s="1"/>
  <c r="AF145" i="10" s="1"/>
  <c r="AG145" i="10" s="1"/>
  <c r="AC79" i="10"/>
  <c r="AE79" i="10" s="1"/>
  <c r="AF79" i="10" s="1"/>
  <c r="AG79" i="10" s="1"/>
  <c r="AC141" i="10"/>
  <c r="AE141" i="10" s="1"/>
  <c r="AF141" i="10" s="1"/>
  <c r="AG141" i="10" s="1"/>
  <c r="AC71" i="10"/>
  <c r="AE71" i="10" s="1"/>
  <c r="AF71" i="10" s="1"/>
  <c r="AG71" i="10" s="1"/>
  <c r="AC126" i="10"/>
  <c r="AE126" i="10" s="1"/>
  <c r="AF126" i="10" s="1"/>
  <c r="AG126" i="10" s="1"/>
  <c r="AC32" i="10"/>
  <c r="AE32" i="10" s="1"/>
  <c r="AF32" i="10" s="1"/>
  <c r="AG32" i="10" s="1"/>
  <c r="AC132" i="10"/>
  <c r="AE132" i="10" s="1"/>
  <c r="AF132" i="10" s="1"/>
  <c r="AG132" i="10" s="1"/>
  <c r="AC24" i="10"/>
  <c r="AE24" i="10" s="1"/>
  <c r="AF24" i="10" s="1"/>
  <c r="AG24" i="10" s="1"/>
  <c r="AC18" i="9"/>
  <c r="AE18" i="9" s="1"/>
  <c r="AF18" i="9" s="1"/>
  <c r="AG18" i="9" s="1"/>
  <c r="AC105" i="10"/>
  <c r="AE105" i="10" s="1"/>
  <c r="AF105" i="10" s="1"/>
  <c r="AG105" i="10" s="1"/>
  <c r="AC21" i="10"/>
  <c r="AE21" i="10" s="1"/>
  <c r="AF21" i="10" s="1"/>
  <c r="AG21" i="10" s="1"/>
  <c r="AC106" i="10"/>
  <c r="AE106" i="10" s="1"/>
  <c r="AF106" i="10" s="1"/>
  <c r="AG106" i="10" s="1"/>
  <c r="AC90" i="10"/>
  <c r="AE90" i="10" s="1"/>
  <c r="AF90" i="10" s="1"/>
  <c r="AG90" i="10" s="1"/>
  <c r="AC121" i="10"/>
  <c r="AE121" i="10" s="1"/>
  <c r="AF121" i="10" s="1"/>
  <c r="AG121" i="10" s="1"/>
  <c r="AC41" i="10"/>
  <c r="AE41" i="10" s="1"/>
  <c r="AF41" i="10" s="1"/>
  <c r="AG41" i="10" s="1"/>
  <c r="AC18" i="10"/>
  <c r="AE18" i="10" s="1"/>
  <c r="AF18" i="10" s="1"/>
  <c r="AG18" i="10" s="1"/>
  <c r="AC59" i="10"/>
  <c r="AE59" i="10" s="1"/>
  <c r="AF59" i="10" s="1"/>
  <c r="AG59" i="10" s="1"/>
  <c r="AC118" i="10"/>
  <c r="AE118" i="10" s="1"/>
  <c r="AF118" i="10" s="1"/>
  <c r="AG118" i="10" s="1"/>
  <c r="AC122" i="10"/>
  <c r="AE122" i="10" s="1"/>
  <c r="AF122" i="10" s="1"/>
  <c r="AG122" i="10" s="1"/>
  <c r="AC26" i="10"/>
  <c r="AE26" i="10" s="1"/>
  <c r="AF26" i="10" s="1"/>
  <c r="AG26" i="10" s="1"/>
  <c r="AC93" i="10"/>
  <c r="AE93" i="10" s="1"/>
  <c r="AF93" i="10" s="1"/>
  <c r="AG93" i="10" s="1"/>
  <c r="AC2" i="9"/>
  <c r="AE2" i="9" s="1"/>
  <c r="AF2" i="9" s="1"/>
  <c r="AG2" i="9" s="1"/>
  <c r="AC49" i="10"/>
  <c r="AE49" i="10" s="1"/>
  <c r="AF49" i="10" s="1"/>
  <c r="AG49" i="10" s="1"/>
  <c r="AC42" i="10"/>
  <c r="AE42" i="10" s="1"/>
  <c r="AF42" i="10" s="1"/>
  <c r="AG42" i="10" s="1"/>
  <c r="AC86" i="10"/>
  <c r="AE86" i="10" s="1"/>
  <c r="AF86" i="10" s="1"/>
  <c r="AG86" i="10" s="1"/>
  <c r="AC89" i="10"/>
  <c r="AE89" i="10" s="1"/>
  <c r="AF89" i="10" s="1"/>
  <c r="AG89" i="10" s="1"/>
  <c r="AC87" i="10"/>
  <c r="AE87" i="10" s="1"/>
  <c r="AF87" i="10" s="1"/>
  <c r="AG87" i="10" s="1"/>
  <c r="AC143" i="10"/>
  <c r="AE143" i="10" s="1"/>
  <c r="AF143" i="10" s="1"/>
  <c r="AG143" i="10" s="1"/>
  <c r="AC124" i="10"/>
  <c r="AE124" i="10" s="1"/>
  <c r="AF124" i="10" s="1"/>
  <c r="AG124" i="10" s="1"/>
  <c r="AC67" i="10"/>
  <c r="AE67" i="10" s="1"/>
  <c r="AF67" i="10" s="1"/>
  <c r="AG67" i="10" s="1"/>
  <c r="AC80" i="10"/>
  <c r="AE80" i="10" s="1"/>
  <c r="AF80" i="10" s="1"/>
  <c r="AG80" i="10" s="1"/>
  <c r="AC46" i="10"/>
  <c r="AE46" i="10" s="1"/>
  <c r="AF46" i="10" s="1"/>
  <c r="AG46" i="10" s="1"/>
  <c r="AC30" i="10"/>
  <c r="AE30" i="10" s="1"/>
  <c r="AF30" i="10" s="1"/>
  <c r="AG30" i="10" s="1"/>
  <c r="AC52" i="10"/>
  <c r="AE52" i="10" s="1"/>
  <c r="AF52" i="10" s="1"/>
  <c r="AG52" i="10" s="1"/>
  <c r="AC82" i="10"/>
  <c r="AE82" i="10" s="1"/>
  <c r="AF82" i="10" s="1"/>
  <c r="AG82" i="10" s="1"/>
  <c r="AC117" i="10"/>
  <c r="AE117" i="10" s="1"/>
  <c r="AF117" i="10" s="1"/>
  <c r="AG117" i="10" s="1"/>
  <c r="AC15" i="10"/>
  <c r="AE15" i="10" s="1"/>
  <c r="AF15" i="10" s="1"/>
  <c r="AG15" i="10" s="1"/>
  <c r="AC7" i="8"/>
  <c r="AE7" i="8" s="1"/>
  <c r="AF7" i="8" s="1"/>
  <c r="AG7" i="8" s="1"/>
  <c r="AC6" i="8"/>
  <c r="AE6" i="8" s="1"/>
  <c r="AF6" i="8" s="1"/>
  <c r="AG6" i="8" s="1"/>
  <c r="AC14" i="10"/>
  <c r="AE14" i="10" s="1"/>
  <c r="AF14" i="10" s="1"/>
  <c r="AG14" i="10" s="1"/>
  <c r="AC20" i="7"/>
  <c r="AE20" i="7" s="1"/>
  <c r="AF20" i="7" s="1"/>
  <c r="AG20" i="7" s="1"/>
  <c r="AC12" i="10"/>
  <c r="AE12" i="10" s="1"/>
  <c r="AF12" i="10" s="1"/>
  <c r="AG12" i="10" s="1"/>
  <c r="AC13" i="10"/>
  <c r="AE13" i="10" s="1"/>
  <c r="AF13" i="10" s="1"/>
  <c r="AG13" i="10" s="1"/>
  <c r="AC4" i="8"/>
  <c r="AE4" i="8" s="1"/>
  <c r="AF4" i="8" s="1"/>
  <c r="AG4" i="8" s="1"/>
  <c r="AC5" i="8"/>
  <c r="AE5" i="8" s="1"/>
  <c r="AF5" i="8" s="1"/>
  <c r="AG5" i="8" s="1"/>
  <c r="AC11" i="10"/>
  <c r="AE11" i="10" s="1"/>
  <c r="AF11" i="10" s="1"/>
  <c r="AG11" i="10" s="1"/>
  <c r="AC10" i="10"/>
  <c r="AE10" i="10" s="1"/>
  <c r="AF10" i="10" s="1"/>
  <c r="AG10" i="10" s="1"/>
  <c r="AC19" i="7"/>
  <c r="AE19" i="7" s="1"/>
  <c r="AF19" i="7" s="1"/>
  <c r="AG19" i="7" s="1"/>
  <c r="AC8" i="10"/>
  <c r="AE8" i="10" s="1"/>
  <c r="AF8" i="10" s="1"/>
  <c r="AG8" i="10" s="1"/>
  <c r="AC18" i="7"/>
  <c r="AE18" i="7" s="1"/>
  <c r="AF18" i="7" s="1"/>
  <c r="AG18" i="7" s="1"/>
  <c r="AC4" i="10"/>
  <c r="AE4" i="10" s="1"/>
  <c r="AF4" i="10" s="1"/>
  <c r="AG4" i="10" s="1"/>
  <c r="AC5" i="10"/>
  <c r="AE5" i="10" s="1"/>
  <c r="AF5" i="10" s="1"/>
  <c r="AG5" i="10" s="1"/>
  <c r="AC17" i="7"/>
  <c r="AE17" i="7" s="1"/>
  <c r="AF17" i="7" s="1"/>
  <c r="AG17" i="7" s="1"/>
  <c r="AC6" i="10"/>
  <c r="AE6" i="10" s="1"/>
  <c r="AF6" i="10" s="1"/>
  <c r="AG6" i="10" s="1"/>
  <c r="AC9" i="10"/>
  <c r="AE9" i="10" s="1"/>
  <c r="AF9" i="10" s="1"/>
  <c r="AG9" i="10" s="1"/>
  <c r="AC7" i="10"/>
  <c r="AE7" i="10" s="1"/>
  <c r="AF7" i="10" s="1"/>
  <c r="AG7" i="10" s="1"/>
  <c r="AI168" i="10" l="1"/>
  <c r="AH168" i="10"/>
  <c r="AH164" i="10"/>
  <c r="AI164" i="10"/>
  <c r="AH162" i="10"/>
  <c r="AI162" i="10"/>
  <c r="AH15" i="9"/>
  <c r="AI15" i="9"/>
  <c r="AI159" i="10"/>
  <c r="AH159" i="10"/>
  <c r="AH155" i="10"/>
  <c r="AI155" i="10"/>
  <c r="AI11" i="9"/>
  <c r="AH11" i="9"/>
  <c r="AH149" i="10"/>
  <c r="AI157" i="10"/>
  <c r="AH157" i="10"/>
  <c r="AH152" i="10"/>
  <c r="AI152" i="10"/>
  <c r="AI166" i="10"/>
  <c r="AH166" i="10"/>
  <c r="AI149" i="10"/>
  <c r="AH113" i="10"/>
  <c r="AH20" i="7"/>
  <c r="AH64" i="10"/>
  <c r="AI134" i="10"/>
  <c r="AI82" i="10"/>
  <c r="AH86" i="10"/>
  <c r="AH117" i="10"/>
  <c r="AI117" i="10"/>
  <c r="AI49" i="10"/>
  <c r="AH49" i="10"/>
  <c r="AH102" i="10"/>
  <c r="AI102" i="10"/>
  <c r="AI132" i="10"/>
  <c r="AH132" i="10"/>
  <c r="AI74" i="10"/>
  <c r="AH74" i="10"/>
  <c r="AI24" i="10"/>
  <c r="AH24" i="10"/>
  <c r="AI88" i="10"/>
  <c r="AH88" i="10"/>
  <c r="AI51" i="10"/>
  <c r="AH51" i="10"/>
  <c r="AI52" i="10"/>
  <c r="AH52" i="10"/>
  <c r="AI55" i="10"/>
  <c r="AH55" i="10"/>
  <c r="AH43" i="10"/>
  <c r="AI43" i="10"/>
  <c r="AI39" i="10"/>
  <c r="AH39" i="10"/>
  <c r="AI19" i="9"/>
  <c r="AH19" i="9"/>
  <c r="AI28" i="10"/>
  <c r="AH28" i="10"/>
  <c r="AI84" i="10"/>
  <c r="AH84" i="10"/>
  <c r="AI72" i="10"/>
  <c r="AH72" i="10"/>
  <c r="AI41" i="10"/>
  <c r="AH41" i="10"/>
  <c r="AI26" i="10"/>
  <c r="AH26" i="10"/>
  <c r="AI68" i="10"/>
  <c r="AH68" i="10"/>
  <c r="AH122" i="10"/>
  <c r="AI122" i="10"/>
  <c r="AI66" i="10"/>
  <c r="AH66" i="10"/>
  <c r="AH58" i="10"/>
  <c r="AI58" i="10"/>
  <c r="AH134" i="10"/>
  <c r="AI33" i="10"/>
  <c r="AH33" i="10"/>
  <c r="AI111" i="10"/>
  <c r="AH111" i="10"/>
  <c r="AH106" i="10"/>
  <c r="AI106" i="10"/>
  <c r="AI76" i="10"/>
  <c r="AH76" i="10"/>
  <c r="AI86" i="10"/>
  <c r="AH35" i="10"/>
  <c r="AI35" i="10"/>
  <c r="AI18" i="10"/>
  <c r="AH18" i="10"/>
  <c r="AI64" i="10"/>
  <c r="AH108" i="10"/>
  <c r="AI108" i="10"/>
  <c r="AI104" i="10"/>
  <c r="AH104" i="10"/>
  <c r="AI3" i="9"/>
  <c r="AH3" i="9"/>
  <c r="AI22" i="10"/>
  <c r="AH22" i="10"/>
  <c r="AI120" i="10"/>
  <c r="AH120" i="10"/>
  <c r="AI119" i="10"/>
  <c r="AH119" i="10"/>
  <c r="AH78" i="10"/>
  <c r="AI78" i="10"/>
  <c r="AI128" i="10"/>
  <c r="AH128" i="10"/>
  <c r="AI70" i="10"/>
  <c r="AH70" i="10"/>
  <c r="AI62" i="10"/>
  <c r="AH62" i="10"/>
  <c r="AI126" i="10"/>
  <c r="AH126" i="10"/>
  <c r="AI31" i="10"/>
  <c r="AH31" i="10"/>
  <c r="AI130" i="10"/>
  <c r="AH130" i="10"/>
  <c r="AH47" i="10"/>
  <c r="AI47" i="10"/>
  <c r="AI37" i="10"/>
  <c r="AH37" i="10"/>
  <c r="AH82" i="10"/>
  <c r="AI137" i="10"/>
  <c r="AH137" i="10"/>
  <c r="AH80" i="10"/>
  <c r="AI80" i="10"/>
  <c r="AI115" i="10"/>
  <c r="AH115" i="10"/>
  <c r="AI7" i="9"/>
  <c r="AH7" i="9"/>
  <c r="AI60" i="10"/>
  <c r="AH60" i="10"/>
  <c r="AI113" i="10"/>
  <c r="AI124" i="10"/>
  <c r="AH124" i="10"/>
  <c r="AI56" i="10"/>
  <c r="AH56" i="10"/>
  <c r="AI45" i="10"/>
  <c r="AH45" i="10"/>
  <c r="AI15" i="10"/>
  <c r="AH15" i="10"/>
  <c r="AH7" i="8"/>
  <c r="AI7" i="8"/>
  <c r="AH11" i="10"/>
  <c r="AI20" i="7"/>
  <c r="AI11" i="10"/>
  <c r="AG33" i="7"/>
  <c r="AH7" i="10"/>
  <c r="AI7" i="10"/>
  <c r="AB32" i="7"/>
  <c r="AB13" i="8"/>
  <c r="AC13" i="8"/>
  <c r="AD13" i="8"/>
  <c r="AE13" i="8"/>
  <c r="AD32" i="7" l="1"/>
  <c r="AG13" i="8"/>
  <c r="AG14" i="8"/>
  <c r="AF13" i="8"/>
  <c r="AG32" i="7"/>
  <c r="AC32" i="7"/>
  <c r="AE32" i="7"/>
  <c r="AF32" i="7" l="1"/>
</calcChain>
</file>

<file path=xl/sharedStrings.xml><?xml version="1.0" encoding="utf-8"?>
<sst xmlns="http://schemas.openxmlformats.org/spreadsheetml/2006/main" count="1083" uniqueCount="355">
  <si>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</si>
  <si>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</si>
  <si>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</si>
  <si>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</si>
  <si>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</si>
  <si>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</si>
  <si>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</si>
  <si>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</si>
  <si>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</si>
  <si>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</si>
  <si>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</si>
  <si>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</si>
  <si>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</si>
  <si>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</si>
  <si>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</si>
  <si>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</si>
  <si>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</si>
  <si>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</si>
  <si>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</si>
  <si>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</si>
  <si>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</si>
  <si>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</si>
  <si>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</si>
  <si>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</si>
  <si>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</si>
  <si>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</si>
  <si>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</si>
  <si>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</si>
  <si>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</si>
  <si>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</si>
  <si>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</si>
  <si>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</si>
  <si>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</si>
  <si>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</si>
  <si>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</si>
  <si>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</si>
  <si>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</si>
  <si>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</si>
  <si>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</si>
  <si>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</si>
  <si>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</si>
  <si>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</si>
  <si>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</si>
  <si>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</si>
  <si>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</si>
  <si>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</si>
  <si>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</si>
  <si>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</si>
  <si>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</si>
  <si>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</si>
  <si>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</si>
  <si>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</si>
  <si>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</si>
  <si>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</si>
  <si>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</si>
  <si>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</si>
  <si>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</si>
  <si>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</si>
  <si>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</si>
  <si>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</si>
  <si>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</si>
  <si>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from website: www.contextures.com/xlDataVal02.html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</si>
  <si>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</si>
  <si>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</si>
  <si>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</si>
  <si>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</si>
  <si>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</si>
  <si>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</si>
  <si>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</si>
  <si>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</si>
  <si>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</si>
  <si>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</si>
  <si>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</si>
  <si>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</si>
  <si>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</si>
  <si>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</si>
  <si>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</si>
  <si>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</si>
  <si>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</si>
  <si>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</si>
  <si>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</si>
  <si>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</si>
  <si>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</si>
  <si>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</si>
  <si>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</si>
  <si>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</si>
  <si>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</si>
  <si>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</si>
  <si>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</si>
  <si>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Joonas' Samples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</si>
  <si>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</si>
  <si>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</si>
  <si>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</si>
  <si>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</si>
  <si>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</si>
  <si>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</si>
  <si>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</si>
  <si>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</si>
  <si>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</si>
  <si>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</si>
  <si>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</si>
  <si>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</si>
  <si>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</si>
  <si>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</si>
  <si>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</si>
  <si>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</si>
  <si>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</si>
  <si>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</si>
  <si>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</si>
  <si>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</si>
  <si>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</si>
  <si>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</si>
  <si>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</si>
  <si>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</si>
  <si>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</si>
  <si>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</si>
  <si>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</si>
  <si>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</si>
  <si>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</si>
  <si>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ETH-1</t>
  </si>
  <si>
    <t>WICO 2020</t>
  </si>
  <si>
    <t>PhosphateStd</t>
  </si>
  <si>
    <t>USGS81</t>
  </si>
  <si>
    <t>USGS80</t>
  </si>
  <si>
    <t>B2207</t>
  </si>
  <si>
    <t>cc-w</t>
  </si>
  <si>
    <t>Natalie Green River</t>
  </si>
  <si>
    <t>RSP-1</t>
  </si>
  <si>
    <t>Phosphate</t>
  </si>
  <si>
    <t>POX</t>
  </si>
  <si>
    <t>Nick's Waters</t>
  </si>
  <si>
    <t>Peru Holocene</t>
  </si>
  <si>
    <t>sak</t>
  </si>
  <si>
    <t>Nick's Samples</t>
  </si>
  <si>
    <t>Natalie Offline Tubes</t>
  </si>
  <si>
    <t>SulfateStd</t>
  </si>
  <si>
    <t>JMG-3</t>
  </si>
  <si>
    <t>EMD-091819</t>
  </si>
  <si>
    <t>Fe catalyst in reduction reactor replaced</t>
  </si>
  <si>
    <t>MM</t>
  </si>
  <si>
    <t>Data_1284 IPL-17O-2434 VSMOW2-B6-R20-1 1</t>
  </si>
  <si>
    <t>Data_1286 IPL-17O-2436 VSMOW2-B6-R20-3 1</t>
  </si>
  <si>
    <t>Waterstd</t>
  </si>
  <si>
    <t>Data_1287 IPL-17O-2437 VSMOW2-B6-R20-4 1</t>
  </si>
  <si>
    <t>Sak</t>
  </si>
  <si>
    <t>Data_1288 IPL-17O-2438 VSMOW2-B6-R20-5 1</t>
  </si>
  <si>
    <t>Data_1289 IPL-17O-2439 SLAP2-B7-R20-1 1</t>
  </si>
  <si>
    <t>Data_1290  IPL-17O-2440 SLAP2-B7-R20-2 1</t>
  </si>
  <si>
    <t>Data_1291 IPL-17O-2441 SLAP2-B7-R20-3 1</t>
  </si>
  <si>
    <t>Data_1292 IPL-17O-2442 SLAP2-B7-R20-4 1</t>
  </si>
  <si>
    <t>Carbonatestd</t>
  </si>
  <si>
    <t>Data_1293 IPL-17O-2443 IAEA_C1-R20-1 1</t>
  </si>
  <si>
    <t>Data_1294 IPL-17O-2444 IAEA_C1-R20-2 1</t>
  </si>
  <si>
    <t>Data_1280 IPL-17O-2430 House DI #4-R20-1</t>
  </si>
  <si>
    <t>Data_1281 IPL-17O-2431 House DI #4-R20-2</t>
  </si>
  <si>
    <t>Data_1282 IPL-17O-2432 House DI #4-R20-3</t>
  </si>
  <si>
    <t>Data_1283 IPL-17O-2433 House DI #4-R20-4</t>
  </si>
  <si>
    <t>Data_1284 IPL-17O-2434 VSMOW2-B6-R20-1</t>
  </si>
  <si>
    <t>Data_1286 IPL-17O-2436 VSMOW2-B6-R20-3</t>
  </si>
  <si>
    <t>Data_1287 IPL-17O-2437 VSMOW2-B6-R20-4</t>
  </si>
  <si>
    <t>Data_1288 IPL-17O-2438 VSMOW2-B6-R20-5</t>
  </si>
  <si>
    <t>Data_1289 IPL-17O-2439 SLAP2-B7-R20-1</t>
  </si>
  <si>
    <t>Data_1290  IPL-17O-2440 SLAP2-B7-R20-2</t>
  </si>
  <si>
    <t>Data_1291 IPL-17O-2441 SLAP2-B7-R20-3</t>
  </si>
  <si>
    <t>Data_1292 IPL-17O-2442 SLAP2-B7-R20-4</t>
  </si>
  <si>
    <t>Data_1293 IPL-17O-2443 IAEA_C1-R20-1</t>
  </si>
  <si>
    <t>Data_1294 IPL-17O-2444 IAEA_C1-R20-2</t>
  </si>
  <si>
    <t>Data_1295 IPL-17O-2445 IAEA_C1-R20-3</t>
  </si>
  <si>
    <t>Data_1298 IPL-17O-2448 IAEA_C1-R20-4 1</t>
  </si>
  <si>
    <t>Data_1299 IPL-17O-2449 IAEA_C1-R20-5 1</t>
  </si>
  <si>
    <t>SAK</t>
  </si>
  <si>
    <t>possibly flag. First sample (after two blanks) after reduction reactor was changed</t>
  </si>
  <si>
    <t>Data_1300 IPL-17O-2450 IAEA_C1-R20-6 1</t>
  </si>
  <si>
    <t>Data_1307 IPL-17O-2457 IAEA_C1-R20-7 1</t>
  </si>
  <si>
    <t>Data_1308 IPL-17O-2458 IAEA_C1-R20-8 1</t>
  </si>
  <si>
    <t>Data_1309 IPL-17O-2459 IAEA_C1-R20-9 1</t>
  </si>
  <si>
    <t>Junin Core</t>
  </si>
  <si>
    <t>rejected</t>
  </si>
  <si>
    <t>Still seeing effects of 602</t>
  </si>
  <si>
    <t>IAEA-602 was the last thing in the reduction line and probably contaminated this sample --- Later realized heat tape was not plugged in on reduction reactor!!</t>
  </si>
  <si>
    <t>Gona</t>
  </si>
  <si>
    <t>Yield was low (260.5mbar at the cold finger and 39% at the sample bellow)  &lt;-- this is fine to run and not considered a low yield for the MS. Perhaps considered low based on expected %carb? [sk]</t>
  </si>
  <si>
    <t>Data_1298 IPL-17O-2448 IAEA_C1-R20-4</t>
  </si>
  <si>
    <t>Data_1299 IPL-17O-2449 IAEA_C1-R20-5</t>
  </si>
  <si>
    <t>Data_1300 IPL-17O-2450 IAEA_C1-R20-6</t>
  </si>
  <si>
    <t>Data_1301 IPL-17O-2451 KN07WT-513-R20-1</t>
  </si>
  <si>
    <t>Data_1302 IPL-17O-2452 KN07WT-513-R20-2</t>
  </si>
  <si>
    <t>Data_1303 IPL-17O-2453 KN07WT-487-R20-1</t>
  </si>
  <si>
    <t>Data_1304 IPL-17O-2454 KN07WT-487-R20-2</t>
  </si>
  <si>
    <t>Data_1305 IPL-17O-2455 KN07WT-502-R20-1</t>
  </si>
  <si>
    <t>Data_1306 IPL-17O-2456 KN07WT-502-R20-2</t>
  </si>
  <si>
    <t>Data_1307 IPL-17O-2457 IAEA_C1-R20-7</t>
  </si>
  <si>
    <t>Data_1308 IPL-17O-2458 IAEA_C1-R20-8</t>
  </si>
  <si>
    <t>Data_1309 IPL-17O-2459 IAEA_C1-R20-9</t>
  </si>
  <si>
    <t>Data_1310 IPL-17O-2460 MIS15-4-R20-1</t>
  </si>
  <si>
    <t>Data_1311 IPL-17O-2461 MIS15-4-R20-2</t>
  </si>
  <si>
    <t>Data_1312 IPL-17O-2462 MIS15-9-R20-1</t>
  </si>
  <si>
    <t>Data_1313 IPL-17O-2463 MIS15-9-R20-2</t>
  </si>
  <si>
    <t>Data_1314 IPL-17O-2464 GONJQ-037-R20-1</t>
  </si>
  <si>
    <t>Data_1315 IPL-17O-2465 GONJQ-037-R20-2</t>
  </si>
  <si>
    <t>Data_1316 IPL-17O-2466 MIS15-13-R20-1</t>
  </si>
  <si>
    <t>Data_1317 IPL-17O-2467 MIS15-13-R20-2</t>
  </si>
  <si>
    <t>Data_1318 IPL-17O-2468 GONJQ-057-R20-1</t>
  </si>
  <si>
    <t>Data_1319 IPL-17O-2469 GONJQ-057-R20-2</t>
  </si>
  <si>
    <t>Data_1320 IPL-17O-2470 DANL-129-R20-1</t>
  </si>
  <si>
    <t>Data_1321 IPL-17O-2471 DANL-129-R20-2</t>
  </si>
  <si>
    <t>Data_1322 IPL-17O-2472 GONJQ-031-R20-1</t>
  </si>
  <si>
    <t>Data_1323 IPL-17O-2473 GONJQ-031-R20-2</t>
  </si>
  <si>
    <t>Data_1324 IPL-17O-2474 KN07WT-436-R20-1</t>
  </si>
  <si>
    <t>Data_1325 IPL-17O-2475 KN07WT-436-R20-2</t>
  </si>
  <si>
    <t>Data_1326 IPL-17O-2476 KN07WT-430-R20-1</t>
  </si>
  <si>
    <t>Data_1327 IPL-17O-2477 KN07WT-430-R20-2</t>
  </si>
  <si>
    <t>Data_1328 IPL-17O-2478 102-GC-AZ01-R20-1</t>
  </si>
  <si>
    <t>Data_1329 IPL-17O-2479 102-GC-AZ01-R20-2</t>
  </si>
  <si>
    <t>Data_1330 IPL-17O-2480 102-GC-AZ01-R20-3</t>
  </si>
  <si>
    <t>Data_1331 IPL-17O-2481 MIS15-11-R20-1</t>
  </si>
  <si>
    <t>Data_1332 IPL-17O-2483 102-GC-AZ01-R20-4</t>
  </si>
  <si>
    <t>Data_1333 IPL-17O-2484 102-GC-AZ01-R20-5</t>
  </si>
  <si>
    <t>Data_1334 IPL-17O-2485 MIS15-11-R20-3</t>
  </si>
  <si>
    <t>Data_1335 IPL-17O-2486 MIS15-7-R20-1</t>
  </si>
  <si>
    <t>Data_1336 IPL-17O-2487 MIS15-7-R20-2</t>
  </si>
  <si>
    <t>Data_1337 IPL-17O-2488 MIS15-1 R20-1</t>
  </si>
  <si>
    <t>Data_1340 IPL-17O-2491 MIS15-10-R20-2</t>
  </si>
  <si>
    <t>Data_1339 IPL-17O-2490 MIS15-10-R20-1</t>
  </si>
  <si>
    <t>Data_1338 IPL-17O-2489 MIS15-1-R20-2</t>
  </si>
  <si>
    <t>tehuth</t>
  </si>
  <si>
    <t>Data_1341 IPL-17O-2492 USGS-46-R20-1</t>
  </si>
  <si>
    <t>Data_1342 IPL-17O-2493 USGS-46-R20-2</t>
  </si>
  <si>
    <t>Data_1343 IPL-17O-2494 YX-R-20160508-R20-1</t>
  </si>
  <si>
    <t>Data_1344 IPL-17O-2495 YX-R-20160508-R20-2</t>
  </si>
  <si>
    <t>Data_1347 IPL-17O-2498 N-R-20190301-R20-1</t>
  </si>
  <si>
    <t>Data_1346 IPL-17O-2497 N-R-20180301-R20-2</t>
  </si>
  <si>
    <t>Data_1345 IPL-17O-2496 N-R-20180301-R20-1</t>
  </si>
  <si>
    <t>Data_1349 IPL-17O-2500 H-1-20160423-R20-1</t>
  </si>
  <si>
    <t>Data_1348 IPL-17O-2499 N-R-20190301-R20-2</t>
  </si>
  <si>
    <t>Data_1350 IPL-17O-2501 H-1-20160423-R20-2</t>
  </si>
  <si>
    <t>Data_1351 IPL-17O-2502 N-R-20190901-R20-1</t>
  </si>
  <si>
    <t>Data_1352 IPL-17O-2503 N-R-20190901-R20-2</t>
  </si>
  <si>
    <t>Data_1353 IPL-17O-2504 H-3-20160518-R20-1</t>
  </si>
  <si>
    <t>Data_1354 IPL-17O-2505 H-3-20160518-R20-2</t>
  </si>
  <si>
    <t>Data_1355 IPL-17O-2506 YX-4-20160509-R20-1</t>
  </si>
  <si>
    <t>Data_1356 IPL-17O-2507 YX-4-20160509-R20-2</t>
  </si>
  <si>
    <t>Data_1357 IPL-17O-2508 YX-4-20160810-R20-1</t>
  </si>
  <si>
    <t>Data_1358 IPL-17O-2509 YX-4-20160810-R20-2</t>
  </si>
  <si>
    <t>Data_1361 IPL-17O-2512 H-3-20160719-R20-1</t>
  </si>
  <si>
    <t>Data_1360 IPL-17O-2511 H-1-20160719-R20-2</t>
  </si>
  <si>
    <t>Data_1359 IPL-17O-2510 H-1-20160719-R20-1</t>
  </si>
  <si>
    <t>Data_1362 IPL-17O-2513 H-3-20160719-R20-2</t>
  </si>
  <si>
    <t>Data_1363 IPL-17O-2514 YX-R-20160809-R20-1</t>
  </si>
  <si>
    <t>Data_1366 IPL-17O-2517 N-R-20180901-R20-2</t>
  </si>
  <si>
    <t>Data_1365 IPL-17O-2516 N-R-20180901-R20-1</t>
  </si>
  <si>
    <t>Data_1364 IPL-17O-2515 YX-R-20160809-R20-2</t>
  </si>
  <si>
    <t>Data_1370 IPL-17O-2521 H-1-20160423-R20-3</t>
  </si>
  <si>
    <t>Data_1369 IPL-17O-2520 N-R-20190301-R20-3</t>
  </si>
  <si>
    <t>Data_1368 IPL-17O-2519 N-R-20180301-R20-3</t>
  </si>
  <si>
    <t>Data_1367 IPL-17O-2518 YX-R-20160508-R20-3</t>
  </si>
  <si>
    <t>Data_1371 IPL-17O-2522 N-R-20190901-R20-3</t>
  </si>
  <si>
    <t>Data_1372 IPL-17O-2523 H-3-20160518-R20-3</t>
  </si>
  <si>
    <t>Data_1380 IPL-17O-2531 USGS-46-R20-4</t>
  </si>
  <si>
    <t>Data_1379 IPL-17O-2530 USGS-46-R20-3</t>
  </si>
  <si>
    <t>Data_1378 IPL-17O-2529 N-R-20180901-R20-3</t>
  </si>
  <si>
    <t>Data_1376 IPL-17O-2527 H-3-20160719-R20-3</t>
  </si>
  <si>
    <t>Data_1375 IPL-17O-2526 H-1-20160719-R20-3</t>
  </si>
  <si>
    <t>Data_1374 IPL-17O-2525 YX-4-20160810-R20-3</t>
  </si>
  <si>
    <t>Data_1373 IPL-17O-2524 YX-4-20160509-R20-3</t>
  </si>
  <si>
    <t>Data_1377 IPL-17O-2528 YX-R-20160809-R20-3</t>
  </si>
  <si>
    <t>Data file for this sample is empty. No errors known. First sample of the day. Ty started it and left, but there were no errors when I came back. All other files look normal - did it just not write out this file?</t>
  </si>
  <si>
    <t>Data_1381 IPL-17O-2532 102-GC-AZ01-R20-6</t>
  </si>
  <si>
    <t>Data_1383 IPL-17O-2534 WICC-CCC-07-core-R20-1</t>
  </si>
  <si>
    <t>Data_1384 IPL-17O-2535 WICC-CCC-07-core-R20-2</t>
  </si>
  <si>
    <t>d18O 4 per mil off from normal value, but nothing notably off during run</t>
  </si>
  <si>
    <t>Data_1386 IPL-17O-2537 WICC-CCC-08-01-R20-2</t>
  </si>
  <si>
    <t>Data_1385 IPL-17O-2536 WICC-CCC-08-01-R20-1</t>
  </si>
  <si>
    <t>Data_1388 IPL-17O-2539 WICC-CCC-07-rim-R20-2</t>
  </si>
  <si>
    <t>Data_1387 IPL-17O-2538 WICC-CCC-07-rim-R20-1</t>
  </si>
  <si>
    <t>Data_1391 IPL-17O-2542 WICC-CCC-05a-R20-2</t>
  </si>
  <si>
    <t>Data_1390 IPL-17O-2541 WICC-CCC-05a-R20-1</t>
  </si>
  <si>
    <t>Data_1389 IPL-17O-2540 WICC-CCC-07-rim-R20-3</t>
  </si>
  <si>
    <t>Data_1382 IPL-17O-2533 102-GC-AZ01-R20-7</t>
  </si>
  <si>
    <t>Data_1392 IPL-17O-2543 RH-CCC-03-core-R20-1</t>
  </si>
  <si>
    <t>Data_1393 IPL-17O-2544 RH-CCC-03-core-R20-2</t>
  </si>
  <si>
    <t>Data_1394 IPL-17O-2545 RH-CCC-03-rim-R20-1</t>
  </si>
  <si>
    <t>Data_1395 IPL-17O-2546 RH-CCC-03-rim-R20-2</t>
  </si>
  <si>
    <t>Data_1396 IPL-17O-2547 H161-127-R20-1</t>
  </si>
  <si>
    <t>too big of jump, prime likely needed</t>
  </si>
  <si>
    <t>"prime" for other two C1 runs</t>
  </si>
  <si>
    <t>robot malfunction at end of reduction loop 1. Fixed ~20 minutes after error message</t>
  </si>
  <si>
    <t>robot malfunctioned during each reduction loop. Reset robot immediately each time. Reprogrammed bad waypoint</t>
  </si>
  <si>
    <t>Data_1424 IPL-17O-3575 VSMOW2-B6-R20-6 1</t>
  </si>
  <si>
    <t>Data_1425 IPL-17O-3576 VSMOW2-B6-R20-7 1</t>
  </si>
  <si>
    <t>Data_1427 IPL-17O-3578 VSMOW2-B6-R20-9 1</t>
  </si>
  <si>
    <t>Data_1428 IPL-17O-3579 VSMOW2-B6-R20-10 1</t>
  </si>
  <si>
    <t>Data_1429 IPL-17O-3580 SLAP2-B7-R20-5 1</t>
  </si>
  <si>
    <t>Data_1430 IPL-17O-3581 SLAP2-B7-R20-6 1</t>
  </si>
  <si>
    <t>Data_1431 IPL-17O-3582 SLAP2-B7-R20-7 1</t>
  </si>
  <si>
    <t>Data_1432 IPL-17O-3583 102-GC-AZ01-R20-8 1</t>
  </si>
  <si>
    <t>Data_1433 IPL-17O-3584 102-GC-AZ01-R20-9 1</t>
  </si>
  <si>
    <t>Data_1434 IPL-17O-3585 102-GC-AZ01-R20-10 1</t>
  </si>
  <si>
    <t>*high standard deviation</t>
  </si>
  <si>
    <t>Possibly flag, off in D17O and d'18O values than the other two runs</t>
  </si>
  <si>
    <t>On the discord the yield shows very low yield, but the yield looks good on the TCD trace.</t>
  </si>
  <si>
    <t>Data_1439 IPL-17O-3590 IAEA_C1-R20-13 1</t>
  </si>
  <si>
    <t>Data_1440 IPL-17O-3591 IAEA_C1-R20-14 1</t>
  </si>
  <si>
    <t>Data_1441 IPL-17O-3592 IAEA_C1-R20-15 1</t>
  </si>
  <si>
    <t>Data_1448 IPL-17O-3599 KN07WT-499-R20-1</t>
  </si>
  <si>
    <t>Data_1447 IPL-17O-3598 KN07WT-411-R20-2</t>
  </si>
  <si>
    <t>Data_1446 IPL-17O-3597 KN07WT-411-R20-1</t>
  </si>
  <si>
    <t>Data_1445 IPL-17O-3596 KN07WT-409-R20-2</t>
  </si>
  <si>
    <t>Data_1444 IPL-17O-3595 KN07WT-409-R20-1</t>
  </si>
  <si>
    <t>Data_1443 IPL-17O-3594 DANL-106a-R20-2</t>
  </si>
  <si>
    <t>Data_1442 IPL-17O-3593 DANL-106a-R20-1</t>
  </si>
  <si>
    <t>Data_1441 IPL-17O-3592 IAEA_C1-R20-15</t>
  </si>
  <si>
    <t>Data_1440 IPL-17O-3591 IAEA_C1-R20-14</t>
  </si>
  <si>
    <t>Data_1439 IPL-17O-3590 IAEA_C1-R20-13</t>
  </si>
  <si>
    <t>Data_1438 IPL-17O-3589 DANL-115a-R20-2</t>
  </si>
  <si>
    <t>Data_1437 IPL-17O-3588 DANL-115a-R20-1</t>
  </si>
  <si>
    <t>Data_1436 IPL-17O-3587 WM-11-ARI-125-R20-2</t>
  </si>
  <si>
    <t>Data_1435 IPL-17O-3586 WM-11-ARI-125-R20-1</t>
  </si>
  <si>
    <t>Data_1434 IPL-17O-3585 102-GC-AZ01-R20-10</t>
  </si>
  <si>
    <t>Data_1433 IPL-17O-3584 102-GC-AZ01-R20-9</t>
  </si>
  <si>
    <t>Data_1432 IPL-17O-3583 102-GC-AZ01-R20-8</t>
  </si>
  <si>
    <t>Data_1431 IPL-17O-3582 SLAP2-B7-R20-7</t>
  </si>
  <si>
    <t>Data_1430 IPL-17O-3581 SLAP2-B7-R20-6</t>
  </si>
  <si>
    <t>Data_1429 IPL-17O-3580 SLAP2-B7-R20-5</t>
  </si>
  <si>
    <t>Data_1428 IPL-17O-3579 VSMOW2-B6-R20-10</t>
  </si>
  <si>
    <t>Data_1427 IPL-17O-3578 VSMOW2-B6-R20-9</t>
  </si>
  <si>
    <t>Data_1425 IPL-17O-3576 VSMOW2-B6-R20-7</t>
  </si>
  <si>
    <t>Data_1424 IPL-17O-3575 VSMOW2-B6-R20-6</t>
  </si>
  <si>
    <t>Data_1423 IPL-17O-3574 MIS15-7-R20-3</t>
  </si>
  <si>
    <t>Data_1422 IPL-17O-3573 MIS15-11-R20-4</t>
  </si>
  <si>
    <t>Data_1421 IPL-17O-3572 MIS15-1-R20-3</t>
  </si>
  <si>
    <t>Data_1420 IPL-17O-3571 MIS15-6-R20-3</t>
  </si>
  <si>
    <t>Data_1419 IPL-17O-3570 MIS15-12-R20-3</t>
  </si>
  <si>
    <t>Data_1418 IPL-17O-3569 MIS15-13-R20-3</t>
  </si>
  <si>
    <t>Data_1417 IPL-17O-3568 MIS15-4-R20-3</t>
  </si>
  <si>
    <t>Data_1416 IPL-17O-3567 MIS15-9-R20-3</t>
  </si>
  <si>
    <t>Data_1415 IPL-17O-3566 IAEA_C1-R20-12</t>
  </si>
  <si>
    <t>Data_1414 IPL-17O-3565 IAEA_C1-R20-11</t>
  </si>
  <si>
    <t>Data_1413 IPL-17O-3564 IAEA_C1-R20-10</t>
  </si>
  <si>
    <t>Data_1412 IPL-17O-3563 MIS15-6-R20-2</t>
  </si>
  <si>
    <t>Data_1411 IPL-17O-2562 MIS15-6-R20-1</t>
  </si>
  <si>
    <t>Data_1410 IPL-17O-2561 MIS15-2-R20-2</t>
  </si>
  <si>
    <t>Data_1409 IPL-17O-2560 MIS15-2-R20-1</t>
  </si>
  <si>
    <t>Data_1408 IPL-17O-2559 MIS15-8-R20-2</t>
  </si>
  <si>
    <t>Data_1407 IPL-17O-2558 MIS15-8-R20-1</t>
  </si>
  <si>
    <t>Data_1406 IPL-17O-2557 MIS15-12-R20-2</t>
  </si>
  <si>
    <t>Data_1405 IPL-17O-2556 MIS15-12-R20-1</t>
  </si>
  <si>
    <t>Data_1404 IPL-17O-2555 MIS15-3-R20-2</t>
  </si>
  <si>
    <t>Data_1403 IPL-17O-2554 MIS15-3-R20-1</t>
  </si>
  <si>
    <t>Data_1402 IPL-17O-2553 MIS15-5-R20-2</t>
  </si>
  <si>
    <t>Data_1401 IPL-17O-2552 MIS15-5-R20-1</t>
  </si>
  <si>
    <t>Data_1400 IPL-17O-2551 H161-81-R20-2</t>
  </si>
  <si>
    <t>Data_1399 IPL-17O-2550 H161-81-R20-1</t>
  </si>
  <si>
    <t>Data_1398 IPL-17O-2549 H161-127-R20-3</t>
  </si>
  <si>
    <t>Data_1397 IPL-17O-2548 H161-127-R20-2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</si>
</sst>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133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23" fillId="0" borderId="0" xfId="0" applyFont="1"/>
    <xf numFmtId="0" fontId="2" fillId="0" borderId="0" xfId="0" applyNumberFormat="1" applyFont="1"/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2" fontId="0" fillId="0" borderId="0" xfId="0" applyNumberFormat="1" applyFill="1"/>
    <xf numFmtId="1" fontId="0" fillId="0" borderId="0" xfId="0" applyNumberFormat="1" applyFill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/>
    <xf numFmtId="22" fontId="0" fillId="0" borderId="0" xfId="0" applyNumberFormat="1"/>
    <xf numFmtId="0" fontId="0" fillId="40" borderId="11" xfId="0" applyFont="1" applyFill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0" xfId="0" applyNumberFormat="1" applyFont="1"/>
    <xf numFmtId="165" fontId="4" fillId="0" borderId="0" xfId="0" applyNumberFormat="1" applyFont="1"/>
    <xf numFmtId="1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0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 applyFill="1" applyAlignment="1">
      <alignment horizontal="left"/>
    </xf>
    <xf numFmtId="0" fontId="22" fillId="34" borderId="0" xfId="39"/>
    <xf numFmtId="0" fontId="9" fillId="32" borderId="0" xfId="37"/>
    <xf numFmtId="0" fontId="9" fillId="31" borderId="0" xfId="36"/>
    <xf numFmtId="0" fontId="0" fillId="32" borderId="0" xfId="37" applyFont="1"/>
    <xf numFmtId="0" fontId="0" fillId="31" borderId="0" xfId="36" applyFont="1"/>
    <xf numFmtId="0" fontId="1" fillId="34" borderId="12" xfId="39" applyFont="1" applyFill="1" applyBorder="1"/>
    <xf numFmtId="0" fontId="28" fillId="39" borderId="0" xfId="0" applyFont="1" applyFill="1" applyBorder="1" applyAlignment="1">
      <alignment horizontal="center"/>
    </xf>
    <xf numFmtId="0" fontId="27" fillId="39" borderId="0" xfId="0" applyFont="1" applyFill="1" applyBorder="1" applyAlignment="1">
      <alignment horizontal="center"/>
    </xf>
    <xf numFmtId="0" fontId="4" fillId="39" borderId="0" xfId="0" applyFont="1" applyFill="1" applyBorder="1" applyAlignment="1">
      <alignment horizontal="left"/>
    </xf>
    <xf numFmtId="0" fontId="0" fillId="39" borderId="0" xfId="0" applyFill="1" applyAlignment="1">
      <alignment horizontal="left"/>
    </xf>
    <xf numFmtId="165" fontId="2" fillId="39" borderId="0" xfId="0" applyNumberFormat="1" applyFont="1" applyFill="1" applyAlignment="1">
      <alignment horizontal="center"/>
    </xf>
    <xf numFmtId="166" fontId="2" fillId="39" borderId="0" xfId="0" applyNumberFormat="1" applyFont="1" applyFill="1" applyAlignment="1">
      <alignment horizontal="center"/>
    </xf>
    <xf numFmtId="2" fontId="0" fillId="39" borderId="0" xfId="0" applyNumberFormat="1" applyFill="1" applyAlignment="1">
      <alignment horizontal="center"/>
    </xf>
    <xf numFmtId="165" fontId="0" fillId="39" borderId="0" xfId="0" applyNumberFormat="1" applyFill="1" applyAlignment="1">
      <alignment horizontal="center"/>
    </xf>
    <xf numFmtId="164" fontId="0" fillId="39" borderId="0" xfId="0" applyNumberFormat="1" applyFill="1" applyAlignment="1">
      <alignment horizontal="center"/>
    </xf>
    <xf numFmtId="1" fontId="2" fillId="39" borderId="0" xfId="0" applyNumberFormat="1" applyFont="1" applyFill="1" applyAlignment="1">
      <alignment horizontal="center" vertical="center"/>
    </xf>
    <xf numFmtId="0" fontId="2" fillId="39" borderId="0" xfId="0" applyFont="1" applyFill="1" applyAlignment="1">
      <alignment horizontal="left"/>
    </xf>
    <xf numFmtId="0" fontId="2" fillId="39" borderId="0" xfId="0" applyFont="1" applyFill="1" applyAlignment="1">
      <alignment horizontal="center"/>
    </xf>
    <xf numFmtId="1" fontId="0" fillId="39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4" fillId="39" borderId="0" xfId="0" applyFont="1" applyFill="1" applyAlignment="1">
      <alignment horizontal="left"/>
    </xf>
    <xf numFmtId="0" fontId="0" fillId="39" borderId="0" xfId="0" applyNumberFormat="1" applyFill="1" applyAlignment="1">
      <alignment horizontal="center"/>
    </xf>
    <xf numFmtId="166" fontId="0" fillId="39" borderId="0" xfId="0" applyNumberFormat="1" applyFill="1" applyAlignment="1">
      <alignment horizontal="center"/>
    </xf>
    <xf numFmtId="1" fontId="0" fillId="39" borderId="0" xfId="0" applyNumberFormat="1" applyFill="1" applyAlignment="1">
      <alignment horizontal="center" vertical="center"/>
    </xf>
    <xf numFmtId="11" fontId="0" fillId="0" borderId="0" xfId="0" applyNumberFormat="1" applyFill="1"/>
    <xf numFmtId="1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7106" displayName="Table7106" ref="C1:D506" headerRowDxfId="12" dataDxfId="11" totalsRowDxfId="10">
  <tableColumns count="2">
    <tableColumn id="1" xr3:uid="{00000000-0010-0000-0000-000001000000}" name="Type 1 " totalsRowLabel="Total" dataDxfId="9" totalsRowDxfId="8"/>
    <tableColumn id="2" xr3:uid="{00000000-0010-0000-0000-000002000000}" name="Type 2" totalsRowFunction="count" dataDxfId="7" totalsRowDxfId="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8" displayName="Table8" ref="H1:H5" totalsRowShown="0" headerRowDxfId="2" headerRowBorderDxfId="1" tableBorderDxfId="0" headerRowCellStyle="Accent6">
  <autoFilter ref="H1:H5" xr:uid="{00000000-0009-0000-0100-000008000000}"/>
  <tableColumns count="1">
    <tableColumn id="1" xr3:uid="{00000000-0010-0000-0900-000001000000}" name="SulfateStd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12" totalsRowShown="0">
  <autoFilter ref="B1:B12" xr:uid="{00000000-0009-0000-0100-000002000000}"/>
  <tableColumns count="1">
    <tableColumn id="1" xr3:uid="{00000000-0010-0000-0100-000001000000}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16" totalsRowShown="0">
  <autoFilter ref="C1:C16" xr:uid="{00000000-0009-0000-0100-000003000000}"/>
  <tableColumns count="1">
    <tableColumn id="1" xr3:uid="{00000000-0010-0000-0200-000001000000}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D1:D19" totalsRowShown="0">
  <autoFilter ref="D1:D19" xr:uid="{00000000-0009-0000-0100-000004000000}"/>
  <tableColumns count="1">
    <tableColumn id="1" xr3:uid="{00000000-0010-0000-0300-000001000000}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5" displayName="Table5" ref="E1:E23" totalsRowShown="0">
  <autoFilter ref="E1:E23" xr:uid="{00000000-0009-0000-0100-000006000000}"/>
  <tableColumns count="1">
    <tableColumn id="1" xr3:uid="{00000000-0010-0000-0400-000001000000}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9:B20" totalsRowShown="0" dataDxfId="5">
  <autoFilter ref="A19:B20" xr:uid="{00000000-0009-0000-0100-000007000000}"/>
  <tableColumns count="2">
    <tableColumn id="1" xr3:uid="{00000000-0010-0000-0500-000001000000}" name="Type 1 " dataDxfId="4"/>
    <tableColumn id="2" xr3:uid="{00000000-0010-0000-0500-000002000000}" name="Type 2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Phosphate" displayName="Phosphate" ref="F1:F6" totalsRowShown="0">
  <autoFilter ref="F1:F6" xr:uid="{00000000-0009-0000-0100-000009000000}"/>
  <tableColumns count="1">
    <tableColumn id="1" xr3:uid="{00000000-0010-0000-0600-000001000000}" name="Phospha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Table1" displayName="Table1" ref="A1:A10" totalsRowShown="0">
  <autoFilter ref="A1:A10" xr:uid="{00000000-0009-0000-0100-000001000000}"/>
  <tableColumns count="1">
    <tableColumn id="1" xr3:uid="{00000000-0010-0000-0700-000001000000}" name="Type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PhosphateStd" displayName="PhosphateStd" ref="G1:G6" totalsRowShown="0" headerRowCellStyle="Accent6">
  <autoFilter ref="G1:G6" xr:uid="{00000000-0009-0000-0100-00000A000000}"/>
  <tableColumns count="1">
    <tableColumn id="1" xr3:uid="{00000000-0010-0000-0800-000001000000}" name="PhosphateSt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06"/>
  <sheetViews>
    <sheetView tabSelected="1" workbookViewId="0">
      <pane xSplit="5" ySplit="1" topLeftCell="AF142" activePane="bottomRight" state="frozen"/>
      <selection pane="topRight" activeCell="F1" sqref="F1"/>
      <selection pane="bottomLeft" activeCell="A2" sqref="A2"/>
      <selection pane="bottomRight" activeCell="AN155" sqref="AN155"/>
    </sheetView>
  </sheetViews>
  <sheetFormatPr defaultColWidth="9.109375" defaultRowHeight="14.4" x14ac:dyDescent="0.3"/>
  <cols>
    <col min="1" max="1" width="9.44140625" style="82" bestFit="1" customWidth="1"/>
    <col min="2" max="2" width="7.44140625" style="82" customWidth="1"/>
    <col min="3" max="3" width="13.44140625" style="48" customWidth="1"/>
    <col min="4" max="4" width="13.33203125" style="48" customWidth="1"/>
    <col min="5" max="5" width="45.109375" style="99" customWidth="1"/>
    <col min="6" max="6" width="12.6640625" style="51" bestFit="1" customWidth="1"/>
    <col min="7" max="7" width="11.6640625" style="51" bestFit="1" customWidth="1"/>
    <col min="8" max="8" width="12" style="51" bestFit="1" customWidth="1"/>
    <col min="9" max="10" width="12.6640625" style="51" bestFit="1" customWidth="1"/>
    <col min="11" max="11" width="12" style="51" bestFit="1" customWidth="1"/>
    <col min="12" max="12" width="12.6640625" style="51" bestFit="1" customWidth="1"/>
    <col min="13" max="13" width="12" style="51" bestFit="1" customWidth="1"/>
    <col min="14" max="14" width="12.6640625" style="51" bestFit="1" customWidth="1"/>
    <col min="15" max="15" width="11" style="51" bestFit="1" customWidth="1"/>
    <col min="16" max="16" width="12.6640625" style="51" bestFit="1" customWidth="1"/>
    <col min="17" max="17" width="12" style="51" bestFit="1" customWidth="1"/>
    <col min="18" max="18" width="12.6640625" style="51" bestFit="1" customWidth="1"/>
    <col min="19" max="21" width="12" style="51" bestFit="1" customWidth="1"/>
    <col min="22" max="22" width="15.88671875" style="51" bestFit="1" customWidth="1"/>
    <col min="23" max="23" width="7.5546875" style="98" bestFit="1" customWidth="1"/>
    <col min="24" max="24" width="14.6640625" style="51" customWidth="1"/>
    <col min="25" max="25" width="14.44140625" style="51" customWidth="1"/>
    <col min="26" max="26" width="15.33203125" style="71" bestFit="1" customWidth="1"/>
    <col min="27" max="27" width="15.109375" style="71" bestFit="1" customWidth="1"/>
    <col min="28" max="29" width="11.109375" style="71" bestFit="1" customWidth="1"/>
    <col min="30" max="30" width="12.109375" style="71" bestFit="1" customWidth="1"/>
    <col min="31" max="31" width="10.88671875" style="71" bestFit="1" customWidth="1"/>
    <col min="32" max="32" width="11.88671875" style="71" bestFit="1" customWidth="1"/>
    <col min="33" max="33" width="14.33203125" style="71" bestFit="1" customWidth="1"/>
    <col min="34" max="34" width="8.44140625" style="91" customWidth="1"/>
    <col min="35" max="35" width="7.6640625" style="91" customWidth="1"/>
    <col min="36" max="36" width="28.5546875" style="48" customWidth="1"/>
    <col min="37" max="37" width="9.44140625" style="71" bestFit="1" customWidth="1"/>
    <col min="38" max="38" width="7.109375" style="71" bestFit="1" customWidth="1"/>
    <col min="39" max="39" width="10" style="71" bestFit="1" customWidth="1"/>
    <col min="40" max="40" width="11.88671875" style="71" bestFit="1" customWidth="1"/>
    <col min="41" max="16384" width="9.109375" style="71"/>
  </cols>
  <sheetData>
    <row r="1" spans="1:40" s="23" customFormat="1" x14ac:dyDescent="0.3">
      <c r="A1" s="80" t="s">
        <v>0</v>
      </c>
      <c r="B1" s="80" t="s">
        <v>79</v>
      </c>
      <c r="C1" s="48" t="s">
        <v>65</v>
      </c>
      <c r="D1" s="48" t="s">
        <v>57</v>
      </c>
      <c r="E1" s="93" t="s">
        <v>1</v>
      </c>
      <c r="F1" s="94" t="s">
        <v>2</v>
      </c>
      <c r="G1" s="94" t="s">
        <v>3</v>
      </c>
      <c r="H1" s="94" t="s">
        <v>4</v>
      </c>
      <c r="I1" s="94" t="s">
        <v>5</v>
      </c>
      <c r="J1" s="94" t="s">
        <v>6</v>
      </c>
      <c r="K1" s="94" t="s">
        <v>7</v>
      </c>
      <c r="L1" s="94" t="s">
        <v>8</v>
      </c>
      <c r="M1" s="94" t="s">
        <v>9</v>
      </c>
      <c r="N1" s="94" t="s">
        <v>10</v>
      </c>
      <c r="O1" s="94" t="s">
        <v>11</v>
      </c>
      <c r="P1" s="94" t="s">
        <v>12</v>
      </c>
      <c r="Q1" s="94" t="s">
        <v>13</v>
      </c>
      <c r="R1" s="94" t="s">
        <v>14</v>
      </c>
      <c r="S1" s="94" t="s">
        <v>15</v>
      </c>
      <c r="T1" s="94" t="s">
        <v>16</v>
      </c>
      <c r="U1" s="94" t="s">
        <v>17</v>
      </c>
      <c r="V1" s="94" t="s">
        <v>18</v>
      </c>
      <c r="W1" s="95" t="s">
        <v>19</v>
      </c>
      <c r="X1" s="94" t="s">
        <v>20</v>
      </c>
      <c r="Y1" s="94" t="s">
        <v>21</v>
      </c>
      <c r="Z1" s="5" t="s">
        <v>42</v>
      </c>
      <c r="AA1" s="5" t="s">
        <v>43</v>
      </c>
      <c r="AB1" s="5" t="s">
        <v>36</v>
      </c>
      <c r="AC1" s="5" t="s">
        <v>93</v>
      </c>
      <c r="AD1" s="23" t="s">
        <v>31</v>
      </c>
      <c r="AE1" s="23" t="s">
        <v>32</v>
      </c>
      <c r="AF1" s="23" t="s">
        <v>33</v>
      </c>
      <c r="AG1" s="23" t="s">
        <v>34</v>
      </c>
      <c r="AH1" s="90" t="s">
        <v>73</v>
      </c>
      <c r="AI1" s="90" t="s">
        <v>74</v>
      </c>
      <c r="AJ1" s="75" t="s">
        <v>81</v>
      </c>
      <c r="AK1" s="23" t="s">
        <v>114</v>
      </c>
      <c r="AL1" s="23" t="s">
        <v>115</v>
      </c>
      <c r="AM1" s="23" t="s">
        <v>116</v>
      </c>
      <c r="AN1" s="23" t="s">
        <v>117</v>
      </c>
    </row>
    <row r="2" spans="1:40" s="23" customFormat="1" x14ac:dyDescent="0.3">
      <c r="A2" s="82" t="s">
        <v>98</v>
      </c>
      <c r="B2" s="80"/>
      <c r="C2" s="83"/>
      <c r="D2" s="48"/>
      <c r="E2" s="93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5"/>
      <c r="X2" s="94"/>
      <c r="Y2" s="94"/>
      <c r="Z2" s="96"/>
      <c r="AA2" s="96"/>
      <c r="AB2" s="51"/>
      <c r="AC2" s="51"/>
      <c r="AD2" s="51"/>
      <c r="AE2" s="51"/>
      <c r="AF2" s="97"/>
      <c r="AG2" s="97"/>
      <c r="AH2" s="90"/>
      <c r="AI2" s="90"/>
      <c r="AJ2" s="75"/>
      <c r="AK2" s="89">
        <v>20</v>
      </c>
      <c r="AL2" s="89">
        <v>0</v>
      </c>
      <c r="AM2" s="89">
        <v>0</v>
      </c>
      <c r="AN2" s="89">
        <v>1</v>
      </c>
    </row>
    <row r="3" spans="1:40" s="118" customFormat="1" x14ac:dyDescent="0.3">
      <c r="A3" s="107"/>
      <c r="B3" s="108"/>
      <c r="C3" s="109"/>
      <c r="D3" s="110"/>
      <c r="E3" s="107" t="s">
        <v>98</v>
      </c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2"/>
      <c r="X3" s="111"/>
      <c r="Y3" s="111"/>
      <c r="Z3" s="113"/>
      <c r="AA3" s="113"/>
      <c r="AB3" s="114"/>
      <c r="AC3" s="114"/>
      <c r="AD3" s="114"/>
      <c r="AE3" s="114"/>
      <c r="AF3" s="115"/>
      <c r="AG3" s="115"/>
      <c r="AH3" s="116"/>
      <c r="AI3" s="116"/>
      <c r="AJ3" s="117"/>
      <c r="AK3" s="89">
        <v>20</v>
      </c>
      <c r="AL3" s="89">
        <v>0</v>
      </c>
      <c r="AM3" s="89">
        <v>0</v>
      </c>
      <c r="AN3" s="89">
        <v>1</v>
      </c>
    </row>
    <row r="4" spans="1:40" s="76" customFormat="1" x14ac:dyDescent="0.3">
      <c r="A4" s="76">
        <v>2430</v>
      </c>
      <c r="B4" s="76" t="s">
        <v>139</v>
      </c>
      <c r="C4" s="76" t="s">
        <v>63</v>
      </c>
      <c r="D4" s="76" t="s">
        <v>66</v>
      </c>
      <c r="E4" s="76" t="s">
        <v>153</v>
      </c>
      <c r="F4" s="76">
        <v>-3.7710995915440502</v>
      </c>
      <c r="G4" s="76">
        <v>-3.7782286297904402</v>
      </c>
      <c r="H4" s="76">
        <v>5.2560049660946599E-3</v>
      </c>
      <c r="I4" s="76">
        <v>-7.1028001216533303</v>
      </c>
      <c r="J4" s="76">
        <v>-7.1281454405459597</v>
      </c>
      <c r="K4" s="76">
        <v>4.3143355121026301E-3</v>
      </c>
      <c r="L4" s="76">
        <v>-1.4567837182168201E-2</v>
      </c>
      <c r="M4" s="76">
        <v>4.6854941975334203E-3</v>
      </c>
      <c r="N4" s="76">
        <v>-13.9276448495932</v>
      </c>
      <c r="O4" s="76">
        <v>5.2024200396865701E-3</v>
      </c>
      <c r="P4" s="76">
        <v>-26.863517984232299</v>
      </c>
      <c r="Q4" s="76">
        <v>5.7672963309553698E-3</v>
      </c>
      <c r="R4" s="76">
        <v>-35.707899547837599</v>
      </c>
      <c r="S4" s="76">
        <v>0.16713964131943301</v>
      </c>
      <c r="T4" s="76">
        <v>603.65625180981897</v>
      </c>
      <c r="U4" s="76">
        <v>0.61964117812309405</v>
      </c>
      <c r="V4" s="77">
        <v>44494.629074074073</v>
      </c>
      <c r="W4" s="76">
        <v>2.5</v>
      </c>
      <c r="X4" s="76">
        <v>7.4497968345927802E-3</v>
      </c>
      <c r="Y4" s="76">
        <v>3.8528030675821501E-3</v>
      </c>
      <c r="Z4" s="120">
        <f>((((N4/1000)+1)/((SMOW!$Z$4/1000)+1))-1)*1000</f>
        <v>-3.6759988959015333</v>
      </c>
      <c r="AA4" s="120">
        <f>((((P4/1000)+1)/((SMOW!$AA$4/1000)+1))-1)*1000</f>
        <v>-6.9921862891741959</v>
      </c>
      <c r="AB4" s="120">
        <f>Z4*SMOW!$AN$6</f>
        <v>-3.8194776278649623</v>
      </c>
      <c r="AC4" s="120">
        <f>AA4*SMOW!$AN$12</f>
        <v>-7.2596877211841662</v>
      </c>
      <c r="AD4" s="120">
        <f t="shared" ref="AD4:AE4" si="0">LN((AB4/1000)+1)*1000</f>
        <v>-3.8267904592760495</v>
      </c>
      <c r="AE4" s="120">
        <f t="shared" si="0"/>
        <v>-7.2861674884826817</v>
      </c>
      <c r="AF4" s="121">
        <f>(AD4-SMOW!AN$14*AE4)</f>
        <v>2.0305974642806479E-2</v>
      </c>
      <c r="AG4" s="122">
        <f t="shared" ref="AG4" si="1">AF4*1000</f>
        <v>20.305974642806479</v>
      </c>
      <c r="AK4" s="76">
        <v>20</v>
      </c>
      <c r="AL4" s="76">
        <v>6</v>
      </c>
      <c r="AM4" s="76">
        <v>0</v>
      </c>
      <c r="AN4" s="76">
        <v>0</v>
      </c>
    </row>
    <row r="5" spans="1:40" s="76" customFormat="1" x14ac:dyDescent="0.3">
      <c r="A5" s="76">
        <v>2431</v>
      </c>
      <c r="B5" s="76" t="s">
        <v>139</v>
      </c>
      <c r="C5" s="76" t="s">
        <v>63</v>
      </c>
      <c r="D5" s="76" t="s">
        <v>66</v>
      </c>
      <c r="E5" s="76" t="s">
        <v>154</v>
      </c>
      <c r="F5" s="76">
        <v>-3.6913845650325499</v>
      </c>
      <c r="G5" s="76">
        <v>-3.69821501009829</v>
      </c>
      <c r="H5" s="76">
        <v>4.9009008930718696E-3</v>
      </c>
      <c r="I5" s="76">
        <v>-6.9531817381331704</v>
      </c>
      <c r="J5" s="76">
        <v>-6.9774678068777796</v>
      </c>
      <c r="K5" s="76">
        <v>1.71902949139437E-3</v>
      </c>
      <c r="L5" s="76">
        <v>-1.4112008066824999E-2</v>
      </c>
      <c r="M5" s="76">
        <v>4.9518196626189498E-3</v>
      </c>
      <c r="N5" s="76">
        <v>-13.848742517106301</v>
      </c>
      <c r="O5" s="76">
        <v>4.85093624969929E-3</v>
      </c>
      <c r="P5" s="76">
        <v>-26.710949464013702</v>
      </c>
      <c r="Q5" s="76">
        <v>1.6848274932812701E-3</v>
      </c>
      <c r="R5" s="76">
        <v>-36.620594073784901</v>
      </c>
      <c r="S5" s="76">
        <v>0.174872416980273</v>
      </c>
      <c r="T5" s="76">
        <v>759.88709969281103</v>
      </c>
      <c r="U5" s="76">
        <v>0.239695465325967</v>
      </c>
      <c r="V5" s="77">
        <v>44494.705740740741</v>
      </c>
      <c r="W5" s="76">
        <v>2.5</v>
      </c>
      <c r="X5" s="76">
        <v>1.1200235372018101E-3</v>
      </c>
      <c r="Y5" s="76">
        <v>2.0487332561613101E-3</v>
      </c>
      <c r="Z5" s="120">
        <f>((((N5/1000)+1)/((SMOW!$Z$4/1000)+1))-1)*1000</f>
        <v>-3.5962762597387954</v>
      </c>
      <c r="AA5" s="120">
        <f>((((P5/1000)+1)/((SMOW!$AA$4/1000)+1))-1)*1000</f>
        <v>-6.8365023378443857</v>
      </c>
      <c r="AB5" s="120">
        <f>Z5*SMOW!$AN$6</f>
        <v>-3.7366433197269786</v>
      </c>
      <c r="AC5" s="120">
        <f>AA5*SMOW!$AN$12</f>
        <v>-7.0980477386218679</v>
      </c>
      <c r="AD5" s="120">
        <f t="shared" ref="AD5:AD8" si="2">LN((AB5/1000)+1)*1000</f>
        <v>-3.7436420112253521</v>
      </c>
      <c r="AE5" s="120">
        <f t="shared" ref="AE5:AE8" si="3">LN((AC5/1000)+1)*1000</f>
        <v>-7.1233587229705115</v>
      </c>
      <c r="AF5" s="121">
        <f>(AD5-SMOW!AN$14*AE5)</f>
        <v>1.749139450307835E-2</v>
      </c>
      <c r="AG5" s="122">
        <f t="shared" ref="AG5" si="4">AF5*1000</f>
        <v>17.49139450307835</v>
      </c>
      <c r="AK5" s="76">
        <v>20</v>
      </c>
      <c r="AL5" s="76">
        <v>0</v>
      </c>
      <c r="AM5" s="76">
        <v>0</v>
      </c>
      <c r="AN5" s="76">
        <v>0</v>
      </c>
    </row>
    <row r="6" spans="1:40" s="76" customFormat="1" x14ac:dyDescent="0.3">
      <c r="A6" s="76">
        <v>2432</v>
      </c>
      <c r="B6" s="76" t="s">
        <v>139</v>
      </c>
      <c r="C6" s="76" t="s">
        <v>63</v>
      </c>
      <c r="D6" s="76" t="s">
        <v>66</v>
      </c>
      <c r="E6" s="76" t="s">
        <v>155</v>
      </c>
      <c r="F6" s="76">
        <v>-3.76287164956178</v>
      </c>
      <c r="G6" s="76">
        <v>-3.7699693634923399</v>
      </c>
      <c r="H6" s="76">
        <v>3.9230258769235799E-3</v>
      </c>
      <c r="I6" s="76">
        <v>-7.08010350509569</v>
      </c>
      <c r="J6" s="76">
        <v>-7.1052864279258996</v>
      </c>
      <c r="K6" s="76">
        <v>1.6635475709672199E-3</v>
      </c>
      <c r="L6" s="76">
        <v>-1.83781295474576E-2</v>
      </c>
      <c r="M6" s="76">
        <v>3.81107438589747E-3</v>
      </c>
      <c r="N6" s="76">
        <v>-13.919500791410201</v>
      </c>
      <c r="O6" s="76">
        <v>3.8830306611150902E-3</v>
      </c>
      <c r="P6" s="76">
        <v>-26.8353459816678</v>
      </c>
      <c r="Q6" s="76">
        <v>1.6304494471899001E-3</v>
      </c>
      <c r="R6" s="76">
        <v>-37.5836091424069</v>
      </c>
      <c r="S6" s="76">
        <v>0.12682247835984001</v>
      </c>
      <c r="T6" s="76">
        <v>746.025510106002</v>
      </c>
      <c r="U6" s="76">
        <v>0.17244499963609899</v>
      </c>
      <c r="V6" s="77">
        <v>44494.783645833333</v>
      </c>
      <c r="W6" s="76">
        <v>2.5</v>
      </c>
      <c r="X6" s="76">
        <v>7.5901681964408801E-2</v>
      </c>
      <c r="Y6" s="76">
        <v>7.1232815218979798E-2</v>
      </c>
      <c r="Z6" s="120">
        <f>((((N6/1000)+1)/((SMOW!$Z$4/1000)+1))-1)*1000</f>
        <v>-3.6677701684743047</v>
      </c>
      <c r="AA6" s="120">
        <f>((((P6/1000)+1)/((SMOW!$AA$4/1000)+1))-1)*1000</f>
        <v>-6.9634390176542826</v>
      </c>
      <c r="AB6" s="120">
        <f>Z6*SMOW!$AN$6</f>
        <v>-3.8109277231440601</v>
      </c>
      <c r="AC6" s="120">
        <f>AA6*SMOW!$AN$12</f>
        <v>-7.2298406597015825</v>
      </c>
      <c r="AD6" s="120">
        <f t="shared" si="2"/>
        <v>-3.8182078100086714</v>
      </c>
      <c r="AE6" s="120">
        <f t="shared" si="3"/>
        <v>-7.256102614072347</v>
      </c>
      <c r="AF6" s="121">
        <f>(AD6-SMOW!AN$14*AE6)</f>
        <v>1.3014370221528182E-2</v>
      </c>
      <c r="AG6" s="122">
        <f t="shared" ref="AG6:AG7" si="5">AF6*1000</f>
        <v>13.014370221528182</v>
      </c>
      <c r="AK6" s="76">
        <v>20</v>
      </c>
      <c r="AL6" s="76">
        <v>0</v>
      </c>
      <c r="AM6" s="76">
        <v>0</v>
      </c>
      <c r="AN6" s="76">
        <v>0</v>
      </c>
    </row>
    <row r="7" spans="1:40" s="76" customFormat="1" x14ac:dyDescent="0.3">
      <c r="A7" s="76">
        <v>2433</v>
      </c>
      <c r="B7" s="76" t="s">
        <v>139</v>
      </c>
      <c r="C7" s="76" t="s">
        <v>63</v>
      </c>
      <c r="D7" s="76" t="s">
        <v>66</v>
      </c>
      <c r="E7" s="76" t="s">
        <v>156</v>
      </c>
      <c r="F7" s="76">
        <v>-3.5695694383282199</v>
      </c>
      <c r="G7" s="76">
        <v>-3.57595576529729</v>
      </c>
      <c r="H7" s="76">
        <v>3.2880461998093498E-3</v>
      </c>
      <c r="I7" s="76">
        <v>-6.7163574323073103</v>
      </c>
      <c r="J7" s="76">
        <v>-6.7390137471048002</v>
      </c>
      <c r="K7" s="76">
        <v>2.0657344341431698E-3</v>
      </c>
      <c r="L7" s="76">
        <v>-1.7756506825956499E-2</v>
      </c>
      <c r="M7" s="76">
        <v>3.1993096887039099E-3</v>
      </c>
      <c r="N7" s="76">
        <v>-13.728169294593901</v>
      </c>
      <c r="O7" s="76">
        <v>3.2545245964652001E-3</v>
      </c>
      <c r="P7" s="76">
        <v>-26.4788370403874</v>
      </c>
      <c r="Q7" s="76">
        <v>2.0246343567016799E-3</v>
      </c>
      <c r="R7" s="76">
        <v>-36.889005914886702</v>
      </c>
      <c r="S7" s="76">
        <v>0.15530678562956801</v>
      </c>
      <c r="T7" s="76">
        <v>721.59947006367395</v>
      </c>
      <c r="U7" s="76">
        <v>0.124518445492258</v>
      </c>
      <c r="V7" s="77">
        <v>44494.860335648147</v>
      </c>
      <c r="W7" s="76">
        <v>2.5</v>
      </c>
      <c r="X7" s="76">
        <v>7.0667614856785493E-2</v>
      </c>
      <c r="Y7" s="76">
        <v>6.7693153494856703E-2</v>
      </c>
      <c r="Z7" s="120">
        <f>((((N7/1000)+1)/((SMOW!$Z$4/1000)+1))-1)*1000</f>
        <v>-3.4744495044787271</v>
      </c>
      <c r="AA7" s="120">
        <f>((((P7/1000)+1)/((SMOW!$AA$4/1000)+1))-1)*1000</f>
        <v>-6.5996502060213791</v>
      </c>
      <c r="AB7" s="120">
        <f>Z7*SMOW!$AN$6</f>
        <v>-3.6100615172378641</v>
      </c>
      <c r="AC7" s="120">
        <f>AA7*SMOW!$AN$12</f>
        <v>-6.852134308684513</v>
      </c>
      <c r="AD7" s="120">
        <f t="shared" si="2"/>
        <v>-3.6165935146638315</v>
      </c>
      <c r="AE7" s="120">
        <f t="shared" si="3"/>
        <v>-6.875717975018234</v>
      </c>
      <c r="AF7" s="121">
        <f>(AD7-SMOW!AN$14*AE7)</f>
        <v>1.3785576145796341E-2</v>
      </c>
      <c r="AG7" s="122">
        <f t="shared" si="5"/>
        <v>13.785576145796341</v>
      </c>
      <c r="AH7" s="2">
        <f>AVERAGE(AG4:AG7)</f>
        <v>16.149328878302338</v>
      </c>
      <c r="AI7" s="2">
        <f>STDEV(AG4:AG7)</f>
        <v>3.3908768243080583</v>
      </c>
      <c r="AK7" s="76">
        <v>20</v>
      </c>
      <c r="AL7" s="76">
        <v>0</v>
      </c>
      <c r="AM7" s="76">
        <v>0</v>
      </c>
      <c r="AN7" s="76">
        <v>0</v>
      </c>
    </row>
    <row r="8" spans="1:40" s="76" customFormat="1" x14ac:dyDescent="0.3">
      <c r="A8" s="76">
        <v>2434</v>
      </c>
      <c r="B8" s="76" t="s">
        <v>132</v>
      </c>
      <c r="C8" s="76" t="s">
        <v>62</v>
      </c>
      <c r="D8" s="76" t="s">
        <v>22</v>
      </c>
      <c r="E8" s="76" t="s">
        <v>157</v>
      </c>
      <c r="F8" s="76">
        <v>-0.31818299393635602</v>
      </c>
      <c r="G8" s="76">
        <v>-0.318234010307541</v>
      </c>
      <c r="H8" s="76">
        <v>4.4444034424952501E-3</v>
      </c>
      <c r="I8" s="76">
        <v>-0.53606763817009895</v>
      </c>
      <c r="J8" s="76">
        <v>-0.53621146913212603</v>
      </c>
      <c r="K8" s="76">
        <v>2.2099230598534199E-3</v>
      </c>
      <c r="L8" s="76">
        <v>-3.51143546057789E-2</v>
      </c>
      <c r="M8" s="76">
        <v>4.2966491582497601E-3</v>
      </c>
      <c r="N8" s="76">
        <v>-10.5099307076476</v>
      </c>
      <c r="O8" s="76">
        <v>4.3990927867896398E-3</v>
      </c>
      <c r="P8" s="76">
        <v>-20.421510965568999</v>
      </c>
      <c r="Q8" s="76">
        <v>2.1659541898002201E-3</v>
      </c>
      <c r="R8" s="76">
        <v>-27.723970471667801</v>
      </c>
      <c r="S8" s="76">
        <v>0.13649089115808</v>
      </c>
      <c r="T8" s="76">
        <v>606.89192904946799</v>
      </c>
      <c r="U8" s="76">
        <v>0.38154091606789498</v>
      </c>
      <c r="V8" s="77">
        <v>44495.399537037039</v>
      </c>
      <c r="W8" s="76">
        <v>2.5</v>
      </c>
      <c r="X8" s="76">
        <v>2.9392921219624198E-3</v>
      </c>
      <c r="Y8" s="76">
        <v>3.4364809894798401E-3</v>
      </c>
      <c r="Z8" s="120">
        <f>((((N8/1000)+1)/((SMOW!$Z$4/1000)+1))-1)*1000</f>
        <v>-0.22275268050198083</v>
      </c>
      <c r="AA8" s="120">
        <f>((((P8/1000)+1)/((SMOW!$AA$4/1000)+1))-1)*1000</f>
        <v>-0.4186342502434659</v>
      </c>
      <c r="AB8" s="120">
        <f>Z8*SMOW!$AN$6</f>
        <v>-0.23144699000667418</v>
      </c>
      <c r="AC8" s="120">
        <f>AA8*SMOW!$AN$12</f>
        <v>-0.43465002224913041</v>
      </c>
      <c r="AD8" s="120">
        <f t="shared" si="2"/>
        <v>-0.23147377799466035</v>
      </c>
      <c r="AE8" s="120">
        <f t="shared" si="3"/>
        <v>-0.43474450995048358</v>
      </c>
      <c r="AF8" s="121">
        <f>(AD8-SMOW!AN$14*AE8)</f>
        <v>-1.928676740804991E-3</v>
      </c>
      <c r="AG8" s="122">
        <f t="shared" ref="AG8" si="6">AF8*1000</f>
        <v>-1.928676740804991</v>
      </c>
      <c r="AK8" s="76">
        <v>20</v>
      </c>
      <c r="AL8" s="76">
        <v>1</v>
      </c>
      <c r="AM8" s="76">
        <v>0</v>
      </c>
      <c r="AN8" s="76">
        <v>0</v>
      </c>
    </row>
    <row r="9" spans="1:40" s="76" customFormat="1" x14ac:dyDescent="0.3">
      <c r="A9" s="76">
        <v>2436</v>
      </c>
      <c r="B9" s="76" t="s">
        <v>132</v>
      </c>
      <c r="C9" s="76" t="s">
        <v>62</v>
      </c>
      <c r="D9" s="76" t="s">
        <v>22</v>
      </c>
      <c r="E9" s="76" t="s">
        <v>158</v>
      </c>
      <c r="F9" s="76">
        <v>-0.25214952608172703</v>
      </c>
      <c r="G9" s="76">
        <v>-0.25218179746191799</v>
      </c>
      <c r="H9" s="76">
        <v>4.9412310603240304E-3</v>
      </c>
      <c r="I9" s="76">
        <v>-0.40303260812225</v>
      </c>
      <c r="J9" s="76">
        <v>-0.40311391846301903</v>
      </c>
      <c r="K9" s="76">
        <v>1.9056317153101901E-3</v>
      </c>
      <c r="L9" s="76">
        <v>-3.9337648513444401E-2</v>
      </c>
      <c r="M9" s="76">
        <v>4.9717179143070004E-3</v>
      </c>
      <c r="N9" s="76">
        <v>-10.4445704504421</v>
      </c>
      <c r="O9" s="76">
        <v>4.8908552512361104E-3</v>
      </c>
      <c r="P9" s="76">
        <v>-20.291122814978198</v>
      </c>
      <c r="Q9" s="76">
        <v>1.86771705901227E-3</v>
      </c>
      <c r="R9" s="76">
        <v>-27.669901529529302</v>
      </c>
      <c r="S9" s="76">
        <v>0.14308334370230799</v>
      </c>
      <c r="T9" s="76">
        <v>585.15301484179304</v>
      </c>
      <c r="U9" s="76">
        <v>0.20200379426729601</v>
      </c>
      <c r="V9" s="77">
        <v>44495.575474537036</v>
      </c>
      <c r="W9" s="76">
        <v>2.5</v>
      </c>
      <c r="X9" s="76">
        <v>8.5078835496210703E-2</v>
      </c>
      <c r="Y9" s="76">
        <v>8.7232097209762396E-2</v>
      </c>
      <c r="Z9" s="120">
        <f>((((N9/1000)+1)/((SMOW!$Z$4/1000)+1))-1)*1000</f>
        <v>-0.15671290904706314</v>
      </c>
      <c r="AA9" s="120">
        <f>((((P9/1000)+1)/((SMOW!$AA$4/1000)+1))-1)*1000</f>
        <v>-0.28558358906205505</v>
      </c>
      <c r="AB9" s="120">
        <f>Z9*SMOW!$AN$6</f>
        <v>-0.16282960551763115</v>
      </c>
      <c r="AC9" s="120">
        <f>AA9*SMOW!$AN$12</f>
        <v>-0.29650921602238439</v>
      </c>
      <c r="AD9" s="120">
        <f t="shared" ref="AD9" si="7">LN((AB9/1000)+1)*1000</f>
        <v>-0.16284286369706361</v>
      </c>
      <c r="AE9" s="120">
        <f t="shared" ref="AE9" si="8">LN((AC9/1000)+1)*1000</f>
        <v>-0.29655318357141941</v>
      </c>
      <c r="AF9" s="121">
        <f>(AD9-SMOW!AN$14*AE9)</f>
        <v>-6.2627827713541417E-3</v>
      </c>
      <c r="AG9" s="122">
        <f t="shared" ref="AG9" si="9">AF9*1000</f>
        <v>-6.262782771354142</v>
      </c>
      <c r="AK9" s="76">
        <v>20</v>
      </c>
      <c r="AL9" s="76">
        <v>0</v>
      </c>
      <c r="AM9" s="76">
        <v>0</v>
      </c>
      <c r="AN9" s="76">
        <v>0</v>
      </c>
    </row>
    <row r="10" spans="1:40" s="76" customFormat="1" x14ac:dyDescent="0.3">
      <c r="A10" s="76">
        <v>2437</v>
      </c>
      <c r="B10" s="76" t="s">
        <v>144</v>
      </c>
      <c r="C10" s="76" t="s">
        <v>62</v>
      </c>
      <c r="D10" s="76" t="s">
        <v>22</v>
      </c>
      <c r="E10" s="76" t="s">
        <v>159</v>
      </c>
      <c r="F10" s="76">
        <v>-0.20882250091802099</v>
      </c>
      <c r="G10" s="76">
        <v>-0.20884462988166499</v>
      </c>
      <c r="H10" s="76">
        <v>4.0659690896672502E-3</v>
      </c>
      <c r="I10" s="76">
        <v>-0.34496444115122399</v>
      </c>
      <c r="J10" s="76">
        <v>-0.34502402662735698</v>
      </c>
      <c r="K10" s="76">
        <v>1.9149442050065699E-3</v>
      </c>
      <c r="L10" s="76">
        <v>-2.66719438224205E-2</v>
      </c>
      <c r="M10" s="76">
        <v>4.2264376121121799E-3</v>
      </c>
      <c r="N10" s="76">
        <v>-10.4016851439355</v>
      </c>
      <c r="O10" s="76">
        <v>4.0245165690083497E-3</v>
      </c>
      <c r="P10" s="76">
        <v>-20.234209978585898</v>
      </c>
      <c r="Q10" s="76">
        <v>1.8768442663993001E-3</v>
      </c>
      <c r="R10" s="76">
        <v>-27.694614810977502</v>
      </c>
      <c r="S10" s="76">
        <v>0.144713346558975</v>
      </c>
      <c r="T10" s="76">
        <v>633.89623970360299</v>
      </c>
      <c r="U10" s="76">
        <v>0.116773831658226</v>
      </c>
      <c r="V10" s="77">
        <v>44495.655312499999</v>
      </c>
      <c r="W10" s="76">
        <v>2.5</v>
      </c>
      <c r="X10" s="76">
        <v>5.0699077935758997E-3</v>
      </c>
      <c r="Y10" s="76">
        <v>3.0997158821487901E-3</v>
      </c>
      <c r="Z10" s="120">
        <f>((((N10/1000)+1)/((SMOW!$Z$4/1000)+1))-1)*1000</f>
        <v>-0.1133817478558008</v>
      </c>
      <c r="AA10" s="120">
        <f>((((P10/1000)+1)/((SMOW!$AA$4/1000)+1))-1)*1000</f>
        <v>-0.22750859929188127</v>
      </c>
      <c r="AB10" s="120">
        <f>Z10*SMOW!$AN$6</f>
        <v>-0.11780717611920016</v>
      </c>
      <c r="AC10" s="120">
        <f>AA10*SMOW!$AN$12</f>
        <v>-0.23621244006331307</v>
      </c>
      <c r="AD10" s="120">
        <f t="shared" ref="AD10" si="10">LN((AB10/1000)+1)*1000</f>
        <v>-0.1178141159296177</v>
      </c>
      <c r="AE10" s="120">
        <f t="shared" ref="AE10" si="11">LN((AC10/1000)+1)*1000</f>
        <v>-0.23624034261579269</v>
      </c>
      <c r="AF10" s="121">
        <f>(AD10-SMOW!AN$14*AE10)</f>
        <v>6.9207849715208491E-3</v>
      </c>
      <c r="AG10" s="122">
        <f t="shared" ref="AG10" si="12">AF10*1000</f>
        <v>6.9207849715208489</v>
      </c>
      <c r="AH10" s="2"/>
      <c r="AI10" s="20"/>
      <c r="AK10" s="76">
        <v>20</v>
      </c>
      <c r="AL10" s="76">
        <v>0</v>
      </c>
      <c r="AM10" s="76">
        <v>0</v>
      </c>
      <c r="AN10" s="76">
        <v>0</v>
      </c>
    </row>
    <row r="11" spans="1:40" s="76" customFormat="1" x14ac:dyDescent="0.3">
      <c r="A11" s="76">
        <v>2438</v>
      </c>
      <c r="B11" s="76" t="s">
        <v>144</v>
      </c>
      <c r="C11" s="76" t="s">
        <v>62</v>
      </c>
      <c r="D11" s="76" t="s">
        <v>22</v>
      </c>
      <c r="E11" s="76" t="s">
        <v>160</v>
      </c>
      <c r="F11" s="76">
        <v>-0.20139870365573101</v>
      </c>
      <c r="G11" s="76">
        <v>-0.20141932472433299</v>
      </c>
      <c r="H11" s="76">
        <v>4.1601752110645802E-3</v>
      </c>
      <c r="I11" s="76">
        <v>-0.30808652130605302</v>
      </c>
      <c r="J11" s="76">
        <v>-0.30813404431060298</v>
      </c>
      <c r="K11" s="76">
        <v>1.6728434178503199E-3</v>
      </c>
      <c r="L11" s="76">
        <v>-3.8724549328334898E-2</v>
      </c>
      <c r="M11" s="76">
        <v>4.30776411573606E-3</v>
      </c>
      <c r="N11" s="76">
        <v>-10.394337032223801</v>
      </c>
      <c r="O11" s="76">
        <v>4.1177622597898204E-3</v>
      </c>
      <c r="P11" s="76">
        <v>-20.198065785853199</v>
      </c>
      <c r="Q11" s="76">
        <v>1.63956034288976E-3</v>
      </c>
      <c r="R11" s="76">
        <v>-27.744829871674199</v>
      </c>
      <c r="S11" s="76">
        <v>0.153022656299409</v>
      </c>
      <c r="T11" s="76">
        <v>669.87475710065996</v>
      </c>
      <c r="U11" s="76">
        <v>0.20063541922318001</v>
      </c>
      <c r="V11" s="77">
        <v>44495.733124999999</v>
      </c>
      <c r="W11" s="76">
        <v>2.5</v>
      </c>
      <c r="X11" s="76">
        <v>3.6550627903976498E-3</v>
      </c>
      <c r="Y11" s="76">
        <v>1.8653077818696E-3</v>
      </c>
      <c r="Z11" s="120">
        <f>((((N11/1000)+1)/((SMOW!$Z$4/1000)+1))-1)*1000</f>
        <v>-0.10595724191264644</v>
      </c>
      <c r="AA11" s="120">
        <f>((((P11/1000)+1)/((SMOW!$AA$4/1000)+1))-1)*1000</f>
        <v>-0.19062634642486032</v>
      </c>
      <c r="AB11" s="120">
        <f>Z11*SMOW!$AN$6</f>
        <v>-0.11009288263030785</v>
      </c>
      <c r="AC11" s="120">
        <f>AA11*SMOW!$AN$12</f>
        <v>-0.19791917566861625</v>
      </c>
      <c r="AD11" s="120">
        <f t="shared" ref="AD11" si="13">LN((AB11/1000)+1)*1000</f>
        <v>-0.11009894329653941</v>
      </c>
      <c r="AE11" s="120">
        <f t="shared" ref="AE11" si="14">LN((AC11/1000)+1)*1000</f>
        <v>-0.19793876425331064</v>
      </c>
      <c r="AF11" s="121">
        <f>(AD11-SMOW!AN$14*AE11)</f>
        <v>-5.5872757707913917E-3</v>
      </c>
      <c r="AG11" s="122">
        <f t="shared" ref="AG11" si="15">AF11*1000</f>
        <v>-5.5872757707913916</v>
      </c>
      <c r="AH11" s="2">
        <f>AVERAGE(AG8:AG11)</f>
        <v>-1.7144875778574189</v>
      </c>
      <c r="AI11" s="2">
        <f>STDEV(AG8:AG11)</f>
        <v>6.0635327039079625</v>
      </c>
      <c r="AK11" s="76">
        <v>20</v>
      </c>
      <c r="AL11" s="76">
        <v>0</v>
      </c>
      <c r="AM11" s="76">
        <v>0</v>
      </c>
      <c r="AN11" s="76">
        <v>0</v>
      </c>
    </row>
    <row r="12" spans="1:40" s="76" customFormat="1" x14ac:dyDescent="0.3">
      <c r="A12" s="76">
        <v>2439</v>
      </c>
      <c r="B12" s="76" t="s">
        <v>139</v>
      </c>
      <c r="C12" s="76" t="s">
        <v>62</v>
      </c>
      <c r="D12" s="76" t="s">
        <v>24</v>
      </c>
      <c r="E12" s="76" t="s">
        <v>161</v>
      </c>
      <c r="F12" s="76">
        <v>-28.866223872059301</v>
      </c>
      <c r="G12" s="76">
        <v>-29.2910490701227</v>
      </c>
      <c r="H12" s="76">
        <v>4.3495649580998002E-3</v>
      </c>
      <c r="I12" s="76">
        <v>-53.924393456896603</v>
      </c>
      <c r="J12" s="76">
        <v>-55.432790842147803</v>
      </c>
      <c r="K12" s="76">
        <v>1.7702230172958501E-3</v>
      </c>
      <c r="L12" s="76">
        <v>-2.2535505468699701E-2</v>
      </c>
      <c r="M12" s="76">
        <v>4.5822585223238999E-3</v>
      </c>
      <c r="N12" s="76">
        <v>-38.7669245492025</v>
      </c>
      <c r="O12" s="76">
        <v>4.3052211799452997E-3</v>
      </c>
      <c r="P12" s="76">
        <v>-72.747616835143205</v>
      </c>
      <c r="Q12" s="76">
        <v>1.7350024672121199E-3</v>
      </c>
      <c r="R12" s="76">
        <v>-97.1535902416786</v>
      </c>
      <c r="S12" s="76">
        <v>0.16100244807616201</v>
      </c>
      <c r="T12" s="76">
        <v>482.96158633606302</v>
      </c>
      <c r="U12" s="76">
        <v>0.179126287786736</v>
      </c>
      <c r="V12" s="77">
        <v>44495.824074074073</v>
      </c>
      <c r="W12" s="76">
        <v>2.5</v>
      </c>
      <c r="X12" s="76">
        <v>8.1016220786668796E-4</v>
      </c>
      <c r="Y12" s="76">
        <v>5.1796837879256995E-4</v>
      </c>
      <c r="Z12" s="120">
        <f>((((N12/1000)+1)/((SMOW!$Z$4/1000)+1))-1)*1000</f>
        <v>-28.773518774231064</v>
      </c>
      <c r="AA12" s="120">
        <f>((((P12/1000)+1)/((SMOW!$AA$4/1000)+1))-1)*1000</f>
        <v>-53.813233003663917</v>
      </c>
      <c r="AB12" s="120">
        <f>Z12*SMOW!$AN$6</f>
        <v>-29.896584396599838</v>
      </c>
      <c r="AC12" s="120">
        <f>AA12*SMOW!$AN$12</f>
        <v>-55.871976334323435</v>
      </c>
      <c r="AD12" s="120">
        <f t="shared" ref="AD12" si="16">LN((AB12/1000)+1)*1000</f>
        <v>-30.352599143455802</v>
      </c>
      <c r="AE12" s="120">
        <f t="shared" ref="AE12" si="17">LN((AC12/1000)+1)*1000</f>
        <v>-57.493503742053619</v>
      </c>
      <c r="AF12" s="121">
        <f>(AD12-SMOW!AN$14*AE12)</f>
        <v>3.970832348510811E-3</v>
      </c>
      <c r="AG12" s="122">
        <f t="shared" ref="AG12" si="18">AF12*1000</f>
        <v>3.970832348510811</v>
      </c>
      <c r="AK12" s="76">
        <v>20</v>
      </c>
      <c r="AL12" s="76">
        <v>4</v>
      </c>
      <c r="AM12" s="76">
        <v>0</v>
      </c>
      <c r="AN12" s="76">
        <v>0</v>
      </c>
    </row>
    <row r="13" spans="1:40" s="76" customFormat="1" x14ac:dyDescent="0.3">
      <c r="A13" s="76">
        <v>2440</v>
      </c>
      <c r="B13" s="76" t="s">
        <v>139</v>
      </c>
      <c r="C13" s="76" t="s">
        <v>62</v>
      </c>
      <c r="D13" s="76" t="s">
        <v>24</v>
      </c>
      <c r="E13" s="76" t="s">
        <v>162</v>
      </c>
      <c r="F13" s="76">
        <v>-28.955731868845501</v>
      </c>
      <c r="G13" s="76">
        <v>-29.383222136103001</v>
      </c>
      <c r="H13" s="76">
        <v>5.6254845729623E-3</v>
      </c>
      <c r="I13" s="76">
        <v>-54.1052545644025</v>
      </c>
      <c r="J13" s="76">
        <v>-55.623979120745197</v>
      </c>
      <c r="K13" s="76">
        <v>3.3682544404775002E-3</v>
      </c>
      <c r="L13" s="76">
        <v>-1.3761160349559E-2</v>
      </c>
      <c r="M13" s="76">
        <v>5.3272532866642901E-3</v>
      </c>
      <c r="N13" s="76">
        <v>-38.8555200127145</v>
      </c>
      <c r="O13" s="76">
        <v>5.5681328050684598E-3</v>
      </c>
      <c r="P13" s="76">
        <v>-72.924879510342507</v>
      </c>
      <c r="Q13" s="76">
        <v>3.3012392830318602E-3</v>
      </c>
      <c r="R13" s="76">
        <v>-96.9734445185737</v>
      </c>
      <c r="S13" s="76">
        <v>0.162710767471623</v>
      </c>
      <c r="T13" s="76">
        <v>477.92604899733902</v>
      </c>
      <c r="U13" s="76">
        <v>0.16734694950842599</v>
      </c>
      <c r="V13" s="77">
        <v>44495.947893518518</v>
      </c>
      <c r="W13" s="76">
        <v>2.5</v>
      </c>
      <c r="X13" s="76">
        <v>1.7372926899408801E-2</v>
      </c>
      <c r="Y13" s="76">
        <v>1.5432054896007E-2</v>
      </c>
      <c r="Z13" s="120">
        <f>((((N13/1000)+1)/((SMOW!$Z$4/1000)+1))-1)*1000</f>
        <v>-28.863035315512153</v>
      </c>
      <c r="AA13" s="120">
        <f>((((P13/1000)+1)/((SMOW!$AA$4/1000)+1))-1)*1000</f>
        <v>-53.994115361694071</v>
      </c>
      <c r="AB13" s="120">
        <f>Z13*SMOW!$AN$6</f>
        <v>-29.989594877949052</v>
      </c>
      <c r="AC13" s="120">
        <f>AA13*SMOW!$AN$12</f>
        <v>-56.059778743936498</v>
      </c>
      <c r="AD13" s="120">
        <f t="shared" ref="AD13" si="19">LN((AB13/1000)+1)*1000</f>
        <v>-30.448480612292219</v>
      </c>
      <c r="AE13" s="120">
        <f t="shared" ref="AE13" si="20">LN((AC13/1000)+1)*1000</f>
        <v>-57.692439782355798</v>
      </c>
      <c r="AF13" s="121">
        <f>(AD13-SMOW!AN$14*AE13)</f>
        <v>1.3127592791644105E-2</v>
      </c>
      <c r="AG13" s="122">
        <f t="shared" ref="AG13" si="21">AF13*1000</f>
        <v>13.127592791644105</v>
      </c>
      <c r="AK13" s="76">
        <v>20</v>
      </c>
      <c r="AL13" s="76">
        <v>0</v>
      </c>
      <c r="AM13" s="76">
        <v>0</v>
      </c>
      <c r="AN13" s="76">
        <v>0</v>
      </c>
    </row>
    <row r="14" spans="1:40" s="76" customFormat="1" x14ac:dyDescent="0.3">
      <c r="A14" s="76">
        <v>2441</v>
      </c>
      <c r="B14" s="76" t="s">
        <v>132</v>
      </c>
      <c r="C14" s="76" t="s">
        <v>62</v>
      </c>
      <c r="D14" s="76" t="s">
        <v>24</v>
      </c>
      <c r="E14" s="76" t="s">
        <v>163</v>
      </c>
      <c r="F14" s="76">
        <v>-28.908289965950502</v>
      </c>
      <c r="G14" s="76">
        <v>-29.334366621295299</v>
      </c>
      <c r="H14" s="76">
        <v>5.0490025991377701E-3</v>
      </c>
      <c r="I14" s="76">
        <v>-54.002842094349703</v>
      </c>
      <c r="J14" s="76">
        <v>-55.515715069368802</v>
      </c>
      <c r="K14" s="76">
        <v>6.0838014649874702E-3</v>
      </c>
      <c r="L14" s="76">
        <v>-2.20690646685399E-2</v>
      </c>
      <c r="M14" s="76">
        <v>4.1941562970466504E-3</v>
      </c>
      <c r="N14" s="76">
        <v>-38.808561779620398</v>
      </c>
      <c r="O14" s="76">
        <v>4.9975280601185102E-3</v>
      </c>
      <c r="P14" s="76">
        <v>-72.8245046499556</v>
      </c>
      <c r="Q14" s="76">
        <v>5.9627574879825901E-3</v>
      </c>
      <c r="R14" s="76">
        <v>-95.258173070520797</v>
      </c>
      <c r="S14" s="76">
        <v>0.17117252160169</v>
      </c>
      <c r="T14" s="76">
        <v>437.13537717293798</v>
      </c>
      <c r="U14" s="76">
        <v>0.28984405147424602</v>
      </c>
      <c r="V14" s="77">
        <v>44496.37300925926</v>
      </c>
      <c r="W14" s="76">
        <v>2.5</v>
      </c>
      <c r="X14" s="76">
        <v>0.27284250585369402</v>
      </c>
      <c r="Y14" s="76">
        <v>0.28293445452177801</v>
      </c>
      <c r="Z14" s="120">
        <f>((((N14/1000)+1)/((SMOW!$Z$4/1000)+1))-1)*1000</f>
        <v>-28.815588883780553</v>
      </c>
      <c r="AA14" s="120">
        <f>((((P14/1000)+1)/((SMOW!$AA$4/1000)+1))-1)*1000</f>
        <v>-53.891690858547506</v>
      </c>
      <c r="AB14" s="120">
        <f>Z14*SMOW!$AN$6</f>
        <v>-29.940296553968889</v>
      </c>
      <c r="AC14" s="120">
        <f>AA14*SMOW!$AN$12</f>
        <v>-55.953435766634428</v>
      </c>
      <c r="AD14" s="120">
        <f t="shared" ref="AD14" si="22">LN((AB14/1000)+1)*1000</f>
        <v>-30.397659434466696</v>
      </c>
      <c r="AE14" s="120">
        <f t="shared" ref="AE14" si="23">LN((AC14/1000)+1)*1000</f>
        <v>-57.579787534753379</v>
      </c>
      <c r="AF14" s="121">
        <f>(AD14-SMOW!AN$14*AE14)</f>
        <v>4.4683838830898992E-3</v>
      </c>
      <c r="AG14" s="122">
        <f t="shared" ref="AG14" si="24">AF14*1000</f>
        <v>4.4683838830898992</v>
      </c>
      <c r="AK14" s="76">
        <v>20</v>
      </c>
      <c r="AL14" s="76">
        <v>1</v>
      </c>
      <c r="AM14" s="76">
        <v>0</v>
      </c>
      <c r="AN14" s="76">
        <v>0</v>
      </c>
    </row>
    <row r="15" spans="1:40" s="76" customFormat="1" x14ac:dyDescent="0.3">
      <c r="A15" s="76">
        <v>2442</v>
      </c>
      <c r="B15" s="76" t="s">
        <v>139</v>
      </c>
      <c r="C15" s="76" t="s">
        <v>62</v>
      </c>
      <c r="D15" s="76" t="s">
        <v>24</v>
      </c>
      <c r="E15" s="76" t="s">
        <v>164</v>
      </c>
      <c r="F15" s="76">
        <v>-28.968302765134901</v>
      </c>
      <c r="G15" s="76">
        <v>-29.396167608757001</v>
      </c>
      <c r="H15" s="76">
        <v>3.7662351852896202E-3</v>
      </c>
      <c r="I15" s="76">
        <v>-54.134354212960901</v>
      </c>
      <c r="J15" s="76">
        <v>-55.6547435302313</v>
      </c>
      <c r="K15" s="76">
        <v>1.22582867774358E-3</v>
      </c>
      <c r="L15" s="76">
        <v>-1.04630247948585E-2</v>
      </c>
      <c r="M15" s="76">
        <v>3.8445634455278599E-3</v>
      </c>
      <c r="N15" s="76">
        <v>-38.867962748822002</v>
      </c>
      <c r="O15" s="76">
        <v>3.7278384492634002E-3</v>
      </c>
      <c r="P15" s="76">
        <v>-72.953400189121695</v>
      </c>
      <c r="Q15" s="76">
        <v>1.2014394567704701E-3</v>
      </c>
      <c r="R15" s="76">
        <v>-96.299488362397696</v>
      </c>
      <c r="S15" s="76">
        <v>0.14826332847655299</v>
      </c>
      <c r="T15" s="76">
        <v>452.84860176574102</v>
      </c>
      <c r="U15" s="76">
        <v>0.11438792835997599</v>
      </c>
      <c r="V15" s="77">
        <v>44496.450289351851</v>
      </c>
      <c r="W15" s="76">
        <v>2.5</v>
      </c>
      <c r="X15" s="76">
        <v>3.9969787027316697E-2</v>
      </c>
      <c r="Y15" s="76">
        <v>3.2153672500465601E-2</v>
      </c>
      <c r="Z15" s="120">
        <f>((((N15/1000)+1)/((SMOW!$Z$4/1000)+1))-1)*1000</f>
        <v>-28.875607411827929</v>
      </c>
      <c r="AA15" s="120">
        <f>((((P15/1000)+1)/((SMOW!$AA$4/1000)+1))-1)*1000</f>
        <v>-54.023218429355644</v>
      </c>
      <c r="AB15" s="120">
        <f>Z15*SMOW!$AN$6</f>
        <v>-30.002657678557345</v>
      </c>
      <c r="AC15" s="120">
        <f>AA15*SMOW!$AN$12</f>
        <v>-56.089995213323</v>
      </c>
      <c r="AD15" s="120">
        <f t="shared" ref="AD15" si="25">LN((AB15/1000)+1)*1000</f>
        <v>-30.461947363263416</v>
      </c>
      <c r="AE15" s="120">
        <f t="shared" ref="AE15" si="26">LN((AC15/1000)+1)*1000</f>
        <v>-57.724451293621087</v>
      </c>
      <c r="AF15" s="121">
        <f>(AD15-SMOW!AN$14*AE15)</f>
        <v>1.6562919768517759E-2</v>
      </c>
      <c r="AG15" s="122">
        <f t="shared" ref="AG15" si="27">AF15*1000</f>
        <v>16.562919768517759</v>
      </c>
      <c r="AH15" s="2">
        <f>AVERAGE(AG12:AG15)</f>
        <v>9.5324321979406434</v>
      </c>
      <c r="AI15" s="2">
        <f>STDEV(AG12:AG15)</f>
        <v>6.2962664438241527</v>
      </c>
      <c r="AK15" s="76">
        <v>20</v>
      </c>
      <c r="AL15" s="76">
        <v>0</v>
      </c>
      <c r="AM15" s="76">
        <v>0</v>
      </c>
      <c r="AN15" s="76">
        <v>0</v>
      </c>
    </row>
    <row r="16" spans="1:40" s="76" customFormat="1" x14ac:dyDescent="0.3">
      <c r="A16" s="76">
        <v>2443</v>
      </c>
      <c r="B16" s="76" t="s">
        <v>144</v>
      </c>
      <c r="C16" s="76" t="s">
        <v>64</v>
      </c>
      <c r="D16" s="76" t="s">
        <v>100</v>
      </c>
      <c r="E16" s="76" t="s">
        <v>165</v>
      </c>
      <c r="F16" s="76">
        <v>15.3110782714155</v>
      </c>
      <c r="G16" s="76">
        <v>15.195046091252401</v>
      </c>
      <c r="H16" s="76">
        <v>5.1532992584714596E-3</v>
      </c>
      <c r="I16" s="76">
        <v>30.009629453346399</v>
      </c>
      <c r="J16" s="76">
        <v>29.568151147696099</v>
      </c>
      <c r="K16" s="76">
        <v>1.3596451377999399E-3</v>
      </c>
      <c r="L16" s="76">
        <v>-0.41693771473111402</v>
      </c>
      <c r="M16" s="76">
        <v>4.9729797849842302E-3</v>
      </c>
      <c r="N16" s="76">
        <v>4.9599903705983701</v>
      </c>
      <c r="O16" s="76">
        <v>5.1007614158891101E-3</v>
      </c>
      <c r="P16" s="76">
        <v>9.5164456075138606</v>
      </c>
      <c r="Q16" s="76">
        <v>1.3325934899534699E-3</v>
      </c>
      <c r="R16" s="76">
        <v>11.047472795609901</v>
      </c>
      <c r="S16" s="76">
        <v>0.15767041112680599</v>
      </c>
      <c r="T16" s="76">
        <v>937.67110751365203</v>
      </c>
      <c r="U16" s="76">
        <v>0.30151723543020997</v>
      </c>
      <c r="V16" s="77">
        <v>44496.601655092592</v>
      </c>
      <c r="W16" s="76">
        <v>2.5</v>
      </c>
      <c r="X16" s="76">
        <v>9.6118498344728603E-2</v>
      </c>
      <c r="Y16" s="76">
        <v>9.2991491555117198E-2</v>
      </c>
      <c r="Z16" s="120">
        <f>((((N16/1000)+1)/((SMOW!$Z$4/1000)+1))-1)*1000</f>
        <v>15.408000564873792</v>
      </c>
      <c r="AA16" s="120">
        <f>((((P16/1000)+1)/((SMOW!$AA$4/1000)+1))-1)*1000</f>
        <v>30.130651849920476</v>
      </c>
      <c r="AB16" s="120">
        <f>Z16*SMOW!$AN$6</f>
        <v>16.009393668012283</v>
      </c>
      <c r="AC16" s="120">
        <f>AA16*SMOW!$AN$12</f>
        <v>31.283366063174011</v>
      </c>
      <c r="AD16" s="120">
        <f t="shared" ref="AD16" si="28">LN((AB16/1000)+1)*1000</f>
        <v>15.882594849781221</v>
      </c>
      <c r="AE16" s="120">
        <f t="shared" ref="AE16" si="29">LN((AC16/1000)+1)*1000</f>
        <v>30.804013113693419</v>
      </c>
      <c r="AF16" s="121">
        <f>(AD16-SMOW!AN$14*AE16)</f>
        <v>-0.38192407424890362</v>
      </c>
      <c r="AG16" s="122">
        <f t="shared" ref="AG16" si="30">AF16*1000</f>
        <v>-381.92407424890359</v>
      </c>
      <c r="AJ16" s="76" t="s">
        <v>179</v>
      </c>
      <c r="AK16" s="76">
        <v>20</v>
      </c>
      <c r="AL16" s="76">
        <v>5</v>
      </c>
      <c r="AM16" s="76">
        <v>0</v>
      </c>
      <c r="AN16" s="76">
        <v>1</v>
      </c>
    </row>
    <row r="17" spans="1:40" s="76" customFormat="1" x14ac:dyDescent="0.3">
      <c r="A17" s="76">
        <v>2444</v>
      </c>
      <c r="B17" s="76" t="s">
        <v>139</v>
      </c>
      <c r="C17" s="76" t="s">
        <v>64</v>
      </c>
      <c r="D17" s="76" t="s">
        <v>100</v>
      </c>
      <c r="E17" s="76" t="s">
        <v>166</v>
      </c>
      <c r="F17" s="76">
        <v>16.919653038057699</v>
      </c>
      <c r="G17" s="76">
        <v>16.778109718378602</v>
      </c>
      <c r="H17" s="76">
        <v>4.1919834254561103E-3</v>
      </c>
      <c r="I17" s="76">
        <v>32.802713212141803</v>
      </c>
      <c r="J17" s="76">
        <v>32.276187555617199</v>
      </c>
      <c r="K17" s="76">
        <v>1.4089739509604599E-3</v>
      </c>
      <c r="L17" s="76">
        <v>-0.26371731098733397</v>
      </c>
      <c r="M17" s="76">
        <v>4.1682178054678201E-3</v>
      </c>
      <c r="N17" s="76">
        <v>6.5521657310281096</v>
      </c>
      <c r="O17" s="76">
        <v>4.1492461897014799E-3</v>
      </c>
      <c r="P17" s="76">
        <v>12.2539578674329</v>
      </c>
      <c r="Q17" s="76">
        <v>1.3809408516733701E-3</v>
      </c>
      <c r="R17" s="76">
        <v>14.9121191274434</v>
      </c>
      <c r="S17" s="76">
        <v>0.16252927861394301</v>
      </c>
      <c r="T17" s="76">
        <v>744.825074487238</v>
      </c>
      <c r="U17" s="76">
        <v>0.204115176347058</v>
      </c>
      <c r="V17" s="77">
        <v>44496.728425925925</v>
      </c>
      <c r="W17" s="76">
        <v>2.5</v>
      </c>
      <c r="X17" s="76">
        <v>0.18961933881117099</v>
      </c>
      <c r="Y17" s="76">
        <v>0.186050787652837</v>
      </c>
      <c r="Z17" s="120">
        <f>((((N17/1000)+1)/((SMOW!$Z$4/1000)+1))-1)*1000</f>
        <v>17.016728887168988</v>
      </c>
      <c r="AA17" s="120">
        <f>((((P17/1000)+1)/((SMOW!$AA$4/1000)+1))-1)*1000</f>
        <v>32.924063785929604</v>
      </c>
      <c r="AB17" s="120">
        <f>Z17*SMOW!$AN$6</f>
        <v>17.680912623899321</v>
      </c>
      <c r="AC17" s="120">
        <f>AA17*SMOW!$AN$12</f>
        <v>34.183646103403007</v>
      </c>
      <c r="AD17" s="120">
        <f t="shared" ref="AD17" si="31">LN((AB17/1000)+1)*1000</f>
        <v>17.526423634439279</v>
      </c>
      <c r="AE17" s="120">
        <f t="shared" ref="AE17" si="32">LN((AC17/1000)+1)*1000</f>
        <v>33.612367766001171</v>
      </c>
      <c r="AF17" s="121">
        <f>(AD17-SMOW!AN$14*AE17)</f>
        <v>-0.22090654600933846</v>
      </c>
      <c r="AG17" s="122">
        <f t="shared" ref="AG17" si="33">AF17*1000</f>
        <v>-220.90654600933846</v>
      </c>
      <c r="AJ17" s="76" t="s">
        <v>178</v>
      </c>
      <c r="AK17" s="76">
        <v>20</v>
      </c>
      <c r="AL17" s="76">
        <v>0</v>
      </c>
      <c r="AM17" s="76">
        <v>0</v>
      </c>
      <c r="AN17" s="76">
        <v>1</v>
      </c>
    </row>
    <row r="18" spans="1:40" s="76" customFormat="1" x14ac:dyDescent="0.3">
      <c r="A18" s="76">
        <v>2445</v>
      </c>
      <c r="B18" s="76" t="s">
        <v>139</v>
      </c>
      <c r="C18" s="76" t="s">
        <v>64</v>
      </c>
      <c r="D18" s="76" t="s">
        <v>100</v>
      </c>
      <c r="E18" s="76" t="s">
        <v>167</v>
      </c>
      <c r="F18" s="76">
        <v>17.219976434236798</v>
      </c>
      <c r="G18" s="76">
        <v>17.073392662552799</v>
      </c>
      <c r="H18" s="76">
        <v>4.3700941048344499E-3</v>
      </c>
      <c r="I18" s="76">
        <v>33.319498890181599</v>
      </c>
      <c r="J18" s="76">
        <v>32.776434517931399</v>
      </c>
      <c r="K18" s="76">
        <v>1.56351958480167E-3</v>
      </c>
      <c r="L18" s="76">
        <v>-0.232564762914931</v>
      </c>
      <c r="M18" s="76">
        <v>4.2900792421761199E-3</v>
      </c>
      <c r="N18" s="76">
        <v>6.8494273327099098</v>
      </c>
      <c r="O18" s="76">
        <v>4.3255410322028398E-3</v>
      </c>
      <c r="P18" s="76">
        <v>12.760461521299201</v>
      </c>
      <c r="Q18" s="76">
        <v>1.5324116287370299E-3</v>
      </c>
      <c r="R18" s="76">
        <v>15.535788280800499</v>
      </c>
      <c r="S18" s="76">
        <v>0.12192301431182</v>
      </c>
      <c r="T18" s="76">
        <v>807.48597029041503</v>
      </c>
      <c r="U18" s="76">
        <v>0.14484737590458499</v>
      </c>
      <c r="V18" s="77">
        <v>44496.842905092592</v>
      </c>
      <c r="W18" s="76">
        <v>2.5</v>
      </c>
      <c r="X18" s="92">
        <v>7.9254366210716696E-5</v>
      </c>
      <c r="Y18" s="76">
        <v>1.9306315833904301E-4</v>
      </c>
      <c r="Z18" s="120">
        <f>((((N18/1000)+1)/((SMOW!$Z$4/1000)+1))-1)*1000</f>
        <v>17.317080952426124</v>
      </c>
      <c r="AA18" s="120">
        <f>((((P18/1000)+1)/((SMOW!$AA$4/1000)+1))-1)*1000</f>
        <v>33.440910184412644</v>
      </c>
      <c r="AB18" s="120">
        <f>Z18*SMOW!$AN$6</f>
        <v>17.992987797537619</v>
      </c>
      <c r="AC18" s="120">
        <f>AA18*SMOW!$AN$12</f>
        <v>34.720265595165536</v>
      </c>
      <c r="AD18" s="120">
        <f t="shared" ref="AD18" si="34">LN((AB18/1000)+1)*1000</f>
        <v>17.833029890007488</v>
      </c>
      <c r="AE18" s="120">
        <f t="shared" ref="AE18" si="35">LN((AC18/1000)+1)*1000</f>
        <v>34.131115399239981</v>
      </c>
      <c r="AF18" s="121">
        <f>(AD18-SMOW!AN$14*AE18)</f>
        <v>-0.18819904079122196</v>
      </c>
      <c r="AG18" s="122">
        <f t="shared" ref="AG18" si="36">AF18*1000</f>
        <v>-188.19904079122196</v>
      </c>
      <c r="AH18" s="2">
        <f>AVERAGE(AG16:AG18)</f>
        <v>-263.67655368315468</v>
      </c>
      <c r="AI18" s="2">
        <f>STDEV(AG16:AG18)</f>
        <v>103.70295229335892</v>
      </c>
      <c r="AJ18" s="76" t="s">
        <v>178</v>
      </c>
      <c r="AK18" s="76">
        <v>20</v>
      </c>
      <c r="AL18" s="76">
        <v>0</v>
      </c>
      <c r="AM18" s="76">
        <v>0</v>
      </c>
      <c r="AN18" s="76">
        <v>1</v>
      </c>
    </row>
    <row r="19" spans="1:40" s="27" customFormat="1" x14ac:dyDescent="0.3">
      <c r="A19" s="107"/>
      <c r="B19" s="107"/>
      <c r="C19" s="123"/>
      <c r="D19" s="26"/>
      <c r="E19" s="124" t="s">
        <v>138</v>
      </c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25"/>
      <c r="X19" s="114"/>
      <c r="Y19" s="114"/>
      <c r="Z19" s="113"/>
      <c r="AA19" s="113"/>
      <c r="AB19" s="113"/>
      <c r="AC19" s="113"/>
      <c r="AD19" s="113"/>
      <c r="AE19" s="113"/>
      <c r="AF19" s="114"/>
      <c r="AG19" s="119"/>
      <c r="AH19" s="126"/>
      <c r="AI19" s="126"/>
      <c r="AJ19" s="110"/>
      <c r="AK19" s="27">
        <v>20</v>
      </c>
      <c r="AL19" s="27">
        <v>0</v>
      </c>
      <c r="AM19" s="27">
        <v>0</v>
      </c>
      <c r="AN19" s="27">
        <v>1</v>
      </c>
    </row>
    <row r="20" spans="1:40" s="76" customFormat="1" x14ac:dyDescent="0.3">
      <c r="A20" s="76">
        <v>2448</v>
      </c>
      <c r="B20" s="76" t="s">
        <v>170</v>
      </c>
      <c r="C20" s="76" t="s">
        <v>64</v>
      </c>
      <c r="D20" s="76" t="s">
        <v>100</v>
      </c>
      <c r="E20" s="76" t="s">
        <v>182</v>
      </c>
      <c r="F20" s="76">
        <v>16.5774008265882</v>
      </c>
      <c r="G20" s="76">
        <v>16.441495124722199</v>
      </c>
      <c r="H20" s="76">
        <v>5.1783307705499902E-3</v>
      </c>
      <c r="I20" s="76">
        <v>32.058527013780903</v>
      </c>
      <c r="J20" s="76">
        <v>31.555377609321901</v>
      </c>
      <c r="K20" s="76">
        <v>1.87886778333838E-3</v>
      </c>
      <c r="L20" s="76">
        <v>-0.21974425299974901</v>
      </c>
      <c r="M20" s="76">
        <v>4.9113818105219996E-3</v>
      </c>
      <c r="N20" s="76">
        <v>6.2134027779750198</v>
      </c>
      <c r="O20" s="76">
        <v>5.1255377319111197E-3</v>
      </c>
      <c r="P20" s="76">
        <v>11.5245780787816</v>
      </c>
      <c r="Q20" s="76">
        <v>1.8414856251497899E-3</v>
      </c>
      <c r="R20" s="76">
        <v>12.842702157836101</v>
      </c>
      <c r="S20" s="76">
        <v>0.16483658026621401</v>
      </c>
      <c r="T20" s="76">
        <v>730.177509292678</v>
      </c>
      <c r="U20" s="76">
        <v>0.32693777151443498</v>
      </c>
      <c r="V20" s="77">
        <v>44498.448807870373</v>
      </c>
      <c r="W20" s="76">
        <v>2.5</v>
      </c>
      <c r="X20" s="76">
        <v>0.22721856983548899</v>
      </c>
      <c r="Y20" s="76">
        <v>0.22324089175721501</v>
      </c>
      <c r="Z20" s="120">
        <f>((((N20/1000)+1)/((SMOW!$Z$4/1000)+1))-1)*1000</f>
        <v>16.674444004068036</v>
      </c>
      <c r="AA20" s="120">
        <f>((((P20/1000)+1)/((SMOW!$AA$4/1000)+1))-1)*1000</f>
        <v>32.179790148388896</v>
      </c>
      <c r="AB20" s="120">
        <f>Z20*SMOW!$AN$6</f>
        <v>17.325267943260798</v>
      </c>
      <c r="AC20" s="120">
        <f>AA20*SMOW!$AN$12</f>
        <v>33.410898644425693</v>
      </c>
      <c r="AD20" s="120">
        <f t="shared" ref="AD20" si="37">LN((AB20/1000)+1)*1000</f>
        <v>17.176896750781218</v>
      </c>
      <c r="AE20" s="120">
        <f t="shared" ref="AE20" si="38">LN((AC20/1000)+1)*1000</f>
        <v>32.864883210172458</v>
      </c>
      <c r="AF20" s="121">
        <f>(AD20-SMOW!AN$14*AE20)</f>
        <v>-0.17576158418983923</v>
      </c>
      <c r="AG20" s="122">
        <f t="shared" ref="AG20" si="39">AF20*1000</f>
        <v>-175.76158418983923</v>
      </c>
      <c r="AJ20" s="76" t="s">
        <v>171</v>
      </c>
      <c r="AK20" s="76">
        <v>20</v>
      </c>
      <c r="AL20" s="76">
        <v>0</v>
      </c>
      <c r="AM20" s="76">
        <v>0</v>
      </c>
      <c r="AN20" s="76">
        <v>1</v>
      </c>
    </row>
    <row r="21" spans="1:40" s="76" customFormat="1" x14ac:dyDescent="0.3">
      <c r="A21" s="76">
        <v>2449</v>
      </c>
      <c r="B21" s="76" t="s">
        <v>170</v>
      </c>
      <c r="C21" s="76" t="s">
        <v>64</v>
      </c>
      <c r="D21" s="76" t="s">
        <v>100</v>
      </c>
      <c r="E21" s="76" t="s">
        <v>183</v>
      </c>
      <c r="F21" s="76">
        <v>17.702586131937402</v>
      </c>
      <c r="G21" s="76">
        <v>17.5477200800341</v>
      </c>
      <c r="H21" s="76">
        <v>4.0014970904954901E-3</v>
      </c>
      <c r="I21" s="76">
        <v>34.186942910668499</v>
      </c>
      <c r="J21" s="76">
        <v>33.615555553501601</v>
      </c>
      <c r="K21" s="76">
        <v>1.57385813553327E-3</v>
      </c>
      <c r="L21" s="76">
        <v>-0.20129325221470001</v>
      </c>
      <c r="M21" s="76">
        <v>3.8193397805693701E-3</v>
      </c>
      <c r="N21" s="76">
        <v>7.3271168286028097</v>
      </c>
      <c r="O21" s="76">
        <v>3.9607018613239797E-3</v>
      </c>
      <c r="P21" s="76">
        <v>13.6106467810139</v>
      </c>
      <c r="Q21" s="76">
        <v>1.54254448253785E-3</v>
      </c>
      <c r="R21" s="76">
        <v>16.414118326305299</v>
      </c>
      <c r="S21" s="76">
        <v>0.14230311660880501</v>
      </c>
      <c r="T21" s="76">
        <v>682.80468960661403</v>
      </c>
      <c r="U21" s="76">
        <v>0.153427686819786</v>
      </c>
      <c r="V21" s="77">
        <v>44498.566331018519</v>
      </c>
      <c r="W21" s="76">
        <v>2.5</v>
      </c>
      <c r="X21" s="76">
        <v>9.5887301842537201E-2</v>
      </c>
      <c r="Y21" s="76">
        <v>7.99631882160729E-2</v>
      </c>
      <c r="Z21" s="120">
        <f>((((N21/1000)+1)/((SMOW!$Z$4/1000)+1))-1)*1000</f>
        <v>17.799736720380153</v>
      </c>
      <c r="AA21" s="120">
        <f>((((P21/1000)+1)/((SMOW!$AA$4/1000)+1))-1)*1000</f>
        <v>34.308456126426634</v>
      </c>
      <c r="AB21" s="120">
        <f>Z21*SMOW!$AN$6</f>
        <v>18.494482210312267</v>
      </c>
      <c r="AC21" s="120">
        <f>AA21*SMOW!$AN$12</f>
        <v>35.621001411165359</v>
      </c>
      <c r="AD21" s="120">
        <f t="shared" ref="AD21" si="40">LN((AB21/1000)+1)*1000</f>
        <v>18.325539105308447</v>
      </c>
      <c r="AE21" s="120">
        <f t="shared" ref="AE21" si="41">LN((AC21/1000)+1)*1000</f>
        <v>35.001248151927179</v>
      </c>
      <c r="AF21" s="121">
        <f>(AD21-SMOW!AN$14*AE21)</f>
        <v>-0.15511991890910437</v>
      </c>
      <c r="AG21" s="122">
        <f t="shared" ref="AG21" si="42">AF21*1000</f>
        <v>-155.11991890910437</v>
      </c>
      <c r="AK21" s="76">
        <v>20</v>
      </c>
      <c r="AL21" s="76">
        <v>0</v>
      </c>
      <c r="AM21" s="76">
        <v>0</v>
      </c>
      <c r="AN21" s="76">
        <v>0</v>
      </c>
    </row>
    <row r="22" spans="1:40" s="76" customFormat="1" x14ac:dyDescent="0.3">
      <c r="A22" s="76">
        <v>2450</v>
      </c>
      <c r="B22" s="76" t="s">
        <v>139</v>
      </c>
      <c r="C22" s="76" t="s">
        <v>64</v>
      </c>
      <c r="D22" s="76" t="s">
        <v>100</v>
      </c>
      <c r="E22" s="76" t="s">
        <v>184</v>
      </c>
      <c r="F22" s="76">
        <v>17.872775603437901</v>
      </c>
      <c r="G22" s="76">
        <v>17.714935167240899</v>
      </c>
      <c r="H22" s="76">
        <v>4.00443027400033E-3</v>
      </c>
      <c r="I22" s="76">
        <v>34.521472099979597</v>
      </c>
      <c r="J22" s="76">
        <v>33.938973979841201</v>
      </c>
      <c r="K22" s="76">
        <v>1.18525232621527E-3</v>
      </c>
      <c r="L22" s="76">
        <v>-0.20484309411523999</v>
      </c>
      <c r="M22" s="76">
        <v>3.84363100857338E-3</v>
      </c>
      <c r="N22" s="76">
        <v>7.4955712198731996</v>
      </c>
      <c r="O22" s="76">
        <v>3.9636051410446398E-3</v>
      </c>
      <c r="P22" s="76">
        <v>13.938520141114999</v>
      </c>
      <c r="Q22" s="76">
        <v>1.16167041675385E-3</v>
      </c>
      <c r="R22" s="76">
        <v>16.909020038980199</v>
      </c>
      <c r="S22" s="76">
        <v>0.108840064292361</v>
      </c>
      <c r="T22" s="76">
        <v>728.34409813033699</v>
      </c>
      <c r="U22" s="76">
        <v>0.22263730568189199</v>
      </c>
      <c r="V22" s="77">
        <v>44498.678159722222</v>
      </c>
      <c r="W22" s="76">
        <v>2.5</v>
      </c>
      <c r="X22" s="76">
        <v>1.5774876798748699E-2</v>
      </c>
      <c r="Y22" s="76">
        <v>1.6940763488777301E-2</v>
      </c>
      <c r="Z22" s="120">
        <f>((((N22/1000)+1)/((SMOW!$Z$4/1000)+1))-1)*1000</f>
        <v>17.969942438284427</v>
      </c>
      <c r="AA22" s="120">
        <f>((((P22/1000)+1)/((SMOW!$AA$4/1000)+1))-1)*1000</f>
        <v>34.643024621704434</v>
      </c>
      <c r="AB22" s="120">
        <f>Z22*SMOW!$AN$6</f>
        <v>18.671331265515978</v>
      </c>
      <c r="AC22" s="120">
        <f>AA22*SMOW!$AN$12</f>
        <v>35.968369558496313</v>
      </c>
      <c r="AD22" s="120">
        <f t="shared" ref="AD22" si="43">LN((AB22/1000)+1)*1000</f>
        <v>18.499161747587301</v>
      </c>
      <c r="AE22" s="120">
        <f t="shared" ref="AE22" si="44">LN((AC22/1000)+1)*1000</f>
        <v>35.336612057008452</v>
      </c>
      <c r="AF22" s="121">
        <f>(AD22-SMOW!AN$14*AE22)</f>
        <v>-0.15856941851316364</v>
      </c>
      <c r="AG22" s="122">
        <f t="shared" ref="AG22" si="45">AF22*1000</f>
        <v>-158.56941851316364</v>
      </c>
      <c r="AH22" s="2">
        <f>AVERAGE(AG21:AG22)</f>
        <v>-156.84466871113401</v>
      </c>
      <c r="AI22" s="2">
        <f>STDEV(AG21:AG22)</f>
        <v>2.4391645617306201</v>
      </c>
      <c r="AK22" s="76">
        <v>20</v>
      </c>
      <c r="AL22" s="76">
        <v>0</v>
      </c>
      <c r="AM22" s="76">
        <v>0</v>
      </c>
      <c r="AN22" s="76">
        <v>0</v>
      </c>
    </row>
    <row r="23" spans="1:40" s="76" customFormat="1" x14ac:dyDescent="0.3">
      <c r="A23" s="76">
        <v>2451</v>
      </c>
      <c r="B23" s="76" t="s">
        <v>139</v>
      </c>
      <c r="C23" s="76" t="s">
        <v>48</v>
      </c>
      <c r="D23" s="76" t="s">
        <v>45</v>
      </c>
      <c r="E23" s="76" t="s">
        <v>185</v>
      </c>
      <c r="F23" s="76">
        <v>16.566682516727202</v>
      </c>
      <c r="G23" s="76">
        <v>16.4309516724317</v>
      </c>
      <c r="H23" s="76">
        <v>4.4702421540156198E-3</v>
      </c>
      <c r="I23" s="76">
        <v>31.929982285255502</v>
      </c>
      <c r="J23" s="76">
        <v>31.4308181048543</v>
      </c>
      <c r="K23" s="76">
        <v>1.2802932926736499E-3</v>
      </c>
      <c r="L23" s="76">
        <v>-0.16452028693135801</v>
      </c>
      <c r="M23" s="76">
        <v>4.3141860447983198E-3</v>
      </c>
      <c r="N23" s="76">
        <v>6.2027937411929202</v>
      </c>
      <c r="O23" s="76">
        <v>4.4246680728628803E-3</v>
      </c>
      <c r="P23" s="76">
        <v>11.398590890184799</v>
      </c>
      <c r="Q23" s="76">
        <v>1.2548204377881901E-3</v>
      </c>
      <c r="R23" s="76">
        <v>13.462158271017101</v>
      </c>
      <c r="S23" s="76">
        <v>0.14052557369135099</v>
      </c>
      <c r="T23" s="76">
        <v>575.54585968082995</v>
      </c>
      <c r="U23" s="76">
        <v>0.16920410242581399</v>
      </c>
      <c r="V23" s="77">
        <v>44498.793761574074</v>
      </c>
      <c r="W23" s="76">
        <v>2.5</v>
      </c>
      <c r="X23" s="76">
        <v>0.101180402125553</v>
      </c>
      <c r="Y23" s="76">
        <v>9.9028084970438704E-2</v>
      </c>
      <c r="Z23" s="120">
        <f>((((N23/1000)+1)/((SMOW!$Z$4/1000)+1))-1)*1000</f>
        <v>16.663724671029723</v>
      </c>
      <c r="AA23" s="120">
        <f>((((P23/1000)+1)/((SMOW!$AA$4/1000)+1))-1)*1000</f>
        <v>32.051230316324066</v>
      </c>
      <c r="AB23" s="120">
        <f>Z23*SMOW!$AN$6</f>
        <v>17.314130221546268</v>
      </c>
      <c r="AC23" s="120">
        <f>AA23*SMOW!$AN$12</f>
        <v>33.277420473839257</v>
      </c>
      <c r="AD23" s="120">
        <f t="shared" ref="AD23" si="46">LN((AB23/1000)+1)*1000</f>
        <v>17.165948646930858</v>
      </c>
      <c r="AE23" s="120">
        <f t="shared" ref="AE23" si="47">LN((AC23/1000)+1)*1000</f>
        <v>32.735712140169085</v>
      </c>
      <c r="AF23" s="121">
        <f>(AD23-SMOW!AN$14*AE23)</f>
        <v>-0.11850736307842169</v>
      </c>
      <c r="AG23" s="122">
        <f t="shared" ref="AG23" si="48">AF23*1000</f>
        <v>-118.50736307842169</v>
      </c>
      <c r="AK23" s="76">
        <v>20</v>
      </c>
      <c r="AL23" s="76">
        <v>0</v>
      </c>
      <c r="AM23" s="76">
        <v>0</v>
      </c>
      <c r="AN23" s="76">
        <v>0</v>
      </c>
    </row>
    <row r="24" spans="1:40" s="76" customFormat="1" x14ac:dyDescent="0.3">
      <c r="A24" s="76">
        <v>2452</v>
      </c>
      <c r="B24" s="76" t="s">
        <v>139</v>
      </c>
      <c r="C24" s="76" t="s">
        <v>48</v>
      </c>
      <c r="D24" s="76" t="s">
        <v>45</v>
      </c>
      <c r="E24" s="76" t="s">
        <v>186</v>
      </c>
      <c r="F24" s="76">
        <v>16.550230834758299</v>
      </c>
      <c r="G24" s="76">
        <v>16.4147678777124</v>
      </c>
      <c r="H24" s="76">
        <v>4.9747176238540101E-3</v>
      </c>
      <c r="I24" s="76">
        <v>31.904293030710502</v>
      </c>
      <c r="J24" s="76">
        <v>31.405923413124299</v>
      </c>
      <c r="K24" s="76">
        <v>1.36985053918294E-3</v>
      </c>
      <c r="L24" s="76">
        <v>-0.16755968441726901</v>
      </c>
      <c r="M24" s="76">
        <v>4.9715062881911104E-3</v>
      </c>
      <c r="N24" s="76">
        <v>6.1865097839832703</v>
      </c>
      <c r="O24" s="76">
        <v>4.9240004195359004E-3</v>
      </c>
      <c r="P24" s="76">
        <v>11.373412751848001</v>
      </c>
      <c r="Q24" s="76">
        <v>1.34259584356105E-3</v>
      </c>
      <c r="R24" s="76">
        <v>13.1454338375502</v>
      </c>
      <c r="S24" s="76">
        <v>0.14072274365857201</v>
      </c>
      <c r="T24" s="76">
        <v>578.52109961127098</v>
      </c>
      <c r="U24" s="76">
        <v>0.16310774759624599</v>
      </c>
      <c r="V24" s="77">
        <v>44498.947523148148</v>
      </c>
      <c r="W24" s="76">
        <v>2.5</v>
      </c>
      <c r="X24" s="76">
        <v>0.112235050585617</v>
      </c>
      <c r="Y24" s="76">
        <v>0.10902037227879401</v>
      </c>
      <c r="Z24" s="120">
        <f>((((N24/1000)+1)/((SMOW!$Z$4/1000)+1))-1)*1000</f>
        <v>16.647271418572139</v>
      </c>
      <c r="AA24" s="120">
        <f>((((P24/1000)+1)/((SMOW!$AA$4/1000)+1))-1)*1000</f>
        <v>32.025538043384707</v>
      </c>
      <c r="AB24" s="120">
        <f>Z24*SMOW!$AN$6</f>
        <v>17.297034778526026</v>
      </c>
      <c r="AC24" s="120">
        <f>AA24*SMOW!$AN$12</f>
        <v>33.250745286612627</v>
      </c>
      <c r="AD24" s="120">
        <f t="shared" ref="AD24" si="49">LN((AB24/1000)+1)*1000</f>
        <v>17.149144017805853</v>
      </c>
      <c r="AE24" s="120">
        <f t="shared" ref="AE24" si="50">LN((AC24/1000)+1)*1000</f>
        <v>32.709895712723181</v>
      </c>
      <c r="AF24" s="121">
        <f>(AD24-SMOW!AN$14*AE24)</f>
        <v>-0.12168091851198781</v>
      </c>
      <c r="AG24" s="122">
        <f t="shared" ref="AG24" si="51">AF24*1000</f>
        <v>-121.68091851198781</v>
      </c>
      <c r="AH24" s="2">
        <f>AVERAGE(AG23:AG24)</f>
        <v>-120.09414079520475</v>
      </c>
      <c r="AI24" s="2">
        <f>STDEV(AG23:AG24)</f>
        <v>2.2440425675460189</v>
      </c>
      <c r="AK24" s="76">
        <v>20</v>
      </c>
      <c r="AL24" s="76">
        <v>0</v>
      </c>
      <c r="AM24" s="76">
        <v>0</v>
      </c>
      <c r="AN24" s="76">
        <v>0</v>
      </c>
    </row>
    <row r="25" spans="1:40" s="76" customFormat="1" x14ac:dyDescent="0.3">
      <c r="A25" s="76">
        <v>2453</v>
      </c>
      <c r="B25" s="76" t="s">
        <v>139</v>
      </c>
      <c r="C25" s="76" t="s">
        <v>48</v>
      </c>
      <c r="D25" s="76" t="s">
        <v>45</v>
      </c>
      <c r="E25" s="76" t="s">
        <v>187</v>
      </c>
      <c r="F25" s="76">
        <v>18.3508215955842</v>
      </c>
      <c r="G25" s="76">
        <v>18.184476870989599</v>
      </c>
      <c r="H25" s="76">
        <v>4.33452313028913E-3</v>
      </c>
      <c r="I25" s="76">
        <v>35.433263619890703</v>
      </c>
      <c r="J25" s="76">
        <v>34.819951191544902</v>
      </c>
      <c r="K25" s="76">
        <v>2.6244952456412401E-3</v>
      </c>
      <c r="L25" s="76">
        <v>-0.20045735814607399</v>
      </c>
      <c r="M25" s="76">
        <v>4.10767947456639E-3</v>
      </c>
      <c r="N25" s="76">
        <v>7.9687435371515303</v>
      </c>
      <c r="O25" s="76">
        <v>4.2903327034439298E-3</v>
      </c>
      <c r="P25" s="76">
        <v>14.832170557572001</v>
      </c>
      <c r="Q25" s="76">
        <v>2.5722780021971898E-3</v>
      </c>
      <c r="R25" s="76">
        <v>16.757763135204002</v>
      </c>
      <c r="S25" s="76">
        <v>0.172533388008727</v>
      </c>
      <c r="T25" s="76">
        <v>574.17569705505696</v>
      </c>
      <c r="U25" s="76">
        <v>0.28398437240861102</v>
      </c>
      <c r="V25" s="77">
        <v>44499.585381944446</v>
      </c>
      <c r="W25" s="76">
        <v>2.5</v>
      </c>
      <c r="X25" s="76">
        <v>0.182975028926702</v>
      </c>
      <c r="Y25" s="76">
        <v>0.18094359818755401</v>
      </c>
      <c r="Z25" s="120">
        <f>((((N25/1000)+1)/((SMOW!$Z$4/1000)+1))-1)*1000</f>
        <v>18.44803406502993</v>
      </c>
      <c r="AA25" s="120">
        <f>((((P25/1000)+1)/((SMOW!$AA$4/1000)+1))-1)*1000</f>
        <v>35.554923273812818</v>
      </c>
      <c r="AB25" s="120">
        <f>Z25*SMOW!$AN$6</f>
        <v>19.168083393069644</v>
      </c>
      <c r="AC25" s="120">
        <f>AA25*SMOW!$AN$12</f>
        <v>36.915154894854602</v>
      </c>
      <c r="AD25" s="120">
        <f t="shared" ref="AD25" si="52">LN((AB25/1000)+1)*1000</f>
        <v>18.986689993257244</v>
      </c>
      <c r="AE25" s="120">
        <f t="shared" ref="AE25" si="53">LN((AC25/1000)+1)*1000</f>
        <v>36.250108055243089</v>
      </c>
      <c r="AF25" s="121">
        <f>(AD25-SMOW!AN$14*AE25)</f>
        <v>-0.15336705991110833</v>
      </c>
      <c r="AG25" s="122">
        <f t="shared" ref="AG25" si="54">AF25*1000</f>
        <v>-153.36705991110833</v>
      </c>
      <c r="AH25" s="2"/>
      <c r="AI25" s="2"/>
      <c r="AK25" s="76">
        <v>20</v>
      </c>
      <c r="AL25" s="76">
        <v>0</v>
      </c>
      <c r="AM25" s="76">
        <v>0</v>
      </c>
      <c r="AN25" s="76">
        <v>0</v>
      </c>
    </row>
    <row r="26" spans="1:40" s="76" customFormat="1" x14ac:dyDescent="0.3">
      <c r="A26" s="76">
        <v>2454</v>
      </c>
      <c r="B26" s="76" t="s">
        <v>139</v>
      </c>
      <c r="C26" s="76" t="s">
        <v>48</v>
      </c>
      <c r="D26" s="76" t="s">
        <v>45</v>
      </c>
      <c r="E26" s="76" t="s">
        <v>188</v>
      </c>
      <c r="F26" s="76">
        <v>18.874076538487198</v>
      </c>
      <c r="G26" s="76">
        <v>18.698170805266301</v>
      </c>
      <c r="H26" s="76">
        <v>3.8103648523972098E-3</v>
      </c>
      <c r="I26" s="76">
        <v>36.423814164548801</v>
      </c>
      <c r="J26" s="76">
        <v>35.776147155471897</v>
      </c>
      <c r="K26" s="76">
        <v>1.81726379627828E-3</v>
      </c>
      <c r="L26" s="76">
        <v>-0.191634892822869</v>
      </c>
      <c r="M26" s="76">
        <v>3.7340717869890098E-3</v>
      </c>
      <c r="N26" s="76">
        <v>8.4866639003139603</v>
      </c>
      <c r="O26" s="76">
        <v>3.7715182147883899E-3</v>
      </c>
      <c r="P26" s="76">
        <v>15.8030130006359</v>
      </c>
      <c r="Q26" s="76">
        <v>1.7811073177305E-3</v>
      </c>
      <c r="R26" s="76">
        <v>18.967596486052201</v>
      </c>
      <c r="S26" s="76">
        <v>0.126041183541724</v>
      </c>
      <c r="T26" s="76">
        <v>549.24841272651997</v>
      </c>
      <c r="U26" s="76">
        <v>0.195532058944653</v>
      </c>
      <c r="V26" s="77">
        <v>44499.699537037035</v>
      </c>
      <c r="W26" s="76">
        <v>2.5</v>
      </c>
      <c r="X26" s="76">
        <v>1.2228919565281099E-2</v>
      </c>
      <c r="Y26" s="76">
        <v>1.3147626818569E-2</v>
      </c>
      <c r="Z26" s="120">
        <f>((((N26/1000)+1)/((SMOW!$Z$4/1000)+1))-1)*1000</f>
        <v>18.971338958209351</v>
      </c>
      <c r="AA26" s="120">
        <f>((((P26/1000)+1)/((SMOW!$AA$4/1000)+1))-1)*1000</f>
        <v>36.545590204568157</v>
      </c>
      <c r="AB26" s="120">
        <f>Z26*SMOW!$AN$6</f>
        <v>19.711813516133482</v>
      </c>
      <c r="AC26" s="120">
        <f>AA26*SMOW!$AN$12</f>
        <v>37.943721963229599</v>
      </c>
      <c r="AD26" s="120">
        <f t="shared" ref="AD26" si="55">LN((AB26/1000)+1)*1000</f>
        <v>19.520051606933251</v>
      </c>
      <c r="AE26" s="120">
        <f t="shared" ref="AE26" si="56">LN((AC26/1000)+1)*1000</f>
        <v>37.241565512039827</v>
      </c>
      <c r="AF26" s="121">
        <f>(AD26-SMOW!AN$14*AE26)</f>
        <v>-0.14349498342377842</v>
      </c>
      <c r="AG26" s="122">
        <f t="shared" ref="AG26" si="57">AF26*1000</f>
        <v>-143.49498342377842</v>
      </c>
      <c r="AH26" s="2">
        <f t="shared" ref="AH26:AH28" si="58">AVERAGE(AG25:AG26)</f>
        <v>-148.43102166744336</v>
      </c>
      <c r="AI26" s="2">
        <f t="shared" ref="AI26" si="59">STDEV(AG25:AG26)</f>
        <v>6.9806122285832481</v>
      </c>
      <c r="AK26" s="76">
        <v>20</v>
      </c>
      <c r="AL26" s="76">
        <v>0</v>
      </c>
      <c r="AM26" s="76">
        <v>0</v>
      </c>
      <c r="AN26" s="76">
        <v>0</v>
      </c>
    </row>
    <row r="27" spans="1:40" s="76" customFormat="1" x14ac:dyDescent="0.3">
      <c r="A27" s="76">
        <v>2455</v>
      </c>
      <c r="B27" s="76" t="s">
        <v>139</v>
      </c>
      <c r="C27" s="76" t="s">
        <v>48</v>
      </c>
      <c r="D27" s="76" t="s">
        <v>45</v>
      </c>
      <c r="E27" s="76" t="s">
        <v>189</v>
      </c>
      <c r="F27" s="76">
        <v>21.272002138914999</v>
      </c>
      <c r="G27" s="76">
        <v>21.048911048852101</v>
      </c>
      <c r="H27" s="76">
        <v>3.5318741380095399E-3</v>
      </c>
      <c r="I27" s="76">
        <v>41.0483828753379</v>
      </c>
      <c r="J27" s="76">
        <v>40.228265815544297</v>
      </c>
      <c r="K27" s="76">
        <v>1.5468404575347801E-3</v>
      </c>
      <c r="L27" s="76">
        <v>-0.19161330175531199</v>
      </c>
      <c r="M27" s="76">
        <v>3.3944202956869098E-3</v>
      </c>
      <c r="N27" s="76">
        <v>10.860142669419901</v>
      </c>
      <c r="O27" s="76">
        <v>3.4958667108883601E-3</v>
      </c>
      <c r="P27" s="76">
        <v>20.335570788334699</v>
      </c>
      <c r="Q27" s="76">
        <v>1.5160643512065E-3</v>
      </c>
      <c r="R27" s="76">
        <v>24.872200539672001</v>
      </c>
      <c r="S27" s="76">
        <v>0.17003808090033301</v>
      </c>
      <c r="T27" s="76">
        <v>751.85479531673695</v>
      </c>
      <c r="U27" s="76">
        <v>0.29069652843859201</v>
      </c>
      <c r="V27" s="77">
        <v>44499.86650462963</v>
      </c>
      <c r="W27" s="76">
        <v>2.5</v>
      </c>
      <c r="X27" s="92">
        <v>7.5213837701111397E-7</v>
      </c>
      <c r="Y27" s="92">
        <v>1.0523457977491401E-5</v>
      </c>
      <c r="Z27" s="120">
        <f>((((N27/1000)+1)/((SMOW!$Z$4/1000)+1))-1)*1000</f>
        <v>21.369493466263158</v>
      </c>
      <c r="AA27" s="120">
        <f>((((P27/1000)+1)/((SMOW!$AA$4/1000)+1))-1)*1000</f>
        <v>41.170702285411529</v>
      </c>
      <c r="AB27" s="120">
        <f>Z27*SMOW!$AN$6</f>
        <v>22.203570927129281</v>
      </c>
      <c r="AC27" s="120">
        <f>AA27*SMOW!$AN$12</f>
        <v>42.745777857304574</v>
      </c>
      <c r="AD27" s="120">
        <f t="shared" ref="AD27" si="60">LN((AB27/1000)+1)*1000</f>
        <v>21.960660720161925</v>
      </c>
      <c r="AE27" s="120">
        <f t="shared" ref="AE27" si="61">LN((AC27/1000)+1)*1000</f>
        <v>41.857405040740403</v>
      </c>
      <c r="AF27" s="121">
        <f>(AD27-SMOW!AN$14*AE27)</f>
        <v>-0.14004914134900659</v>
      </c>
      <c r="AG27" s="122">
        <f t="shared" ref="AG27" si="62">AF27*1000</f>
        <v>-140.04914134900659</v>
      </c>
      <c r="AH27" s="2"/>
      <c r="AI27" s="2"/>
      <c r="AK27" s="76">
        <v>20</v>
      </c>
      <c r="AL27" s="76">
        <v>0</v>
      </c>
      <c r="AM27" s="76">
        <v>0</v>
      </c>
      <c r="AN27" s="76">
        <v>0</v>
      </c>
    </row>
    <row r="28" spans="1:40" s="76" customFormat="1" x14ac:dyDescent="0.3">
      <c r="A28" s="76">
        <v>2456</v>
      </c>
      <c r="B28" s="76" t="s">
        <v>139</v>
      </c>
      <c r="C28" s="76" t="s">
        <v>48</v>
      </c>
      <c r="D28" s="76" t="s">
        <v>45</v>
      </c>
      <c r="E28" s="76" t="s">
        <v>190</v>
      </c>
      <c r="F28" s="76">
        <v>21.3290428489065</v>
      </c>
      <c r="G28" s="76">
        <v>21.1047617631333</v>
      </c>
      <c r="H28" s="76">
        <v>5.5331297017533398E-3</v>
      </c>
      <c r="I28" s="76">
        <v>41.140112208180398</v>
      </c>
      <c r="J28" s="76">
        <v>40.316374405265499</v>
      </c>
      <c r="K28" s="76">
        <v>1.30313369588105E-3</v>
      </c>
      <c r="L28" s="76">
        <v>-0.18228392284687001</v>
      </c>
      <c r="M28" s="76">
        <v>5.3154575140982301E-3</v>
      </c>
      <c r="N28" s="76">
        <v>10.9166018498531</v>
      </c>
      <c r="O28" s="76">
        <v>5.4767194909965599E-3</v>
      </c>
      <c r="P28" s="76">
        <v>20.4254750643736</v>
      </c>
      <c r="Q28" s="76">
        <v>1.2772064058431099E-3</v>
      </c>
      <c r="R28" s="76">
        <v>25.171195128434899</v>
      </c>
      <c r="S28" s="76">
        <v>0.12217320730105399</v>
      </c>
      <c r="T28" s="76">
        <v>750.11091159273894</v>
      </c>
      <c r="U28" s="76">
        <v>0.16509079669583501</v>
      </c>
      <c r="V28" s="77">
        <v>44499.983634259261</v>
      </c>
      <c r="W28" s="76">
        <v>2.5</v>
      </c>
      <c r="X28" s="76">
        <v>0.14669177937540101</v>
      </c>
      <c r="Y28" s="76">
        <v>0.142186953076605</v>
      </c>
      <c r="Z28" s="120">
        <f>((((N28/1000)+1)/((SMOW!$Z$4/1000)+1))-1)*1000</f>
        <v>21.426539621400174</v>
      </c>
      <c r="AA28" s="120">
        <f>((((P28/1000)+1)/((SMOW!$AA$4/1000)+1))-1)*1000</f>
        <v>41.26244239611809</v>
      </c>
      <c r="AB28" s="120">
        <f>Z28*SMOW!$AN$6</f>
        <v>22.262843663458028</v>
      </c>
      <c r="AC28" s="120">
        <f>AA28*SMOW!$AN$12</f>
        <v>42.84102768728517</v>
      </c>
      <c r="AD28" s="120">
        <f t="shared" ref="AD28" si="63">LN((AB28/1000)+1)*1000</f>
        <v>22.018644295653569</v>
      </c>
      <c r="AE28" s="120">
        <f t="shared" ref="AE28" si="64">LN((AC28/1000)+1)*1000</f>
        <v>41.948746077031636</v>
      </c>
      <c r="AF28" s="121">
        <f>(AD28-SMOW!AN$14*AE28)</f>
        <v>-0.13029363301913577</v>
      </c>
      <c r="AG28" s="122">
        <f t="shared" ref="AG28" si="65">AF28*1000</f>
        <v>-130.29363301913577</v>
      </c>
      <c r="AH28" s="2">
        <f t="shared" si="58"/>
        <v>-135.17138718407119</v>
      </c>
      <c r="AI28" s="2">
        <f t="shared" ref="AI28" si="66">STDEV(AG27:AG28)</f>
        <v>6.898186093973508</v>
      </c>
      <c r="AK28" s="76">
        <v>20</v>
      </c>
      <c r="AL28" s="76">
        <v>0</v>
      </c>
      <c r="AM28" s="76">
        <v>0</v>
      </c>
      <c r="AN28" s="76">
        <v>0</v>
      </c>
    </row>
    <row r="29" spans="1:40" s="76" customFormat="1" x14ac:dyDescent="0.3">
      <c r="A29" s="76">
        <v>2457</v>
      </c>
      <c r="B29" s="76" t="s">
        <v>139</v>
      </c>
      <c r="C29" s="76" t="s">
        <v>64</v>
      </c>
      <c r="D29" s="76" t="s">
        <v>100</v>
      </c>
      <c r="E29" s="76" t="s">
        <v>191</v>
      </c>
      <c r="F29" s="76">
        <v>17.368774606351899</v>
      </c>
      <c r="G29" s="76">
        <v>17.2196612562716</v>
      </c>
      <c r="H29" s="76">
        <v>4.0912708585916398E-3</v>
      </c>
      <c r="I29" s="76">
        <v>33.545778164831198</v>
      </c>
      <c r="J29" s="76">
        <v>32.995393362435699</v>
      </c>
      <c r="K29" s="76">
        <v>2.3624303532601598E-3</v>
      </c>
      <c r="L29" s="76">
        <v>-0.20190643909449801</v>
      </c>
      <c r="M29" s="76">
        <v>4.1960284555393997E-3</v>
      </c>
      <c r="N29" s="76">
        <v>6.9967085087122296</v>
      </c>
      <c r="O29" s="76">
        <v>4.0495603866069997E-3</v>
      </c>
      <c r="P29" s="76">
        <v>12.982238718838801</v>
      </c>
      <c r="Q29" s="76">
        <v>2.31542718147692E-3</v>
      </c>
      <c r="R29" s="76">
        <v>13.863833402436599</v>
      </c>
      <c r="S29" s="76">
        <v>0.18691776168226401</v>
      </c>
      <c r="T29" s="76">
        <v>706.57074584021905</v>
      </c>
      <c r="U29" s="76">
        <v>0.41016781814410103</v>
      </c>
      <c r="V29" s="77">
        <v>44500.752129629633</v>
      </c>
      <c r="W29" s="76">
        <v>2.5</v>
      </c>
      <c r="X29" s="76">
        <v>4.0225757847529598E-4</v>
      </c>
      <c r="Y29" s="76">
        <v>2.7491718081521101E-4</v>
      </c>
      <c r="Z29" s="120">
        <f>((((N29/1000)+1)/((SMOW!$Z$4/1000)+1))-1)*1000</f>
        <v>17.465893328916906</v>
      </c>
      <c r="AA29" s="120">
        <f>((((P29/1000)+1)/((SMOW!$AA$4/1000)+1))-1)*1000</f>
        <v>33.667216046056495</v>
      </c>
      <c r="AB29" s="120">
        <f>Z29*SMOW!$AN$6</f>
        <v>18.147608503052428</v>
      </c>
      <c r="AC29" s="120">
        <f>AA29*SMOW!$AN$12</f>
        <v>34.955229284212486</v>
      </c>
      <c r="AD29" s="120">
        <f t="shared" ref="AD29" si="67">LN((AB29/1000)+1)*1000</f>
        <v>17.98490614658143</v>
      </c>
      <c r="AE29" s="120">
        <f t="shared" ref="AE29" si="68">LN((AC29/1000)+1)*1000</f>
        <v>34.358169051503666</v>
      </c>
      <c r="AF29" s="121">
        <f>(AD29-SMOW!AN$14*AE29)</f>
        <v>-0.15620711261250619</v>
      </c>
      <c r="AG29" s="122">
        <f t="shared" ref="AG29" si="69">AF29*1000</f>
        <v>-156.20711261250619</v>
      </c>
      <c r="AK29" s="76">
        <v>20</v>
      </c>
      <c r="AL29" s="76">
        <v>0</v>
      </c>
      <c r="AM29" s="76">
        <v>0</v>
      </c>
      <c r="AN29" s="76">
        <v>0</v>
      </c>
    </row>
    <row r="30" spans="1:40" s="76" customFormat="1" x14ac:dyDescent="0.3">
      <c r="A30" s="76">
        <v>2458</v>
      </c>
      <c r="B30" s="76" t="s">
        <v>139</v>
      </c>
      <c r="C30" s="76" t="s">
        <v>64</v>
      </c>
      <c r="D30" s="76" t="s">
        <v>100</v>
      </c>
      <c r="E30" s="76" t="s">
        <v>192</v>
      </c>
      <c r="F30" s="76">
        <v>17.9402562214398</v>
      </c>
      <c r="G30" s="76">
        <v>17.781228635584299</v>
      </c>
      <c r="H30" s="76">
        <v>4.4059149090997299E-3</v>
      </c>
      <c r="I30" s="76">
        <v>34.621845899876398</v>
      </c>
      <c r="J30" s="76">
        <v>34.035993652694998</v>
      </c>
      <c r="K30" s="76">
        <v>1.0940128666555599E-3</v>
      </c>
      <c r="L30" s="76">
        <v>-0.18977601303862299</v>
      </c>
      <c r="M30" s="76">
        <v>4.4283834566218299E-3</v>
      </c>
      <c r="N30" s="76">
        <v>7.5623638735423198</v>
      </c>
      <c r="O30" s="76">
        <v>4.3609966436687301E-3</v>
      </c>
      <c r="P30" s="76">
        <v>14.036896892949599</v>
      </c>
      <c r="Q30" s="76">
        <v>1.07224626743079E-3</v>
      </c>
      <c r="R30" s="76">
        <v>15.8360058688347</v>
      </c>
      <c r="S30" s="76">
        <v>0.144621442275322</v>
      </c>
      <c r="T30" s="76">
        <v>734.93416123894201</v>
      </c>
      <c r="U30" s="76">
        <v>0.21014004039442899</v>
      </c>
      <c r="V30" s="77">
        <v>44500.868275462963</v>
      </c>
      <c r="W30" s="76">
        <v>2.5</v>
      </c>
      <c r="X30" s="76">
        <v>2.3196952774767E-2</v>
      </c>
      <c r="Y30" s="76">
        <v>2.17615775634106E-2</v>
      </c>
      <c r="Z30" s="120">
        <f>((((N30/1000)+1)/((SMOW!$Z$4/1000)+1))-1)*1000</f>
        <v>18.037429498032552</v>
      </c>
      <c r="AA30" s="120">
        <f>((((P30/1000)+1)/((SMOW!$AA$4/1000)+1))-1)*1000</f>
        <v>34.743410215158697</v>
      </c>
      <c r="AB30" s="120">
        <f>Z30*SMOW!$AN$6</f>
        <v>18.741452427730074</v>
      </c>
      <c r="AC30" s="120">
        <f>AA30*SMOW!$AN$12</f>
        <v>36.072595623141076</v>
      </c>
      <c r="AD30" s="120">
        <f t="shared" ref="AD30:AD31" si="70">LN((AB30/1000)+1)*1000</f>
        <v>18.567995282748136</v>
      </c>
      <c r="AE30" s="120">
        <f t="shared" ref="AE30:AE31" si="71">LN((AC30/1000)+1)*1000</f>
        <v>35.437214377603645</v>
      </c>
      <c r="AF30" s="121">
        <f>(AD30-SMOW!AN$14*AE30)</f>
        <v>-0.14285390862659142</v>
      </c>
      <c r="AG30" s="122">
        <f t="shared" ref="AG30:AG31" si="72">AF30*1000</f>
        <v>-142.85390862659142</v>
      </c>
      <c r="AK30" s="76">
        <v>20</v>
      </c>
      <c r="AL30" s="76">
        <v>0</v>
      </c>
      <c r="AM30" s="76">
        <v>0</v>
      </c>
      <c r="AN30" s="76">
        <v>0</v>
      </c>
    </row>
    <row r="31" spans="1:40" s="76" customFormat="1" x14ac:dyDescent="0.3">
      <c r="A31" s="76">
        <v>2459</v>
      </c>
      <c r="B31" s="76" t="s">
        <v>139</v>
      </c>
      <c r="C31" s="76" t="s">
        <v>64</v>
      </c>
      <c r="D31" s="76" t="s">
        <v>100</v>
      </c>
      <c r="E31" s="76" t="s">
        <v>193</v>
      </c>
      <c r="F31" s="76">
        <v>17.997004327192499</v>
      </c>
      <c r="G31" s="76">
        <v>17.836975112694699</v>
      </c>
      <c r="H31" s="76">
        <v>4.0403775093727197E-3</v>
      </c>
      <c r="I31" s="76">
        <v>34.758063239044901</v>
      </c>
      <c r="J31" s="76">
        <v>34.167644026854397</v>
      </c>
      <c r="K31" s="76">
        <v>1.49766477508036E-3</v>
      </c>
      <c r="L31" s="76">
        <v>-0.20354093348440599</v>
      </c>
      <c r="M31" s="76">
        <v>3.9911621854708604E-3</v>
      </c>
      <c r="N31" s="76">
        <v>7.6185334328343304</v>
      </c>
      <c r="O31" s="76">
        <v>3.9991858946555698E-3</v>
      </c>
      <c r="P31" s="76">
        <v>14.170404037091901</v>
      </c>
      <c r="Q31" s="76">
        <v>1.4678670734890899E-3</v>
      </c>
      <c r="R31" s="76">
        <v>16.1500543786759</v>
      </c>
      <c r="S31" s="76">
        <v>0.12636216160841601</v>
      </c>
      <c r="T31" s="76">
        <v>744.05985201145904</v>
      </c>
      <c r="U31" s="76">
        <v>0.152694376845322</v>
      </c>
      <c r="V31" s="77">
        <v>44500.984803240739</v>
      </c>
      <c r="W31" s="76">
        <v>2.5</v>
      </c>
      <c r="X31" s="76">
        <v>2.9275187312635901E-2</v>
      </c>
      <c r="Y31" s="76">
        <v>2.76133667152283E-2</v>
      </c>
      <c r="Z31" s="120">
        <f>((((N31/1000)+1)/((SMOW!$Z$4/1000)+1))-1)*1000</f>
        <v>18.094183020998411</v>
      </c>
      <c r="AA31" s="120">
        <f>((((P31/1000)+1)/((SMOW!$AA$4/1000)+1))-1)*1000</f>
        <v>34.879643559370564</v>
      </c>
      <c r="AB31" s="120">
        <f>Z31*SMOW!$AN$6</f>
        <v>18.800421110096192</v>
      </c>
      <c r="AC31" s="120">
        <f>AA31*SMOW!$AN$12</f>
        <v>36.214040872922531</v>
      </c>
      <c r="AD31" s="120">
        <f t="shared" si="70"/>
        <v>18.625877462396581</v>
      </c>
      <c r="AE31" s="120">
        <f t="shared" si="71"/>
        <v>35.573725656989453</v>
      </c>
      <c r="AF31" s="121">
        <f>(AD31-SMOW!AN$14*AE31)</f>
        <v>-0.15704968449385248</v>
      </c>
      <c r="AG31" s="122">
        <f t="shared" si="72"/>
        <v>-157.04968449385248</v>
      </c>
      <c r="AH31" s="2">
        <f>AVERAGE(AG29:AG31)</f>
        <v>-152.03690191098337</v>
      </c>
      <c r="AI31" s="2">
        <f>STDEV(AG29:AG31)</f>
        <v>7.9638562323600199</v>
      </c>
      <c r="AK31" s="76">
        <v>20</v>
      </c>
      <c r="AL31" s="76">
        <v>0</v>
      </c>
      <c r="AM31" s="76">
        <v>0</v>
      </c>
      <c r="AN31" s="76">
        <v>0</v>
      </c>
    </row>
    <row r="32" spans="1:40" s="76" customFormat="1" x14ac:dyDescent="0.3">
      <c r="A32" s="76">
        <v>2460</v>
      </c>
      <c r="B32" s="76" t="s">
        <v>132</v>
      </c>
      <c r="C32" s="76" t="s">
        <v>48</v>
      </c>
      <c r="D32" s="76" t="s">
        <v>176</v>
      </c>
      <c r="E32" s="76" t="s">
        <v>194</v>
      </c>
      <c r="F32" s="76">
        <v>16.976141977222699</v>
      </c>
      <c r="G32" s="76">
        <v>16.833657221699902</v>
      </c>
      <c r="H32" s="76">
        <v>4.3296762377326601E-3</v>
      </c>
      <c r="I32" s="76">
        <v>32.8007527505222</v>
      </c>
      <c r="J32" s="76">
        <v>32.274289321472502</v>
      </c>
      <c r="K32" s="76">
        <v>1.9980640706236401E-3</v>
      </c>
      <c r="L32" s="76">
        <v>-0.207167540037557</v>
      </c>
      <c r="M32" s="76">
        <v>4.0369990391111799E-3</v>
      </c>
      <c r="N32" s="76">
        <v>6.6080787659336204</v>
      </c>
      <c r="O32" s="76">
        <v>4.2855352249149001E-3</v>
      </c>
      <c r="P32" s="76">
        <v>12.2520364113714</v>
      </c>
      <c r="Q32" s="76">
        <v>1.9583103701104202E-3</v>
      </c>
      <c r="R32" s="76">
        <v>15.1127305083408</v>
      </c>
      <c r="S32" s="76">
        <v>0.15527450621724001</v>
      </c>
      <c r="T32" s="76">
        <v>1037.0215570211799</v>
      </c>
      <c r="U32" s="76">
        <v>0.447181615473773</v>
      </c>
      <c r="V32" s="77">
        <v>44501.463402777779</v>
      </c>
      <c r="W32" s="76">
        <v>2.5</v>
      </c>
      <c r="X32" s="76">
        <v>8.3450932960530702E-2</v>
      </c>
      <c r="Y32" s="76">
        <v>8.0946764932560797E-2</v>
      </c>
      <c r="Z32" s="120">
        <f>((((N32/1000)+1)/((SMOW!$Z$4/1000)+1))-1)*1000</f>
        <v>17.073223218807108</v>
      </c>
      <c r="AA32" s="120">
        <f>((((P32/1000)+1)/((SMOW!$AA$4/1000)+1))-1)*1000</f>
        <v>32.922103093962818</v>
      </c>
      <c r="AB32" s="120">
        <f>Z32*SMOW!$AN$6</f>
        <v>17.739611998383236</v>
      </c>
      <c r="AC32" s="120">
        <f>AA32*SMOW!$AN$12</f>
        <v>34.181610400861963</v>
      </c>
      <c r="AD32" s="120">
        <f t="shared" ref="AD32" si="73">LN((AB32/1000)+1)*1000</f>
        <v>17.584101518483571</v>
      </c>
      <c r="AE32" s="120">
        <f t="shared" ref="AE32" si="74">LN((AC32/1000)+1)*1000</f>
        <v>33.610399349122375</v>
      </c>
      <c r="AF32" s="121">
        <f>(AD32-SMOW!AN$14*AE32)</f>
        <v>-0.16218933785304301</v>
      </c>
      <c r="AG32" s="122">
        <f t="shared" ref="AG32" si="75">AF32*1000</f>
        <v>-162.18933785304301</v>
      </c>
      <c r="AH32" s="2"/>
      <c r="AI32" s="2"/>
      <c r="AK32" s="76">
        <v>20</v>
      </c>
      <c r="AL32" s="76">
        <v>0</v>
      </c>
      <c r="AM32" s="76">
        <v>0</v>
      </c>
      <c r="AN32" s="76">
        <v>0</v>
      </c>
    </row>
    <row r="33" spans="1:40" s="76" customFormat="1" x14ac:dyDescent="0.3">
      <c r="A33" s="76">
        <v>2461</v>
      </c>
      <c r="B33" s="76" t="s">
        <v>132</v>
      </c>
      <c r="C33" s="76" t="s">
        <v>48</v>
      </c>
      <c r="D33" s="76" t="s">
        <v>176</v>
      </c>
      <c r="E33" s="76" t="s">
        <v>195</v>
      </c>
      <c r="F33" s="76">
        <v>17.690528457609499</v>
      </c>
      <c r="G33" s="76">
        <v>17.5358719116436</v>
      </c>
      <c r="H33" s="76">
        <v>4.8832422012495998E-3</v>
      </c>
      <c r="I33" s="76">
        <v>34.162872132026301</v>
      </c>
      <c r="J33" s="76">
        <v>33.592280195876697</v>
      </c>
      <c r="K33" s="76">
        <v>1.7307948769966601E-3</v>
      </c>
      <c r="L33" s="76">
        <v>-0.2008520317793</v>
      </c>
      <c r="M33" s="76">
        <v>4.9918308330440904E-3</v>
      </c>
      <c r="N33" s="76">
        <v>7.3151820821632203</v>
      </c>
      <c r="O33" s="76">
        <v>4.8334575880921802E-3</v>
      </c>
      <c r="P33" s="76">
        <v>13.587054917207</v>
      </c>
      <c r="Q33" s="76">
        <v>1.6963587934905799E-3</v>
      </c>
      <c r="R33" s="76">
        <v>17.493028501180699</v>
      </c>
      <c r="S33" s="76">
        <v>0.11207368164731001</v>
      </c>
      <c r="T33" s="76">
        <v>896.58181096907401</v>
      </c>
      <c r="U33" s="76">
        <v>0.201698748841937</v>
      </c>
      <c r="V33" s="77">
        <v>44501.572488425925</v>
      </c>
      <c r="W33" s="76">
        <v>2.5</v>
      </c>
      <c r="X33" s="76">
        <v>1.1305345999225801E-2</v>
      </c>
      <c r="Y33" s="76">
        <v>1.34262966915257E-2</v>
      </c>
      <c r="Z33" s="120">
        <f>((((N33/1000)+1)/((SMOW!$Z$4/1000)+1))-1)*1000</f>
        <v>17.787677895018341</v>
      </c>
      <c r="AA33" s="120">
        <f>((((P33/1000)+1)/((SMOW!$AA$4/1000)+1))-1)*1000</f>
        <v>34.284382519555123</v>
      </c>
      <c r="AB33" s="120">
        <f>Z33*SMOW!$AN$6</f>
        <v>18.481952714250905</v>
      </c>
      <c r="AC33" s="120">
        <f>AA33*SMOW!$AN$12</f>
        <v>35.596006815629437</v>
      </c>
      <c r="AD33" s="120">
        <f t="shared" ref="AD33" si="76">LN((AB33/1000)+1)*1000</f>
        <v>18.313237052278595</v>
      </c>
      <c r="AE33" s="120">
        <f t="shared" ref="AE33" si="77">LN((AC33/1000)+1)*1000</f>
        <v>34.977112973973455</v>
      </c>
      <c r="AF33" s="121">
        <f>(AD33-SMOW!AN$14*AE33)</f>
        <v>-0.15467859797939099</v>
      </c>
      <c r="AG33" s="122">
        <f t="shared" ref="AG33" si="78">AF33*1000</f>
        <v>-154.67859797939099</v>
      </c>
      <c r="AH33" s="2">
        <f>AVERAGE(AG32:AG33)</f>
        <v>-158.433967916217</v>
      </c>
      <c r="AI33" s="2">
        <f>STDEV(AG32:AG33)</f>
        <v>5.3108950963875419</v>
      </c>
      <c r="AK33" s="76">
        <v>20</v>
      </c>
      <c r="AL33" s="76">
        <v>0</v>
      </c>
      <c r="AM33" s="76">
        <v>0</v>
      </c>
      <c r="AN33" s="76">
        <v>0</v>
      </c>
    </row>
    <row r="34" spans="1:40" s="76" customFormat="1" x14ac:dyDescent="0.3">
      <c r="A34" s="76">
        <v>2462</v>
      </c>
      <c r="B34" s="76" t="s">
        <v>132</v>
      </c>
      <c r="C34" s="76" t="s">
        <v>48</v>
      </c>
      <c r="D34" s="76" t="s">
        <v>176</v>
      </c>
      <c r="E34" s="76" t="s">
        <v>196</v>
      </c>
      <c r="F34" s="76">
        <v>17.792960070249599</v>
      </c>
      <c r="G34" s="76">
        <v>17.636518020855501</v>
      </c>
      <c r="H34" s="76">
        <v>4.1055859119140496E-3</v>
      </c>
      <c r="I34" s="76">
        <v>34.372820938713701</v>
      </c>
      <c r="J34" s="76">
        <v>33.795272909393603</v>
      </c>
      <c r="K34" s="76">
        <v>1.2018527253103699E-3</v>
      </c>
      <c r="L34" s="76">
        <v>-0.20738607530434</v>
      </c>
      <c r="M34" s="76">
        <v>3.8736671426970802E-3</v>
      </c>
      <c r="N34" s="76">
        <v>7.4165694053742603</v>
      </c>
      <c r="O34" s="76">
        <v>4.0637294980843701E-3</v>
      </c>
      <c r="P34" s="76">
        <v>13.792826559554801</v>
      </c>
      <c r="Q34" s="76">
        <v>1.17794053249964E-3</v>
      </c>
      <c r="R34" s="76">
        <v>18.004826346858302</v>
      </c>
      <c r="S34" s="76">
        <v>0.14277555037032699</v>
      </c>
      <c r="T34" s="76">
        <v>720.87415769536301</v>
      </c>
      <c r="U34" s="76">
        <v>0.15883258605995501</v>
      </c>
      <c r="V34" s="77">
        <v>44501.684074074074</v>
      </c>
      <c r="W34" s="76">
        <v>2.5</v>
      </c>
      <c r="X34" s="76">
        <v>1.7676250314077901E-3</v>
      </c>
      <c r="Y34" s="76">
        <v>2.3490343494488898E-3</v>
      </c>
      <c r="Z34" s="120">
        <f>((((N34/1000)+1)/((SMOW!$Z$4/1000)+1))-1)*1000</f>
        <v>17.890119285850492</v>
      </c>
      <c r="AA34" s="120">
        <f>((((P34/1000)+1)/((SMOW!$AA$4/1000)+1))-1)*1000</f>
        <v>34.494355994466154</v>
      </c>
      <c r="AB34" s="120">
        <f>Z34*SMOW!$AN$6</f>
        <v>18.588392517833821</v>
      </c>
      <c r="AC34" s="120">
        <f>AA34*SMOW!$AN$12</f>
        <v>35.814013286644965</v>
      </c>
      <c r="AD34" s="120">
        <f t="shared" ref="AD34" si="79">LN((AB34/1000)+1)*1000</f>
        <v>18.417739878043864</v>
      </c>
      <c r="AE34" s="120">
        <f t="shared" ref="AE34" si="80">LN((AC34/1000)+1)*1000</f>
        <v>35.1876038663654</v>
      </c>
      <c r="AF34" s="121">
        <f>(AD34-SMOW!AN$14*AE34)</f>
        <v>-0.16131496339706786</v>
      </c>
      <c r="AG34" s="122">
        <f t="shared" ref="AG34" si="81">AF34*1000</f>
        <v>-161.31496339706786</v>
      </c>
      <c r="AH34" s="2"/>
      <c r="AI34" s="2"/>
      <c r="AK34" s="76">
        <v>20</v>
      </c>
      <c r="AL34" s="76">
        <v>0</v>
      </c>
      <c r="AM34" s="76">
        <v>0</v>
      </c>
      <c r="AN34" s="76">
        <v>0</v>
      </c>
    </row>
    <row r="35" spans="1:40" s="76" customFormat="1" x14ac:dyDescent="0.3">
      <c r="A35" s="76">
        <v>2463</v>
      </c>
      <c r="B35" s="76" t="s">
        <v>132</v>
      </c>
      <c r="C35" s="76" t="s">
        <v>48</v>
      </c>
      <c r="D35" s="76" t="s">
        <v>176</v>
      </c>
      <c r="E35" s="76" t="s">
        <v>197</v>
      </c>
      <c r="F35" s="76">
        <v>17.881445613802999</v>
      </c>
      <c r="G35" s="76">
        <v>17.723452707229299</v>
      </c>
      <c r="H35" s="76">
        <v>5.1523999565263904E-3</v>
      </c>
      <c r="I35" s="76">
        <v>34.546451532813201</v>
      </c>
      <c r="J35" s="76">
        <v>33.963119526858002</v>
      </c>
      <c r="K35" s="76">
        <v>1.9394764280129E-3</v>
      </c>
      <c r="L35" s="76">
        <v>-0.209074402951689</v>
      </c>
      <c r="M35" s="76">
        <v>5.45568712345397E-3</v>
      </c>
      <c r="N35" s="76">
        <v>7.5041528395555703</v>
      </c>
      <c r="O35" s="76">
        <v>5.09987128231846E-3</v>
      </c>
      <c r="P35" s="76">
        <v>13.9630025804305</v>
      </c>
      <c r="Q35" s="76">
        <v>1.9008883936239901E-3</v>
      </c>
      <c r="R35" s="76">
        <v>18.171922167319298</v>
      </c>
      <c r="S35" s="76">
        <v>0.14150183823093099</v>
      </c>
      <c r="T35" s="76">
        <v>659.30904792679905</v>
      </c>
      <c r="U35" s="76">
        <v>9.6729748953336706E-2</v>
      </c>
      <c r="V35" s="77">
        <v>44501.792951388888</v>
      </c>
      <c r="W35" s="76">
        <v>2.5</v>
      </c>
      <c r="X35" s="92">
        <v>7.25635530089935E-5</v>
      </c>
      <c r="Y35" s="92">
        <v>1.3075981888320701E-6</v>
      </c>
      <c r="Z35" s="120">
        <f>((((N35/1000)+1)/((SMOW!$Z$4/1000)+1))-1)*1000</f>
        <v>17.978613276294908</v>
      </c>
      <c r="AA35" s="120">
        <f>((((P35/1000)+1)/((SMOW!$AA$4/1000)+1))-1)*1000</f>
        <v>34.668006989530653</v>
      </c>
      <c r="AB35" s="120">
        <f>Z35*SMOW!$AN$6</f>
        <v>18.680340536936814</v>
      </c>
      <c r="AC35" s="120">
        <f>AA35*SMOW!$AN$12</f>
        <v>35.994307681631689</v>
      </c>
      <c r="AD35" s="120">
        <f t="shared" ref="AD35" si="82">LN((AB35/1000)+1)*1000</f>
        <v>18.508005848039506</v>
      </c>
      <c r="AE35" s="120">
        <f t="shared" ref="AE35" si="83">LN((AC35/1000)+1)*1000</f>
        <v>35.361649306396785</v>
      </c>
      <c r="AF35" s="121">
        <f>(AD35-SMOW!AN$14*AE35)</f>
        <v>-0.16294498573799743</v>
      </c>
      <c r="AG35" s="122">
        <f t="shared" ref="AG35" si="84">AF35*1000</f>
        <v>-162.94498573799743</v>
      </c>
      <c r="AH35" s="2">
        <f t="shared" ref="AH35:AH49" si="85">AVERAGE(AG34:AG35)</f>
        <v>-162.12997456753266</v>
      </c>
      <c r="AI35" s="2">
        <f t="shared" ref="AI35" si="86">STDEV(AG34:AG35)</f>
        <v>1.1525998507568702</v>
      </c>
      <c r="AK35" s="76">
        <v>20</v>
      </c>
      <c r="AL35" s="76">
        <v>0</v>
      </c>
      <c r="AM35" s="76">
        <v>0</v>
      </c>
      <c r="AN35" s="76">
        <v>0</v>
      </c>
    </row>
    <row r="36" spans="1:40" s="76" customFormat="1" x14ac:dyDescent="0.3">
      <c r="A36" s="76">
        <v>2464</v>
      </c>
      <c r="B36" s="76" t="s">
        <v>132</v>
      </c>
      <c r="C36" s="76" t="s">
        <v>48</v>
      </c>
      <c r="D36" s="76" t="s">
        <v>180</v>
      </c>
      <c r="E36" s="76" t="s">
        <v>198</v>
      </c>
      <c r="F36" s="76">
        <v>17.117157068223499</v>
      </c>
      <c r="G36" s="76">
        <v>16.972308798939299</v>
      </c>
      <c r="H36" s="76">
        <v>4.1402529437943002E-3</v>
      </c>
      <c r="I36" s="76">
        <v>33.046637491939499</v>
      </c>
      <c r="J36" s="76">
        <v>32.512336692320602</v>
      </c>
      <c r="K36" s="76">
        <v>1.59562961252381E-3</v>
      </c>
      <c r="L36" s="76">
        <v>-0.19420497460599201</v>
      </c>
      <c r="M36" s="76">
        <v>4.3482977778298701E-3</v>
      </c>
      <c r="N36" s="76">
        <v>6.7476562092680297</v>
      </c>
      <c r="O36" s="76">
        <v>4.0980430998680496E-3</v>
      </c>
      <c r="P36" s="76">
        <v>12.493029003175099</v>
      </c>
      <c r="Q36" s="76">
        <v>1.5638827918493599E-3</v>
      </c>
      <c r="R36" s="76">
        <v>16.115361454028999</v>
      </c>
      <c r="S36" s="76">
        <v>0.139929550670051</v>
      </c>
      <c r="T36" s="76">
        <v>714.928322917733</v>
      </c>
      <c r="U36" s="76">
        <v>0.134600341044603</v>
      </c>
      <c r="V36" s="77">
        <v>44501.901458333334</v>
      </c>
      <c r="W36" s="76">
        <v>2.5</v>
      </c>
      <c r="X36" s="76">
        <v>1.33140958683436E-2</v>
      </c>
      <c r="Y36" s="76">
        <v>1.52289144598659E-2</v>
      </c>
      <c r="Z36" s="120">
        <f>((((N36/1000)+1)/((SMOW!$Z$4/1000)+1))-1)*1000</f>
        <v>17.21425177120528</v>
      </c>
      <c r="AA36" s="120">
        <f>((((P36/1000)+1)/((SMOW!$AA$4/1000)+1))-1)*1000</f>
        <v>33.168016725945606</v>
      </c>
      <c r="AB36" s="120">
        <f>Z36*SMOW!$AN$6</f>
        <v>17.886145067632945</v>
      </c>
      <c r="AC36" s="120">
        <f>AA36*SMOW!$AN$12</f>
        <v>34.436931998534682</v>
      </c>
      <c r="AD36" s="120">
        <f t="shared" ref="AD36:AD37" si="87">LN((AB36/1000)+1)*1000</f>
        <v>17.728070093251372</v>
      </c>
      <c r="AE36" s="120">
        <f t="shared" ref="AE36:AE37" si="88">LN((AC36/1000)+1)*1000</f>
        <v>33.857251626365532</v>
      </c>
      <c r="AF36" s="121">
        <f>(AD36-SMOW!AN$14*AE36)</f>
        <v>-0.14855876546963032</v>
      </c>
      <c r="AG36" s="122">
        <f t="shared" ref="AG36:AG37" si="89">AF36*1000</f>
        <v>-148.55876546963032</v>
      </c>
      <c r="AK36" s="76">
        <v>20</v>
      </c>
      <c r="AL36" s="76">
        <v>0</v>
      </c>
      <c r="AM36" s="76">
        <v>0</v>
      </c>
      <c r="AN36" s="76">
        <v>0</v>
      </c>
    </row>
    <row r="37" spans="1:40" s="76" customFormat="1" x14ac:dyDescent="0.3">
      <c r="A37" s="76">
        <v>2465</v>
      </c>
      <c r="B37" s="76" t="s">
        <v>139</v>
      </c>
      <c r="C37" s="76" t="s">
        <v>48</v>
      </c>
      <c r="D37" s="76" t="s">
        <v>180</v>
      </c>
      <c r="E37" s="76" t="s">
        <v>199</v>
      </c>
      <c r="F37" s="76">
        <v>17.083740359865899</v>
      </c>
      <c r="G37" s="76">
        <v>16.939453973709298</v>
      </c>
      <c r="H37" s="76">
        <v>3.8061901969688602E-3</v>
      </c>
      <c r="I37" s="76">
        <v>32.9708203433078</v>
      </c>
      <c r="J37" s="76">
        <v>32.438942206797499</v>
      </c>
      <c r="K37" s="76">
        <v>1.5195665984153099E-3</v>
      </c>
      <c r="L37" s="76">
        <v>-0.188307511479747</v>
      </c>
      <c r="M37" s="76">
        <v>3.8725009450693302E-3</v>
      </c>
      <c r="N37" s="76">
        <v>6.7145801839710204</v>
      </c>
      <c r="O37" s="76">
        <v>3.7673861199355599E-3</v>
      </c>
      <c r="P37" s="76">
        <v>12.4187203207956</v>
      </c>
      <c r="Q37" s="76">
        <v>1.48933313575976E-3</v>
      </c>
      <c r="R37" s="76">
        <v>16.0894372564603</v>
      </c>
      <c r="S37" s="76">
        <v>0.15412157603109</v>
      </c>
      <c r="T37" s="76">
        <v>733.38988189612598</v>
      </c>
      <c r="U37" s="76">
        <v>0.15558105478435899</v>
      </c>
      <c r="V37" s="77">
        <v>44502.019884259258</v>
      </c>
      <c r="W37" s="76">
        <v>2.5</v>
      </c>
      <c r="X37" s="76">
        <v>5.9676554984835399E-4</v>
      </c>
      <c r="Y37" s="76">
        <v>8.55467787046154E-4</v>
      </c>
      <c r="Z37" s="120">
        <f>((((N37/1000)+1)/((SMOW!$Z$4/1000)+1))-1)*1000</f>
        <v>17.180831872865674</v>
      </c>
      <c r="AA37" s="120">
        <f>((((P37/1000)+1)/((SMOW!$AA$4/1000)+1))-1)*1000</f>
        <v>33.092190669073759</v>
      </c>
      <c r="AB37" s="120">
        <f>Z37*SMOW!$AN$6</f>
        <v>17.851420749794887</v>
      </c>
      <c r="AC37" s="120">
        <f>AA37*SMOW!$AN$12</f>
        <v>34.358205049444294</v>
      </c>
      <c r="AD37" s="120">
        <f t="shared" si="87"/>
        <v>17.693955364099192</v>
      </c>
      <c r="AE37" s="120">
        <f t="shared" si="88"/>
        <v>33.781142641267238</v>
      </c>
      <c r="AF37" s="121">
        <f>(AD37-SMOW!AN$14*AE37)</f>
        <v>-0.14248795048990814</v>
      </c>
      <c r="AG37" s="122">
        <f t="shared" si="89"/>
        <v>-142.48795048990814</v>
      </c>
      <c r="AH37" s="2">
        <f t="shared" si="85"/>
        <v>-145.52335797976923</v>
      </c>
      <c r="AI37" s="2">
        <f t="shared" ref="AI37" si="90">STDEV(AG36:AG37)</f>
        <v>4.2927144394904211</v>
      </c>
      <c r="AK37" s="76">
        <v>20</v>
      </c>
      <c r="AL37" s="76">
        <v>0</v>
      </c>
      <c r="AM37" s="76">
        <v>0</v>
      </c>
      <c r="AN37" s="76">
        <v>0</v>
      </c>
    </row>
    <row r="38" spans="1:40" s="76" customFormat="1" x14ac:dyDescent="0.3">
      <c r="A38" s="76">
        <v>2466</v>
      </c>
      <c r="B38" s="76" t="s">
        <v>132</v>
      </c>
      <c r="C38" s="76" t="s">
        <v>48</v>
      </c>
      <c r="D38" s="76" t="s">
        <v>176</v>
      </c>
      <c r="E38" s="76" t="s">
        <v>200</v>
      </c>
      <c r="F38" s="76">
        <v>16.7114068104549</v>
      </c>
      <c r="G38" s="76">
        <v>16.573307368287001</v>
      </c>
      <c r="H38" s="76">
        <v>4.07637258305778E-3</v>
      </c>
      <c r="I38" s="76">
        <v>32.270905148286801</v>
      </c>
      <c r="J38" s="76">
        <v>31.7611375564166</v>
      </c>
      <c r="K38" s="76">
        <v>1.5364212528301299E-3</v>
      </c>
      <c r="L38" s="76">
        <v>-0.196573261500989</v>
      </c>
      <c r="M38" s="76">
        <v>3.9359225700569701E-3</v>
      </c>
      <c r="N38" s="76">
        <v>6.3460425719636699</v>
      </c>
      <c r="O38" s="76">
        <v>4.0348139988683196E-3</v>
      </c>
      <c r="P38" s="76">
        <v>11.7327307147768</v>
      </c>
      <c r="Q38" s="76">
        <v>1.50585244813347E-3</v>
      </c>
      <c r="R38" s="76">
        <v>14.3854363897509</v>
      </c>
      <c r="S38" s="76">
        <v>0.17314558687618101</v>
      </c>
      <c r="T38" s="76">
        <v>804.06951127462003</v>
      </c>
      <c r="U38" s="76">
        <v>0.33023587690756701</v>
      </c>
      <c r="V38" s="77">
        <v>44502.435752314814</v>
      </c>
      <c r="W38" s="76">
        <v>2.5</v>
      </c>
      <c r="X38" s="76">
        <v>6.6637812594690093E-2</v>
      </c>
      <c r="Y38" s="76">
        <v>6.4653721074845197E-2</v>
      </c>
      <c r="Z38" s="120">
        <f>((((N38/1000)+1)/((SMOW!$Z$4/1000)+1))-1)*1000</f>
        <v>16.808462780238287</v>
      </c>
      <c r="AA38" s="120">
        <f>((((P38/1000)+1)/((SMOW!$AA$4/1000)+1))-1)*1000</f>
        <v>32.3921932365554</v>
      </c>
      <c r="AB38" s="120">
        <f>Z38*SMOW!$AN$6</f>
        <v>17.464517636144773</v>
      </c>
      <c r="AC38" s="120">
        <f>AA38*SMOW!$AN$12</f>
        <v>33.631427678883966</v>
      </c>
      <c r="AD38" s="120">
        <f t="shared" ref="AD38" si="91">LN((AB38/1000)+1)*1000</f>
        <v>17.313765624498082</v>
      </c>
      <c r="AE38" s="120">
        <f t="shared" ref="AE38" si="92">LN((AC38/1000)+1)*1000</f>
        <v>33.078259620018237</v>
      </c>
      <c r="AF38" s="121">
        <f>(AD38-SMOW!AN$14*AE38)</f>
        <v>-0.15155545487154853</v>
      </c>
      <c r="AG38" s="122">
        <f t="shared" ref="AG38" si="93">AF38*1000</f>
        <v>-151.55545487154853</v>
      </c>
      <c r="AK38" s="76">
        <v>20</v>
      </c>
      <c r="AL38" s="76">
        <v>0</v>
      </c>
      <c r="AM38" s="76">
        <v>0</v>
      </c>
      <c r="AN38" s="76">
        <v>0</v>
      </c>
    </row>
    <row r="39" spans="1:40" s="76" customFormat="1" x14ac:dyDescent="0.3">
      <c r="A39" s="76">
        <v>2467</v>
      </c>
      <c r="B39" s="76" t="s">
        <v>132</v>
      </c>
      <c r="C39" s="76" t="s">
        <v>48</v>
      </c>
      <c r="D39" s="76" t="s">
        <v>176</v>
      </c>
      <c r="E39" s="76" t="s">
        <v>201</v>
      </c>
      <c r="F39" s="76">
        <v>16.945738246765899</v>
      </c>
      <c r="G39" s="76">
        <v>16.803760452703798</v>
      </c>
      <c r="H39" s="76">
        <v>4.9786066960011196E-3</v>
      </c>
      <c r="I39" s="76">
        <v>32.714456371917102</v>
      </c>
      <c r="J39" s="76">
        <v>32.190730178589</v>
      </c>
      <c r="K39" s="76">
        <v>1.3990718407232E-3</v>
      </c>
      <c r="L39" s="76">
        <v>-0.192945081591193</v>
      </c>
      <c r="M39" s="76">
        <v>4.8285210587194196E-3</v>
      </c>
      <c r="N39" s="76">
        <v>6.5779850012530003</v>
      </c>
      <c r="O39" s="76">
        <v>4.9278498426235497E-3</v>
      </c>
      <c r="P39" s="76">
        <v>12.167456994920199</v>
      </c>
      <c r="Q39" s="76">
        <v>1.3712357549013499E-3</v>
      </c>
      <c r="R39" s="76">
        <v>14.344483128393</v>
      </c>
      <c r="S39" s="76">
        <v>0.12514217179064399</v>
      </c>
      <c r="T39" s="76">
        <v>779.71531369120999</v>
      </c>
      <c r="U39" s="76">
        <v>0.23842947614186699</v>
      </c>
      <c r="V39" s="77">
        <v>44502.555868055555</v>
      </c>
      <c r="W39" s="76">
        <v>2.5</v>
      </c>
      <c r="X39" s="76">
        <v>5.27574738141076E-2</v>
      </c>
      <c r="Y39" s="76">
        <v>5.59522824774897E-2</v>
      </c>
      <c r="Z39" s="120">
        <f>((((N39/1000)+1)/((SMOW!$Z$4/1000)+1))-1)*1000</f>
        <v>17.042816585989272</v>
      </c>
      <c r="AA39" s="120">
        <f>((((P39/1000)+1)/((SMOW!$AA$4/1000)+1))-1)*1000</f>
        <v>32.835796575846118</v>
      </c>
      <c r="AB39" s="120">
        <f>Z39*SMOW!$AN$6</f>
        <v>17.708018557504918</v>
      </c>
      <c r="AC39" s="120">
        <f>AA39*SMOW!$AN$12</f>
        <v>34.092002037480675</v>
      </c>
      <c r="AD39" s="120">
        <f t="shared" ref="AD39" si="94">LN((AB39/1000)+1)*1000</f>
        <v>17.553058282188424</v>
      </c>
      <c r="AE39" s="120">
        <f t="shared" ref="AE39" si="95">LN((AC39/1000)+1)*1000</f>
        <v>33.523748953450927</v>
      </c>
      <c r="AF39" s="121">
        <f>(AD39-SMOW!AN$14*AE39)</f>
        <v>-0.14748116523366761</v>
      </c>
      <c r="AG39" s="122">
        <f t="shared" ref="AG39" si="96">AF39*1000</f>
        <v>-147.48116523366761</v>
      </c>
      <c r="AH39" s="2">
        <f>AVERAGE(AG38:AG39)</f>
        <v>-149.51831005260806</v>
      </c>
      <c r="AI39" s="2">
        <f>STDEV(AG38:AG39)</f>
        <v>2.8809578314636841</v>
      </c>
      <c r="AK39" s="76">
        <v>20</v>
      </c>
      <c r="AL39" s="76">
        <v>0</v>
      </c>
      <c r="AM39" s="76">
        <v>0</v>
      </c>
      <c r="AN39" s="76">
        <v>0</v>
      </c>
    </row>
    <row r="40" spans="1:40" s="76" customFormat="1" x14ac:dyDescent="0.3">
      <c r="A40" s="76">
        <v>2468</v>
      </c>
      <c r="B40" s="76" t="s">
        <v>132</v>
      </c>
      <c r="C40" s="76" t="s">
        <v>48</v>
      </c>
      <c r="D40" s="76" t="s">
        <v>180</v>
      </c>
      <c r="E40" s="76" t="s">
        <v>202</v>
      </c>
      <c r="F40" s="76">
        <v>16.1661586454887</v>
      </c>
      <c r="G40" s="76">
        <v>16.0368774280049</v>
      </c>
      <c r="H40" s="76">
        <v>4.18444704285479E-3</v>
      </c>
      <c r="I40" s="76">
        <v>31.174779625235701</v>
      </c>
      <c r="J40" s="76">
        <v>30.698715001215898</v>
      </c>
      <c r="K40" s="76">
        <v>1.3961683061858E-3</v>
      </c>
      <c r="L40" s="76">
        <v>-0.172044092637096</v>
      </c>
      <c r="M40" s="76">
        <v>4.2749625582454102E-3</v>
      </c>
      <c r="N40" s="76">
        <v>5.8063532074519797</v>
      </c>
      <c r="O40" s="76">
        <v>4.1417866404600996E-3</v>
      </c>
      <c r="P40" s="76">
        <v>10.6584138245964</v>
      </c>
      <c r="Q40" s="76">
        <v>1.3683899894003601E-3</v>
      </c>
      <c r="R40" s="76">
        <v>13.058624673594</v>
      </c>
      <c r="S40" s="76">
        <v>0.146018865063923</v>
      </c>
      <c r="T40" s="76">
        <v>675.08452353801204</v>
      </c>
      <c r="U40" s="76">
        <v>0.28303439898469002</v>
      </c>
      <c r="V40" s="77">
        <v>44502.66443287037</v>
      </c>
      <c r="W40" s="76">
        <v>2.5</v>
      </c>
      <c r="X40" s="76">
        <v>1.7551550365423601E-3</v>
      </c>
      <c r="Y40" s="76">
        <v>1.1112221361433E-3</v>
      </c>
      <c r="Z40" s="120">
        <f>((((N40/1000)+1)/((SMOW!$Z$4/1000)+1))-1)*1000</f>
        <v>16.263162565507415</v>
      </c>
      <c r="AA40" s="120">
        <f>((((P40/1000)+1)/((SMOW!$AA$4/1000)+1))-1)*1000</f>
        <v>31.29593892273008</v>
      </c>
      <c r="AB40" s="120">
        <f>Z40*SMOW!$AN$6</f>
        <v>16.897933687233184</v>
      </c>
      <c r="AC40" s="120">
        <f>AA40*SMOW!$AN$12</f>
        <v>32.49323375037055</v>
      </c>
      <c r="AD40" s="120">
        <f t="shared" ref="AD40" si="97">LN((AB40/1000)+1)*1000</f>
        <v>16.756751840457607</v>
      </c>
      <c r="AE40" s="120">
        <f t="shared" ref="AE40" si="98">LN((AC40/1000)+1)*1000</f>
        <v>31.976492563171714</v>
      </c>
      <c r="AF40" s="121">
        <f>(AD40-SMOW!AN$14*AE40)</f>
        <v>-0.12683623289705892</v>
      </c>
      <c r="AG40" s="122">
        <f t="shared" ref="AG40" si="99">AF40*1000</f>
        <v>-126.83623289705892</v>
      </c>
      <c r="AH40" s="2"/>
      <c r="AI40" s="2"/>
      <c r="AK40" s="76">
        <v>20</v>
      </c>
      <c r="AL40" s="76">
        <v>0</v>
      </c>
      <c r="AM40" s="76">
        <v>0</v>
      </c>
      <c r="AN40" s="76">
        <v>0</v>
      </c>
    </row>
    <row r="41" spans="1:40" s="76" customFormat="1" x14ac:dyDescent="0.3">
      <c r="A41" s="76">
        <v>2469</v>
      </c>
      <c r="B41" s="76" t="s">
        <v>132</v>
      </c>
      <c r="C41" s="76" t="s">
        <v>48</v>
      </c>
      <c r="D41" s="76" t="s">
        <v>180</v>
      </c>
      <c r="E41" s="76" t="s">
        <v>203</v>
      </c>
      <c r="F41" s="76">
        <v>16.112745968804699</v>
      </c>
      <c r="G41" s="76">
        <v>15.984313006631499</v>
      </c>
      <c r="H41" s="76">
        <v>4.7971895142981799E-3</v>
      </c>
      <c r="I41" s="76">
        <v>31.074277992914599</v>
      </c>
      <c r="J41" s="76">
        <v>30.601247016058299</v>
      </c>
      <c r="K41" s="76">
        <v>1.35507476602555E-3</v>
      </c>
      <c r="L41" s="76">
        <v>-0.173145417847308</v>
      </c>
      <c r="M41" s="76">
        <v>4.7133667916729799E-3</v>
      </c>
      <c r="N41" s="76">
        <v>5.7534850725573596</v>
      </c>
      <c r="O41" s="76">
        <v>4.7482822075597597E-3</v>
      </c>
      <c r="P41" s="76">
        <v>10.559911783705401</v>
      </c>
      <c r="Q41" s="76">
        <v>1.32811405079277E-3</v>
      </c>
      <c r="R41" s="76">
        <v>13.1911813658713</v>
      </c>
      <c r="S41" s="76">
        <v>0.13809937168305</v>
      </c>
      <c r="T41" s="76">
        <v>628.08613674733499</v>
      </c>
      <c r="U41" s="76">
        <v>0.229076484890881</v>
      </c>
      <c r="V41" s="77">
        <v>44502.773032407407</v>
      </c>
      <c r="W41" s="76">
        <v>2.5</v>
      </c>
      <c r="X41" s="76">
        <v>1.9500834183762701E-2</v>
      </c>
      <c r="Y41" s="76">
        <v>2.1503466356325201E-2</v>
      </c>
      <c r="Z41" s="120">
        <f>((((N41/1000)+1)/((SMOW!$Z$4/1000)+1))-1)*1000</f>
        <v>16.209744790012472</v>
      </c>
      <c r="AA41" s="120">
        <f>((((P41/1000)+1)/((SMOW!$AA$4/1000)+1))-1)*1000</f>
        <v>31.195425481831627</v>
      </c>
      <c r="AB41" s="120">
        <f>Z41*SMOW!$AN$6</f>
        <v>16.842430950640765</v>
      </c>
      <c r="AC41" s="120">
        <f>AA41*SMOW!$AN$12</f>
        <v>32.388874947197039</v>
      </c>
      <c r="AD41" s="120">
        <f t="shared" ref="AD41" si="100">LN((AB41/1000)+1)*1000</f>
        <v>16.702169910953387</v>
      </c>
      <c r="AE41" s="120">
        <f t="shared" ref="AE41" si="101">LN((AC41/1000)+1)*1000</f>
        <v>31.875412891046338</v>
      </c>
      <c r="AF41" s="121">
        <f>(AD41-SMOW!AN$14*AE41)</f>
        <v>-0.12804809551908036</v>
      </c>
      <c r="AG41" s="122">
        <f t="shared" ref="AG41" si="102">AF41*1000</f>
        <v>-128.04809551908036</v>
      </c>
      <c r="AH41" s="2">
        <f t="shared" si="85"/>
        <v>-127.44216420806964</v>
      </c>
      <c r="AI41" s="2">
        <f t="shared" ref="AI41" si="103">STDEV(AG40:AG41)</f>
        <v>0.85691627789787173</v>
      </c>
      <c r="AK41" s="76">
        <v>20</v>
      </c>
      <c r="AL41" s="76">
        <v>0</v>
      </c>
      <c r="AM41" s="76">
        <v>0</v>
      </c>
      <c r="AN41" s="76">
        <v>0</v>
      </c>
    </row>
    <row r="42" spans="1:40" s="76" customFormat="1" x14ac:dyDescent="0.3">
      <c r="A42" s="76">
        <v>2470</v>
      </c>
      <c r="B42" s="76" t="s">
        <v>132</v>
      </c>
      <c r="C42" s="76" t="s">
        <v>48</v>
      </c>
      <c r="D42" s="76" t="s">
        <v>180</v>
      </c>
      <c r="E42" s="76" t="s">
        <v>204</v>
      </c>
      <c r="F42" s="76">
        <v>15.724820403128501</v>
      </c>
      <c r="G42" s="76">
        <v>15.602466014969799</v>
      </c>
      <c r="H42" s="76">
        <v>4.5772016178918396E-3</v>
      </c>
      <c r="I42" s="76">
        <v>30.3338731052031</v>
      </c>
      <c r="J42" s="76">
        <v>29.882898332825501</v>
      </c>
      <c r="K42" s="76">
        <v>1.27210192486757E-3</v>
      </c>
      <c r="L42" s="76">
        <v>-0.17570430476208701</v>
      </c>
      <c r="M42" s="76">
        <v>4.6468006653891296E-3</v>
      </c>
      <c r="N42" s="76">
        <v>5.3695144047594798</v>
      </c>
      <c r="O42" s="76">
        <v>4.5305370859059901E-3</v>
      </c>
      <c r="P42" s="76">
        <v>9.8342380723347098</v>
      </c>
      <c r="Q42" s="76">
        <v>1.24679204632649E-3</v>
      </c>
      <c r="R42" s="76">
        <v>12.0035477843664</v>
      </c>
      <c r="S42" s="76">
        <v>0.15752810948473001</v>
      </c>
      <c r="T42" s="76">
        <v>562.77856553080903</v>
      </c>
      <c r="U42" s="76">
        <v>0.109375140666039</v>
      </c>
      <c r="V42" s="77">
        <v>44502.881562499999</v>
      </c>
      <c r="W42" s="76">
        <v>2.5</v>
      </c>
      <c r="X42" s="76">
        <v>6.7334018661651101E-3</v>
      </c>
      <c r="Y42" s="76">
        <v>8.2529735076761097E-3</v>
      </c>
      <c r="Z42" s="120">
        <f>((((N42/1000)+1)/((SMOW!$Z$4/1000)+1))-1)*1000</f>
        <v>15.821782192695144</v>
      </c>
      <c r="AA42" s="120">
        <f>((((P42/1000)+1)/((SMOW!$AA$4/1000)+1))-1)*1000</f>
        <v>30.454933599230351</v>
      </c>
      <c r="AB42" s="120">
        <f>Z42*SMOW!$AN$6</f>
        <v>16.439325698744735</v>
      </c>
      <c r="AC42" s="120">
        <f>AA42*SMOW!$AN$12</f>
        <v>31.620053922494055</v>
      </c>
      <c r="AD42" s="120">
        <f t="shared" ref="AD42:AD43" si="104">LN((AB42/1000)+1)*1000</f>
        <v>16.305662879048899</v>
      </c>
      <c r="AE42" s="120">
        <f t="shared" ref="AE42:AE43" si="105">LN((AC42/1000)+1)*1000</f>
        <v>31.130434466285806</v>
      </c>
      <c r="AF42" s="121">
        <f>(AD42-SMOW!AN$14*AE42)</f>
        <v>-0.13120651915000536</v>
      </c>
      <c r="AG42" s="122">
        <f t="shared" ref="AG42:AG43" si="106">AF42*1000</f>
        <v>-131.20651915000536</v>
      </c>
      <c r="AK42" s="76">
        <v>20</v>
      </c>
      <c r="AL42" s="76">
        <v>0</v>
      </c>
      <c r="AM42" s="76">
        <v>0</v>
      </c>
      <c r="AN42" s="76">
        <v>0</v>
      </c>
    </row>
    <row r="43" spans="1:40" s="76" customFormat="1" x14ac:dyDescent="0.3">
      <c r="A43" s="76">
        <v>2471</v>
      </c>
      <c r="B43" s="76" t="s">
        <v>132</v>
      </c>
      <c r="C43" s="76" t="s">
        <v>48</v>
      </c>
      <c r="D43" s="76" t="s">
        <v>180</v>
      </c>
      <c r="E43" s="76" t="s">
        <v>205</v>
      </c>
      <c r="F43" s="76">
        <v>15.713717813526101</v>
      </c>
      <c r="G43" s="76">
        <v>15.591535216377499</v>
      </c>
      <c r="H43" s="76">
        <v>4.8890465749891702E-3</v>
      </c>
      <c r="I43" s="76">
        <v>30.312809272289599</v>
      </c>
      <c r="J43" s="76">
        <v>29.862454415931399</v>
      </c>
      <c r="K43" s="76">
        <v>1.5379983583298201E-3</v>
      </c>
      <c r="L43" s="76">
        <v>-0.175840715234236</v>
      </c>
      <c r="M43" s="76">
        <v>5.0307026486701599E-3</v>
      </c>
      <c r="N43" s="76">
        <v>5.3585250059647098</v>
      </c>
      <c r="O43" s="76">
        <v>4.8392027862905898E-3</v>
      </c>
      <c r="P43" s="76">
        <v>9.8135933277366103</v>
      </c>
      <c r="Q43" s="76">
        <v>1.50739817537198E-3</v>
      </c>
      <c r="R43" s="76">
        <v>11.7429766001381</v>
      </c>
      <c r="S43" s="76">
        <v>0.159586926129202</v>
      </c>
      <c r="T43" s="76">
        <v>564.97881069652203</v>
      </c>
      <c r="U43" s="76">
        <v>0.21135856515054399</v>
      </c>
      <c r="V43" s="77">
        <v>44503.020543981482</v>
      </c>
      <c r="W43" s="76">
        <v>2.5</v>
      </c>
      <c r="X43" s="76">
        <v>1.9217132048861899E-2</v>
      </c>
      <c r="Y43" s="76">
        <v>2.7698868279163499E-2</v>
      </c>
      <c r="Z43" s="120">
        <f>((((N43/1000)+1)/((SMOW!$Z$4/1000)+1))-1)*1000</f>
        <v>15.810678543231926</v>
      </c>
      <c r="AA43" s="120">
        <f>((((P43/1000)+1)/((SMOW!$AA$4/1000)+1))-1)*1000</f>
        <v>30.433867291393078</v>
      </c>
      <c r="AB43" s="120">
        <f>Z43*SMOW!$AN$6</f>
        <v>16.427788660265289</v>
      </c>
      <c r="AC43" s="120">
        <f>AA43*SMOW!$AN$12</f>
        <v>31.598181676816946</v>
      </c>
      <c r="AD43" s="120">
        <f t="shared" si="104"/>
        <v>16.294312369811891</v>
      </c>
      <c r="AE43" s="120">
        <f t="shared" si="105"/>
        <v>31.109232399242682</v>
      </c>
      <c r="AF43" s="121">
        <f>(AD43-SMOW!AN$14*AE43)</f>
        <v>-0.1313623369882464</v>
      </c>
      <c r="AG43" s="122">
        <f t="shared" si="106"/>
        <v>-131.3623369882464</v>
      </c>
      <c r="AH43" s="2">
        <f t="shared" si="85"/>
        <v>-131.28442806912588</v>
      </c>
      <c r="AI43" s="2">
        <f t="shared" ref="AI43" si="107">STDEV(AG42:AG43)</f>
        <v>0.11017985005006417</v>
      </c>
      <c r="AK43" s="76">
        <v>20</v>
      </c>
      <c r="AL43" s="76">
        <v>0</v>
      </c>
      <c r="AM43" s="76">
        <v>0</v>
      </c>
      <c r="AN43" s="76">
        <v>0</v>
      </c>
    </row>
    <row r="44" spans="1:40" s="76" customFormat="1" x14ac:dyDescent="0.3">
      <c r="A44" s="76">
        <v>2472</v>
      </c>
      <c r="B44" s="76" t="s">
        <v>132</v>
      </c>
      <c r="C44" s="76" t="s">
        <v>48</v>
      </c>
      <c r="D44" s="76" t="s">
        <v>180</v>
      </c>
      <c r="E44" s="76" t="s">
        <v>206</v>
      </c>
      <c r="F44" s="76">
        <v>14.280818565801001</v>
      </c>
      <c r="G44" s="76">
        <v>14.179807913928</v>
      </c>
      <c r="H44" s="76">
        <v>3.9801103396496298E-3</v>
      </c>
      <c r="I44" s="76">
        <v>27.535936701573199</v>
      </c>
      <c r="J44" s="76">
        <v>27.163641639100302</v>
      </c>
      <c r="K44" s="76">
        <v>1.2656995691188401E-3</v>
      </c>
      <c r="L44" s="76">
        <v>-0.16259487151698501</v>
      </c>
      <c r="M44" s="76">
        <v>3.9735725185520302E-3</v>
      </c>
      <c r="N44" s="76">
        <v>3.9402341540146502</v>
      </c>
      <c r="O44" s="76">
        <v>3.9395331482218804E-3</v>
      </c>
      <c r="P44" s="76">
        <v>7.0919697163316799</v>
      </c>
      <c r="Q44" s="76">
        <v>1.2405170725471801E-3</v>
      </c>
      <c r="R44" s="76">
        <v>7.5084997991762696</v>
      </c>
      <c r="S44" s="76">
        <v>0.13265185618882799</v>
      </c>
      <c r="T44" s="76">
        <v>564.72519809969901</v>
      </c>
      <c r="U44" s="76">
        <v>0.397458273252906</v>
      </c>
      <c r="V44" s="77">
        <v>44503.43309027778</v>
      </c>
      <c r="W44" s="76">
        <v>2.5</v>
      </c>
      <c r="X44" s="76">
        <v>1.9217132048861899E-2</v>
      </c>
      <c r="Y44" s="76">
        <v>2.7698868279163499E-2</v>
      </c>
      <c r="Z44" s="120">
        <f>((((N44/1000)+1)/((SMOW!$Z$4/1000)+1))-1)*1000</f>
        <v>14.377642509959765</v>
      </c>
      <c r="AA44" s="120">
        <f>((((P44/1000)+1)/((SMOW!$AA$4/1000)+1))-1)*1000</f>
        <v>27.656668448218682</v>
      </c>
      <c r="AB44" s="120">
        <f>Z44*SMOW!$AN$6</f>
        <v>14.938819478280534</v>
      </c>
      <c r="AC44" s="120">
        <f>AA44*SMOW!$AN$12</f>
        <v>28.71473499687141</v>
      </c>
      <c r="AD44" s="120">
        <f t="shared" ref="AD44:AD45" si="108">LN((AB44/1000)+1)*1000</f>
        <v>14.828334300978534</v>
      </c>
      <c r="AE44" s="120">
        <f t="shared" ref="AE44:AE45" si="109">LN((AC44/1000)+1)*1000</f>
        <v>28.310192953176443</v>
      </c>
      <c r="AF44" s="121">
        <f>(AD44-SMOW!AN$14*AE44)</f>
        <v>-0.11944757829862773</v>
      </c>
      <c r="AG44" s="122">
        <f t="shared" ref="AG44:AG45" si="110">AF44*1000</f>
        <v>-119.44757829862773</v>
      </c>
      <c r="AH44" s="2"/>
      <c r="AI44" s="2"/>
      <c r="AK44" s="76">
        <v>20</v>
      </c>
      <c r="AL44" s="76">
        <v>0</v>
      </c>
      <c r="AM44" s="76">
        <v>0</v>
      </c>
      <c r="AN44" s="76">
        <v>0</v>
      </c>
    </row>
    <row r="45" spans="1:40" s="76" customFormat="1" x14ac:dyDescent="0.3">
      <c r="A45" s="76">
        <v>2473</v>
      </c>
      <c r="B45" s="76" t="s">
        <v>132</v>
      </c>
      <c r="C45" s="76" t="s">
        <v>48</v>
      </c>
      <c r="D45" s="76" t="s">
        <v>180</v>
      </c>
      <c r="E45" s="76" t="s">
        <v>207</v>
      </c>
      <c r="F45" s="76">
        <v>14.401188255925801</v>
      </c>
      <c r="G45" s="76">
        <v>14.2984758430059</v>
      </c>
      <c r="H45" s="76">
        <v>3.59615668438935E-3</v>
      </c>
      <c r="I45" s="76">
        <v>27.780158344476298</v>
      </c>
      <c r="J45" s="76">
        <v>27.401290374765502</v>
      </c>
      <c r="K45" s="76">
        <v>1.42953359199135E-3</v>
      </c>
      <c r="L45" s="76">
        <v>-0.16940547487026</v>
      </c>
      <c r="M45" s="76">
        <v>3.6230578500428901E-3</v>
      </c>
      <c r="N45" s="76">
        <v>4.0593766761613601</v>
      </c>
      <c r="O45" s="76">
        <v>3.5594938972504102E-3</v>
      </c>
      <c r="P45" s="76">
        <v>7.3313322988104304</v>
      </c>
      <c r="Q45" s="76">
        <v>1.40109143584219E-3</v>
      </c>
      <c r="R45" s="76">
        <v>8.2143965661949903</v>
      </c>
      <c r="S45" s="76">
        <v>0.13560958865188699</v>
      </c>
      <c r="T45" s="76">
        <v>581.11269943652496</v>
      </c>
      <c r="U45" s="76">
        <v>0.13517410802916499</v>
      </c>
      <c r="V45" s="77">
        <v>44503.54210648148</v>
      </c>
      <c r="W45" s="76">
        <v>2.5</v>
      </c>
      <c r="X45" s="76">
        <v>1.9217132048861899E-2</v>
      </c>
      <c r="Y45" s="76">
        <v>2.7698868279163499E-2</v>
      </c>
      <c r="Z45" s="120">
        <f>((((N45/1000)+1)/((SMOW!$Z$4/1000)+1))-1)*1000</f>
        <v>14.498023690658002</v>
      </c>
      <c r="AA45" s="120">
        <f>((((P45/1000)+1)/((SMOW!$AA$4/1000)+1))-1)*1000</f>
        <v>27.900918786279316</v>
      </c>
      <c r="AB45" s="120">
        <f>Z45*SMOW!$AN$6</f>
        <v>15.063899283665002</v>
      </c>
      <c r="AC45" s="120">
        <f>AA45*SMOW!$AN$12</f>
        <v>28.968329667662609</v>
      </c>
      <c r="AD45" s="120">
        <f t="shared" si="108"/>
        <v>14.951565471446154</v>
      </c>
      <c r="AE45" s="120">
        <f t="shared" si="109"/>
        <v>28.556678601457158</v>
      </c>
      <c r="AF45" s="121">
        <f>(AD45-SMOW!AN$14*AE45)</f>
        <v>-0.12636083012322707</v>
      </c>
      <c r="AG45" s="122">
        <f t="shared" si="110"/>
        <v>-126.36083012322707</v>
      </c>
      <c r="AH45" s="2">
        <f t="shared" si="85"/>
        <v>-122.9042042109274</v>
      </c>
      <c r="AI45" s="2">
        <f t="shared" ref="AI45" si="111">STDEV(AG44:AG45)</f>
        <v>4.8884072452244673</v>
      </c>
      <c r="AK45" s="76">
        <v>20</v>
      </c>
      <c r="AL45" s="76">
        <v>0</v>
      </c>
      <c r="AM45" s="76">
        <v>0</v>
      </c>
      <c r="AN45" s="76">
        <v>0</v>
      </c>
    </row>
    <row r="46" spans="1:40" s="76" customFormat="1" x14ac:dyDescent="0.3">
      <c r="A46" s="76">
        <v>2474</v>
      </c>
      <c r="B46" s="76" t="s">
        <v>139</v>
      </c>
      <c r="C46" s="76" t="s">
        <v>48</v>
      </c>
      <c r="D46" s="76" t="s">
        <v>45</v>
      </c>
      <c r="E46" s="76" t="s">
        <v>208</v>
      </c>
      <c r="F46" s="76">
        <v>16.313052873942802</v>
      </c>
      <c r="G46" s="76">
        <v>16.181424064210599</v>
      </c>
      <c r="H46" s="76">
        <v>5.3451845607655202E-3</v>
      </c>
      <c r="I46" s="76">
        <v>31.459253959564801</v>
      </c>
      <c r="J46" s="76">
        <v>30.974550956031202</v>
      </c>
      <c r="K46" s="76">
        <v>1.76604458721104E-3</v>
      </c>
      <c r="L46" s="76">
        <v>-0.173138840573895</v>
      </c>
      <c r="M46" s="76">
        <v>5.2695422463217897E-3</v>
      </c>
      <c r="N46" s="76">
        <v>5.9517498504828801</v>
      </c>
      <c r="O46" s="76">
        <v>5.29069044914348E-3</v>
      </c>
      <c r="P46" s="76">
        <v>10.937228226565599</v>
      </c>
      <c r="Q46" s="76">
        <v>1.73090717162598E-3</v>
      </c>
      <c r="R46" s="76">
        <v>13.3972261990303</v>
      </c>
      <c r="S46" s="76">
        <v>0.15339349604859301</v>
      </c>
      <c r="T46" s="76">
        <v>1087.5538381004501</v>
      </c>
      <c r="U46" s="76">
        <v>0.33458558399504001</v>
      </c>
      <c r="V46" s="77">
        <v>44503.733935185184</v>
      </c>
      <c r="W46" s="76">
        <v>2.5</v>
      </c>
      <c r="X46" s="76">
        <v>5.3759504642914499E-2</v>
      </c>
      <c r="Y46" s="76">
        <v>5.6868074828459798E-2</v>
      </c>
      <c r="Z46" s="120">
        <f>((((N46/1000)+1)/((SMOW!$Z$4/1000)+1))-1)*1000</f>
        <v>16.41007081658552</v>
      </c>
      <c r="AA46" s="120">
        <f>((((P46/1000)+1)/((SMOW!$AA$4/1000)+1))-1)*1000</f>
        <v>31.580446681761963</v>
      </c>
      <c r="AB46" s="120">
        <f>Z46*SMOW!$AN$6</f>
        <v>17.050575946992073</v>
      </c>
      <c r="AC46" s="120">
        <f>AA46*SMOW!$AN$12</f>
        <v>32.788625978123868</v>
      </c>
      <c r="AD46" s="120">
        <f t="shared" ref="AD46" si="112">LN((AB46/1000)+1)*1000</f>
        <v>16.906846357917026</v>
      </c>
      <c r="AE46" s="120">
        <f t="shared" ref="AE46" si="113">LN((AC46/1000)+1)*1000</f>
        <v>32.262547687682833</v>
      </c>
      <c r="AF46" s="121">
        <f>(AD46-SMOW!AN$14*AE46)</f>
        <v>-0.12777882117951123</v>
      </c>
      <c r="AG46" s="122">
        <f t="shared" ref="AG46" si="114">AF46*1000</f>
        <v>-127.77882117951123</v>
      </c>
      <c r="AH46" s="2"/>
      <c r="AI46" s="2"/>
      <c r="AJ46" s="76" t="s">
        <v>181</v>
      </c>
      <c r="AK46" s="76">
        <v>20</v>
      </c>
      <c r="AL46" s="76">
        <v>0</v>
      </c>
      <c r="AM46" s="76">
        <v>0</v>
      </c>
      <c r="AN46" s="76">
        <v>0</v>
      </c>
    </row>
    <row r="47" spans="1:40" s="76" customFormat="1" x14ac:dyDescent="0.3">
      <c r="A47" s="76">
        <v>2475</v>
      </c>
      <c r="B47" s="76" t="s">
        <v>139</v>
      </c>
      <c r="C47" s="76" t="s">
        <v>48</v>
      </c>
      <c r="D47" s="76" t="s">
        <v>45</v>
      </c>
      <c r="E47" s="76" t="s">
        <v>209</v>
      </c>
      <c r="F47" s="76">
        <v>16.515637573194201</v>
      </c>
      <c r="G47" s="76">
        <v>16.380737435152501</v>
      </c>
      <c r="H47" s="76">
        <v>3.81209253997604E-3</v>
      </c>
      <c r="I47" s="76">
        <v>31.870488115917301</v>
      </c>
      <c r="J47" s="76">
        <v>31.373163151125599</v>
      </c>
      <c r="K47" s="76">
        <v>1.0772784338022999E-3</v>
      </c>
      <c r="L47" s="76">
        <v>-0.18429270864177899</v>
      </c>
      <c r="M47" s="76">
        <v>3.75822834157441E-3</v>
      </c>
      <c r="N47" s="76">
        <v>6.1522692004297896</v>
      </c>
      <c r="O47" s="76">
        <v>3.7732282886017202E-3</v>
      </c>
      <c r="P47" s="76">
        <v>11.340280423323801</v>
      </c>
      <c r="Q47" s="76">
        <v>1.0558447846759501E-3</v>
      </c>
      <c r="R47" s="76">
        <v>13.6810231019745</v>
      </c>
      <c r="S47" s="76">
        <v>0.18014877710949001</v>
      </c>
      <c r="T47" s="76">
        <v>996.71478849945402</v>
      </c>
      <c r="U47" s="76">
        <v>0.41580517512371701</v>
      </c>
      <c r="V47" s="77">
        <v>44503.844155092593</v>
      </c>
      <c r="W47" s="76">
        <v>2.5</v>
      </c>
      <c r="X47" s="76">
        <v>9.9871946770799594E-3</v>
      </c>
      <c r="Y47" s="76">
        <v>1.1218311011519299E-2</v>
      </c>
      <c r="Z47" s="120">
        <f>((((N47/1000)+1)/((SMOW!$Z$4/1000)+1))-1)*1000</f>
        <v>16.612674854711742</v>
      </c>
      <c r="AA47" s="120">
        <f>((((P47/1000)+1)/((SMOW!$AA$4/1000)+1))-1)*1000</f>
        <v>31.991729156636506</v>
      </c>
      <c r="AB47" s="120">
        <f>Z47*SMOW!$AN$6</f>
        <v>17.261087868473055</v>
      </c>
      <c r="AC47" s="120">
        <f>AA47*SMOW!$AN$12</f>
        <v>33.215642966702639</v>
      </c>
      <c r="AD47" s="120">
        <f t="shared" ref="AD47" si="115">LN((AB47/1000)+1)*1000</f>
        <v>17.113807686386828</v>
      </c>
      <c r="AE47" s="120">
        <f t="shared" ref="AE47" si="116">LN((AC47/1000)+1)*1000</f>
        <v>32.675922433396678</v>
      </c>
      <c r="AF47" s="121">
        <f>(AD47-SMOW!AN$14*AE47)</f>
        <v>-0.13907935844661878</v>
      </c>
      <c r="AG47" s="122">
        <f t="shared" ref="AG47" si="117">AF47*1000</f>
        <v>-139.07935844661878</v>
      </c>
      <c r="AH47" s="2">
        <f t="shared" si="85"/>
        <v>-133.42908981306499</v>
      </c>
      <c r="AI47" s="2">
        <f t="shared" ref="AI47" si="118">STDEV(AG46:AG47)</f>
        <v>7.9906865326230498</v>
      </c>
      <c r="AK47" s="76">
        <v>20</v>
      </c>
      <c r="AL47" s="76">
        <v>0</v>
      </c>
      <c r="AM47" s="76">
        <v>0</v>
      </c>
      <c r="AN47" s="76">
        <v>0</v>
      </c>
    </row>
    <row r="48" spans="1:40" s="76" customFormat="1" x14ac:dyDescent="0.3">
      <c r="A48" s="76">
        <v>2476</v>
      </c>
      <c r="B48" s="76" t="s">
        <v>139</v>
      </c>
      <c r="C48" s="76" t="s">
        <v>48</v>
      </c>
      <c r="D48" s="76" t="s">
        <v>45</v>
      </c>
      <c r="E48" s="76" t="s">
        <v>210</v>
      </c>
      <c r="F48" s="76">
        <v>17.2079314677475</v>
      </c>
      <c r="G48" s="76">
        <v>17.0615515389816</v>
      </c>
      <c r="H48" s="76">
        <v>4.3077484251705404E-3</v>
      </c>
      <c r="I48" s="76">
        <v>33.1792150612591</v>
      </c>
      <c r="J48" s="76">
        <v>32.640664935334897</v>
      </c>
      <c r="K48" s="76">
        <v>1.6422564070755E-3</v>
      </c>
      <c r="L48" s="76">
        <v>-0.17271954687521399</v>
      </c>
      <c r="M48" s="76">
        <v>4.6110174491357696E-3</v>
      </c>
      <c r="N48" s="76">
        <v>6.8375051645526499</v>
      </c>
      <c r="O48" s="76">
        <v>4.2638309662172197E-3</v>
      </c>
      <c r="P48" s="76">
        <v>12.6229687947262</v>
      </c>
      <c r="Q48" s="76">
        <v>1.60958189461503E-3</v>
      </c>
      <c r="R48" s="76">
        <v>15.424318330465301</v>
      </c>
      <c r="S48" s="76">
        <v>0.14742414545246599</v>
      </c>
      <c r="T48" s="76">
        <v>812.88612325770305</v>
      </c>
      <c r="U48" s="76">
        <v>0.19777154869639499</v>
      </c>
      <c r="V48" s="77">
        <v>44503.971770833334</v>
      </c>
      <c r="W48" s="76">
        <v>2.5</v>
      </c>
      <c r="X48" s="76">
        <v>4.5643214446802097E-2</v>
      </c>
      <c r="Y48" s="76">
        <v>4.8595527123331199E-2</v>
      </c>
      <c r="Z48" s="120">
        <f>((((N48/1000)+1)/((SMOW!$Z$4/1000)+1))-1)*1000</f>
        <v>17.305034836115894</v>
      </c>
      <c r="AA48" s="120">
        <f>((((P48/1000)+1)/((SMOW!$AA$4/1000)+1))-1)*1000</f>
        <v>33.300609872648934</v>
      </c>
      <c r="AB48" s="120">
        <f>Z48*SMOW!$AN$6</f>
        <v>17.980471506577665</v>
      </c>
      <c r="AC48" s="120">
        <f>AA48*SMOW!$AN$12</f>
        <v>34.574597787062899</v>
      </c>
      <c r="AD48" s="120">
        <f t="shared" ref="AD48:AD49" si="119">LN((AB48/1000)+1)*1000</f>
        <v>17.820734748434944</v>
      </c>
      <c r="AE48" s="120">
        <f t="shared" ref="AE48:AE49" si="120">LN((AC48/1000)+1)*1000</f>
        <v>33.990325595987699</v>
      </c>
      <c r="AF48" s="121">
        <f>(AD48-SMOW!AN$14*AE48)</f>
        <v>-0.12615716624656059</v>
      </c>
      <c r="AG48" s="122">
        <f t="shared" ref="AG48:AG49" si="121">AF48*1000</f>
        <v>-126.15716624656059</v>
      </c>
      <c r="AK48" s="76">
        <v>20</v>
      </c>
      <c r="AL48" s="76">
        <v>0</v>
      </c>
      <c r="AM48" s="76">
        <v>0</v>
      </c>
      <c r="AN48" s="76">
        <v>0</v>
      </c>
    </row>
    <row r="49" spans="1:40" s="76" customFormat="1" x14ac:dyDescent="0.3">
      <c r="A49" s="76">
        <v>2477</v>
      </c>
      <c r="B49" s="76" t="s">
        <v>139</v>
      </c>
      <c r="C49" s="76" t="s">
        <v>48</v>
      </c>
      <c r="D49" s="76" t="s">
        <v>45</v>
      </c>
      <c r="E49" s="76" t="s">
        <v>211</v>
      </c>
      <c r="F49" s="76">
        <v>17.2801218216498</v>
      </c>
      <c r="G49" s="76">
        <v>17.132517983272699</v>
      </c>
      <c r="H49" s="76">
        <v>5.1991293906412999E-3</v>
      </c>
      <c r="I49" s="76">
        <v>33.3279867802718</v>
      </c>
      <c r="J49" s="76">
        <v>32.784648680134197</v>
      </c>
      <c r="K49" s="76">
        <v>1.5847217684713899E-3</v>
      </c>
      <c r="L49" s="76">
        <v>-0.17777651983822201</v>
      </c>
      <c r="M49" s="76">
        <v>5.0710194989376303E-3</v>
      </c>
      <c r="N49" s="76">
        <v>6.9089595384042903</v>
      </c>
      <c r="O49" s="76">
        <v>5.1461243102471502E-3</v>
      </c>
      <c r="P49" s="76">
        <v>12.768780535403099</v>
      </c>
      <c r="Q49" s="76">
        <v>1.5531919714534899E-3</v>
      </c>
      <c r="R49" s="76">
        <v>15.874251231159599</v>
      </c>
      <c r="S49" s="76">
        <v>0.13468152500605199</v>
      </c>
      <c r="T49" s="76">
        <v>831.71589060442795</v>
      </c>
      <c r="U49" s="76">
        <v>0.14635626941702201</v>
      </c>
      <c r="V49" s="77">
        <v>44504.086493055554</v>
      </c>
      <c r="W49" s="76">
        <v>2.5</v>
      </c>
      <c r="X49" s="76">
        <v>5.3003418671368997E-3</v>
      </c>
      <c r="Y49" s="76">
        <v>6.61204876392115E-3</v>
      </c>
      <c r="Z49" s="120">
        <f>((((N49/1000)+1)/((SMOW!$Z$4/1000)+1))-1)*1000</f>
        <v>17.377232081358997</v>
      </c>
      <c r="AA49" s="120">
        <f>((((P49/1000)+1)/((SMOW!$AA$4/1000)+1))-1)*1000</f>
        <v>33.44939907179922</v>
      </c>
      <c r="AB49" s="120">
        <f>Z49*SMOW!$AN$6</f>
        <v>18.055486698586279</v>
      </c>
      <c r="AC49" s="120">
        <f>AA49*SMOW!$AN$12</f>
        <v>34.729079243569366</v>
      </c>
      <c r="AD49" s="120">
        <f t="shared" si="119"/>
        <v>17.894422240780273</v>
      </c>
      <c r="AE49" s="120">
        <f t="shared" si="120"/>
        <v>34.139633267460148</v>
      </c>
      <c r="AF49" s="121">
        <f>(AD49-SMOW!AN$14*AE49)</f>
        <v>-0.13130412443868522</v>
      </c>
      <c r="AG49" s="122">
        <f t="shared" si="121"/>
        <v>-131.30412443868522</v>
      </c>
      <c r="AH49" s="2">
        <f t="shared" si="85"/>
        <v>-128.73064534262289</v>
      </c>
      <c r="AI49" s="2">
        <f t="shared" ref="AI49" si="122">STDEV(AG48:AG49)</f>
        <v>3.6394490401349779</v>
      </c>
      <c r="AK49" s="76">
        <v>20</v>
      </c>
      <c r="AL49" s="76">
        <v>0</v>
      </c>
      <c r="AM49" s="76">
        <v>0</v>
      </c>
      <c r="AN49" s="76">
        <v>0</v>
      </c>
    </row>
    <row r="50" spans="1:40" s="76" customFormat="1" x14ac:dyDescent="0.3">
      <c r="A50" s="76">
        <v>2478</v>
      </c>
      <c r="B50" s="76" t="s">
        <v>132</v>
      </c>
      <c r="C50" s="76" t="s">
        <v>64</v>
      </c>
      <c r="D50" s="76" t="s">
        <v>50</v>
      </c>
      <c r="E50" s="76" t="s">
        <v>212</v>
      </c>
      <c r="F50" s="76">
        <v>12.170641475023301</v>
      </c>
      <c r="G50" s="76">
        <v>12.097174249191401</v>
      </c>
      <c r="H50" s="76">
        <v>4.9159079588768501E-3</v>
      </c>
      <c r="I50" s="76">
        <v>23.4703753156044</v>
      </c>
      <c r="J50" s="76">
        <v>23.199181175604998</v>
      </c>
      <c r="K50" s="76">
        <v>1.3866764609536399E-3</v>
      </c>
      <c r="L50" s="76">
        <v>-0.15199341152809301</v>
      </c>
      <c r="M50" s="76">
        <v>4.8076744224262403E-3</v>
      </c>
      <c r="N50" s="76">
        <v>1.85157030092383</v>
      </c>
      <c r="O50" s="76">
        <v>4.8657903185946403E-3</v>
      </c>
      <c r="P50" s="76">
        <v>3.1072971827937002</v>
      </c>
      <c r="Q50" s="76">
        <v>1.35908699495498E-3</v>
      </c>
      <c r="R50" s="76">
        <v>2.0078758989971499</v>
      </c>
      <c r="S50" s="76">
        <v>0.15313917839449401</v>
      </c>
      <c r="T50" s="76">
        <v>677.24772697691799</v>
      </c>
      <c r="U50" s="76">
        <v>0.32126623273454502</v>
      </c>
      <c r="V50" s="77">
        <v>44504.427974537037</v>
      </c>
      <c r="W50" s="76">
        <v>2.5</v>
      </c>
      <c r="X50" s="76">
        <v>4.3848951114131398E-3</v>
      </c>
      <c r="Y50" s="76">
        <v>5.0528597110950698E-3</v>
      </c>
      <c r="Z50" s="120">
        <f>((((N50/1000)+1)/((SMOW!$Z$4/1000)+1))-1)*1000</f>
        <v>12.267263980226373</v>
      </c>
      <c r="AA50" s="120">
        <f>((((P50/1000)+1)/((SMOW!$AA$4/1000)+1))-1)*1000</f>
        <v>23.590629373529069</v>
      </c>
      <c r="AB50" s="120">
        <f>Z50*SMOW!$AN$6</f>
        <v>12.746070293934981</v>
      </c>
      <c r="AC50" s="120">
        <f>AA50*SMOW!$AN$12</f>
        <v>24.49314067377945</v>
      </c>
      <c r="AD50" s="120">
        <f t="shared" ref="AD50" si="123">LN((AB50/1000)+1)*1000</f>
        <v>12.66552286004174</v>
      </c>
      <c r="AE50" s="120">
        <f t="shared" ref="AE50" si="124">LN((AC50/1000)+1)*1000</f>
        <v>24.197993382826855</v>
      </c>
      <c r="AF50" s="121">
        <f>(AD50-SMOW!AN$14*AE50)</f>
        <v>-0.11101764609083986</v>
      </c>
      <c r="AG50" s="122">
        <f t="shared" ref="AG50" si="125">AF50*1000</f>
        <v>-111.01764609083986</v>
      </c>
      <c r="AK50" s="76">
        <v>20</v>
      </c>
      <c r="AL50" s="76">
        <v>0</v>
      </c>
      <c r="AM50" s="76">
        <v>0</v>
      </c>
      <c r="AN50" s="76">
        <v>0</v>
      </c>
    </row>
    <row r="51" spans="1:40" s="76" customFormat="1" x14ac:dyDescent="0.3">
      <c r="A51" s="76">
        <v>2479</v>
      </c>
      <c r="B51" s="76" t="s">
        <v>139</v>
      </c>
      <c r="C51" s="76" t="s">
        <v>64</v>
      </c>
      <c r="D51" s="76" t="s">
        <v>50</v>
      </c>
      <c r="E51" s="76" t="s">
        <v>213</v>
      </c>
      <c r="F51" s="76">
        <v>12.1732707538462</v>
      </c>
      <c r="G51" s="76">
        <v>12.0997719959633</v>
      </c>
      <c r="H51" s="76">
        <v>4.4293299536405104E-3</v>
      </c>
      <c r="I51" s="76">
        <v>23.473780277537202</v>
      </c>
      <c r="J51" s="76">
        <v>23.202508039144298</v>
      </c>
      <c r="K51" s="76">
        <v>1.56442248508361E-3</v>
      </c>
      <c r="L51" s="76">
        <v>-0.151152248704821</v>
      </c>
      <c r="M51" s="76">
        <v>4.3161340416692099E-3</v>
      </c>
      <c r="N51" s="76">
        <v>1.8541727742712399</v>
      </c>
      <c r="O51" s="76">
        <v>4.3841729720292301E-3</v>
      </c>
      <c r="P51" s="76">
        <v>3.1106343992327901</v>
      </c>
      <c r="Q51" s="76">
        <v>1.53329656481878E-3</v>
      </c>
      <c r="R51" s="76">
        <v>2.39825136109061</v>
      </c>
      <c r="S51" s="76">
        <v>0.119384380374549</v>
      </c>
      <c r="T51" s="76">
        <v>816.71642438934202</v>
      </c>
      <c r="U51" s="76">
        <v>0.129040715001106</v>
      </c>
      <c r="V51" s="77">
        <v>44504.539675925924</v>
      </c>
      <c r="W51" s="76">
        <v>2.5</v>
      </c>
      <c r="X51" s="76">
        <v>4.6982355101683998E-2</v>
      </c>
      <c r="Y51" s="76">
        <v>4.4419964976258601E-2</v>
      </c>
      <c r="Z51" s="120">
        <f>((((N51/1000)+1)/((SMOW!$Z$4/1000)+1))-1)*1000</f>
        <v>12.26989351004204</v>
      </c>
      <c r="AA51" s="120">
        <f>((((P51/1000)+1)/((SMOW!$AA$4/1000)+1))-1)*1000</f>
        <v>23.594034735532567</v>
      </c>
      <c r="AB51" s="120">
        <f>Z51*SMOW!$AN$6</f>
        <v>12.748802457514774</v>
      </c>
      <c r="AC51" s="120">
        <f>AA51*SMOW!$AN$12</f>
        <v>24.496676315380029</v>
      </c>
      <c r="AD51" s="120">
        <f t="shared" ref="AD51" si="126">LN((AB51/1000)+1)*1000</f>
        <v>12.668220633920686</v>
      </c>
      <c r="AE51" s="120">
        <f t="shared" ref="AE51" si="127">LN((AC51/1000)+1)*1000</f>
        <v>24.201444489876085</v>
      </c>
      <c r="AF51" s="121">
        <f>(AD51-SMOW!AN$14*AE51)</f>
        <v>-0.11014205673388666</v>
      </c>
      <c r="AG51" s="122">
        <f t="shared" ref="AG51" si="128">AF51*1000</f>
        <v>-110.14205673388666</v>
      </c>
      <c r="AH51" s="2">
        <f t="shared" ref="AH51" si="129">AVERAGE(AG50:AG51)</f>
        <v>-110.57985141236327</v>
      </c>
      <c r="AI51" s="2">
        <f t="shared" ref="AI51" si="130">STDEV(AG50:AG51)</f>
        <v>0.61913517183637568</v>
      </c>
      <c r="AK51" s="76">
        <v>20</v>
      </c>
      <c r="AL51" s="76">
        <v>0</v>
      </c>
      <c r="AM51" s="76">
        <v>0</v>
      </c>
      <c r="AN51" s="76">
        <v>0</v>
      </c>
    </row>
    <row r="52" spans="1:40" s="76" customFormat="1" x14ac:dyDescent="0.3">
      <c r="A52" s="76">
        <v>2480</v>
      </c>
      <c r="B52" s="76" t="s">
        <v>139</v>
      </c>
      <c r="C52" s="76" t="s">
        <v>64</v>
      </c>
      <c r="D52" s="76" t="s">
        <v>50</v>
      </c>
      <c r="E52" s="76" t="s">
        <v>214</v>
      </c>
      <c r="F52" s="76">
        <v>12.1407988219869</v>
      </c>
      <c r="G52" s="76">
        <v>12.067690173380001</v>
      </c>
      <c r="H52" s="76">
        <v>3.9729878102417304E-3</v>
      </c>
      <c r="I52" s="76">
        <v>23.399963593283299</v>
      </c>
      <c r="J52" s="76">
        <v>23.130381761555299</v>
      </c>
      <c r="K52" s="76">
        <v>1.73251973747044E-3</v>
      </c>
      <c r="L52" s="76">
        <v>-0.14515139672119701</v>
      </c>
      <c r="M52" s="76">
        <v>4.01508802941857E-3</v>
      </c>
      <c r="N52" s="76">
        <v>1.8220318934840301</v>
      </c>
      <c r="O52" s="76">
        <v>3.9324832329439502E-3</v>
      </c>
      <c r="P52" s="76">
        <v>3.0382863797738699</v>
      </c>
      <c r="Q52" s="76">
        <v>1.6980493359483101E-3</v>
      </c>
      <c r="R52" s="76">
        <v>2.02845331771849</v>
      </c>
      <c r="S52" s="76">
        <v>0.13700241695908899</v>
      </c>
      <c r="T52" s="76">
        <v>826.66124418884101</v>
      </c>
      <c r="U52" s="76">
        <v>0.159551095432518</v>
      </c>
      <c r="V52" s="77">
        <v>44504.650740740741</v>
      </c>
      <c r="W52" s="76">
        <v>2.5</v>
      </c>
      <c r="X52" s="76">
        <v>2.7441681946977499E-2</v>
      </c>
      <c r="Y52" s="76">
        <v>2.5057110838252201E-2</v>
      </c>
      <c r="Z52" s="120">
        <f>((((N52/1000)+1)/((SMOW!$Z$4/1000)+1))-1)*1000</f>
        <v>12.237418478389772</v>
      </c>
      <c r="AA52" s="120">
        <f>((((P52/1000)+1)/((SMOW!$AA$4/1000)+1))-1)*1000</f>
        <v>23.520209378085745</v>
      </c>
      <c r="AB52" s="120">
        <f>Z52*SMOW!$AN$6</f>
        <v>12.715059885666253</v>
      </c>
      <c r="AC52" s="120">
        <f>AA52*SMOW!$AN$12</f>
        <v>24.420026606862031</v>
      </c>
      <c r="AD52" s="120">
        <f t="shared" ref="AD52" si="131">LN((AB52/1000)+1)*1000</f>
        <v>12.634902269195369</v>
      </c>
      <c r="AE52" s="120">
        <f t="shared" ref="AE52" si="132">LN((AC52/1000)+1)*1000</f>
        <v>24.126624748844645</v>
      </c>
      <c r="AF52" s="121">
        <f>(AD52-SMOW!AN$14*AE52)</f>
        <v>-0.10395559819460409</v>
      </c>
      <c r="AG52" s="122">
        <f t="shared" ref="AG52" si="133">AF52*1000</f>
        <v>-103.95559819460409</v>
      </c>
      <c r="AH52" s="2">
        <f>AVERAGE(AG50:AG52)</f>
        <v>-108.37176700644353</v>
      </c>
      <c r="AI52" s="2">
        <f>STDEV(AG50:AG52)</f>
        <v>3.8494901495522749</v>
      </c>
      <c r="AK52" s="76">
        <v>20</v>
      </c>
      <c r="AL52" s="76">
        <v>0</v>
      </c>
      <c r="AM52" s="76">
        <v>0</v>
      </c>
      <c r="AN52" s="76">
        <v>0</v>
      </c>
    </row>
    <row r="53" spans="1:40" s="76" customFormat="1" x14ac:dyDescent="0.3">
      <c r="A53" s="76">
        <v>2481</v>
      </c>
      <c r="B53" s="76" t="s">
        <v>144</v>
      </c>
      <c r="C53" s="76" t="s">
        <v>48</v>
      </c>
      <c r="D53" s="76" t="s">
        <v>176</v>
      </c>
      <c r="E53" s="76" t="s">
        <v>215</v>
      </c>
      <c r="F53" s="76">
        <v>11.9915516257952</v>
      </c>
      <c r="G53" s="76">
        <v>11.9202222975629</v>
      </c>
      <c r="H53" s="76">
        <v>4.2070710792509597E-3</v>
      </c>
      <c r="I53" s="76">
        <v>23.135382596247702</v>
      </c>
      <c r="J53" s="76">
        <v>22.871816979306001</v>
      </c>
      <c r="K53" s="76">
        <v>1.42709021028872E-3</v>
      </c>
      <c r="L53" s="76">
        <v>-0.15609706751066399</v>
      </c>
      <c r="M53" s="76">
        <v>4.2118668381599198E-3</v>
      </c>
      <c r="N53" s="76">
        <v>1.6743062712018</v>
      </c>
      <c r="O53" s="76">
        <v>4.1641800249936798E-3</v>
      </c>
      <c r="P53" s="76">
        <v>2.77896951509137</v>
      </c>
      <c r="Q53" s="76">
        <v>1.3986966679280001E-3</v>
      </c>
      <c r="R53" s="76">
        <v>1.79491780303191</v>
      </c>
      <c r="S53" s="76">
        <v>0.13876734790681999</v>
      </c>
      <c r="T53" s="76">
        <v>763.54932553655306</v>
      </c>
      <c r="U53" s="76">
        <v>0.10310350186341399</v>
      </c>
      <c r="V53" s="77">
        <v>44504.764131944445</v>
      </c>
      <c r="W53" s="76">
        <v>2.5</v>
      </c>
      <c r="X53" s="76">
        <v>1.14695519957311E-2</v>
      </c>
      <c r="Y53" s="76">
        <v>1.01581358028717E-2</v>
      </c>
      <c r="Z53" s="120">
        <f>((((N53/1000)+1)/((SMOW!$Z$4/1000)+1))-1)*1000</f>
        <v>12.088157034958247</v>
      </c>
      <c r="AA53" s="120">
        <f>((((P53/1000)+1)/((SMOW!$AA$4/1000)+1))-1)*1000</f>
        <v>23.25559729374249</v>
      </c>
      <c r="AB53" s="120">
        <f>Z53*SMOW!$AN$6</f>
        <v>12.559972585578878</v>
      </c>
      <c r="AC53" s="120">
        <f>AA53*SMOW!$AN$12</f>
        <v>24.145291206496925</v>
      </c>
      <c r="AD53" s="120">
        <f t="shared" ref="AD53" si="134">LN((AB53/1000)+1)*1000</f>
        <v>12.481750427688505</v>
      </c>
      <c r="AE53" s="120">
        <f t="shared" ref="AE53" si="135">LN((AC53/1000)+1)*1000</f>
        <v>23.858402496302269</v>
      </c>
      <c r="AF53" s="121">
        <f>(AD53-SMOW!AN$14*AE53)</f>
        <v>-0.1154860903590933</v>
      </c>
      <c r="AG53" s="122">
        <f t="shared" ref="AG53" si="136">AF53*1000</f>
        <v>-115.4860903590933</v>
      </c>
      <c r="AH53" s="2"/>
      <c r="AK53" s="76">
        <v>20</v>
      </c>
      <c r="AL53" s="76">
        <v>0</v>
      </c>
      <c r="AM53" s="76">
        <v>0</v>
      </c>
      <c r="AN53" s="76">
        <v>0</v>
      </c>
    </row>
    <row r="54" spans="1:40" s="76" customFormat="1" x14ac:dyDescent="0.3">
      <c r="A54" s="76">
        <v>2483</v>
      </c>
      <c r="B54" s="76" t="s">
        <v>139</v>
      </c>
      <c r="C54" s="76" t="s">
        <v>64</v>
      </c>
      <c r="D54" s="76" t="s">
        <v>50</v>
      </c>
      <c r="E54" s="76" t="s">
        <v>216</v>
      </c>
      <c r="F54" s="76">
        <v>11.6279031329542</v>
      </c>
      <c r="G54" s="76">
        <v>11.5608180621443</v>
      </c>
      <c r="H54" s="76">
        <v>5.4621001751177199E-3</v>
      </c>
      <c r="I54" s="76">
        <v>22.423109648483798</v>
      </c>
      <c r="J54" s="76">
        <v>22.175407685663998</v>
      </c>
      <c r="K54" s="76">
        <v>1.3824850507227499E-3</v>
      </c>
      <c r="L54" s="76">
        <v>-0.14779719588628501</v>
      </c>
      <c r="M54" s="76">
        <v>5.2201066640806797E-3</v>
      </c>
      <c r="N54" s="76">
        <v>1.3033076512012201</v>
      </c>
      <c r="O54" s="76">
        <v>9.2750745605548902E-3</v>
      </c>
      <c r="P54" s="76">
        <v>2.0808680275250699</v>
      </c>
      <c r="Q54" s="76">
        <v>1.35497897747858E-3</v>
      </c>
      <c r="R54" s="76">
        <v>1.68501329615775</v>
      </c>
      <c r="S54" s="76">
        <v>0.15674327791388401</v>
      </c>
      <c r="T54" s="76">
        <v>733.28386881844995</v>
      </c>
      <c r="U54" s="76">
        <v>0.55317203592910202</v>
      </c>
      <c r="V54" s="77">
        <v>44505.474166666667</v>
      </c>
      <c r="W54" s="76">
        <v>2.5</v>
      </c>
      <c r="X54" s="76">
        <v>0.17378274794736501</v>
      </c>
      <c r="Y54" s="76">
        <v>0.172832590311191</v>
      </c>
      <c r="Z54" s="120">
        <f>((((N54/1000)+1)/((SMOW!$Z$4/1000)+1))-1)*1000</f>
        <v>11.713301348605709</v>
      </c>
      <c r="AA54" s="120">
        <f>((((P54/1000)+1)/((SMOW!$AA$4/1000)+1))-1)*1000</f>
        <v>22.543240656490049</v>
      </c>
      <c r="AB54" s="120">
        <f>Z54*SMOW!$AN$6</f>
        <v>12.170485823409884</v>
      </c>
      <c r="AC54" s="120">
        <f>AA54*SMOW!$AN$12</f>
        <v>23.405681802701082</v>
      </c>
      <c r="AD54" s="120">
        <f t="shared" ref="AD54" si="137">LN((AB54/1000)+1)*1000</f>
        <v>12.097020929146501</v>
      </c>
      <c r="AE54" s="120">
        <f t="shared" ref="AE54" si="138">LN((AC54/1000)+1)*1000</f>
        <v>23.135969261952656</v>
      </c>
      <c r="AF54" s="121">
        <f>(AD54-SMOW!AN$14*AE54)</f>
        <v>-0.11877084116450298</v>
      </c>
      <c r="AG54" s="122">
        <f t="shared" ref="AG54" si="139">AF54*1000</f>
        <v>-118.77084116450298</v>
      </c>
      <c r="AK54" s="76">
        <v>20</v>
      </c>
      <c r="AL54" s="76">
        <v>0</v>
      </c>
      <c r="AM54" s="76">
        <v>0</v>
      </c>
      <c r="AN54" s="76">
        <v>0</v>
      </c>
    </row>
    <row r="55" spans="1:40" s="76" customFormat="1" x14ac:dyDescent="0.3">
      <c r="A55" s="76">
        <v>2484</v>
      </c>
      <c r="B55" s="76" t="s">
        <v>139</v>
      </c>
      <c r="C55" s="76" t="s">
        <v>64</v>
      </c>
      <c r="D55" s="76" t="s">
        <v>50</v>
      </c>
      <c r="E55" s="76" t="s">
        <v>217</v>
      </c>
      <c r="F55" s="76">
        <v>11.978041552061899</v>
      </c>
      <c r="G55" s="76">
        <v>11.906872097136301</v>
      </c>
      <c r="H55" s="76">
        <v>4.9239037034476104E-3</v>
      </c>
      <c r="I55" s="76">
        <v>23.095768887160901</v>
      </c>
      <c r="J55" s="76">
        <v>22.833098275197901</v>
      </c>
      <c r="K55" s="76">
        <v>1.4298568556605599E-3</v>
      </c>
      <c r="L55" s="76">
        <v>-0.149003792168244</v>
      </c>
      <c r="M55" s="76">
        <v>4.8307567777574898E-3</v>
      </c>
      <c r="N55" s="76">
        <v>1.6609339325565999</v>
      </c>
      <c r="O55" s="76">
        <v>4.8737045466200699E-3</v>
      </c>
      <c r="P55" s="76">
        <v>2.7401439646779902</v>
      </c>
      <c r="Q55" s="76">
        <v>1.40140826782572E-3</v>
      </c>
      <c r="R55" s="76">
        <v>2.8083251852514599</v>
      </c>
      <c r="S55" s="76">
        <v>0.11171801487142501</v>
      </c>
      <c r="T55" s="76">
        <v>792.96764129979499</v>
      </c>
      <c r="U55" s="76">
        <v>0.27537385941826797</v>
      </c>
      <c r="V55" s="77">
        <v>44505.583055555559</v>
      </c>
      <c r="W55" s="76">
        <v>2.5</v>
      </c>
      <c r="X55" s="76">
        <v>7.71443896620862E-4</v>
      </c>
      <c r="Y55" s="76">
        <v>1.32805314164611E-3</v>
      </c>
      <c r="Z55" s="120">
        <f>((((N55/1000)+1)/((SMOW!$Z$4/1000)+1))-1)*1000</f>
        <v>12.074645671543927</v>
      </c>
      <c r="AA55" s="120">
        <f>((((P55/1000)+1)/((SMOW!$AA$4/1000)+1))-1)*1000</f>
        <v>23.215978930188452</v>
      </c>
      <c r="AB55" s="120">
        <f>Z55*SMOW!$AN$6</f>
        <v>12.545933857128636</v>
      </c>
      <c r="AC55" s="120">
        <f>AA55*SMOW!$AN$12</f>
        <v>24.104157155496029</v>
      </c>
      <c r="AD55" s="120">
        <f t="shared" ref="AD55" si="140">LN((AB55/1000)+1)*1000</f>
        <v>12.467885741988891</v>
      </c>
      <c r="AE55" s="120">
        <f t="shared" ref="AE55" si="141">LN((AC55/1000)+1)*1000</f>
        <v>23.818237416761445</v>
      </c>
      <c r="AF55" s="121">
        <f>(AD55-SMOW!AN$14*AE55)</f>
        <v>-0.10814361406115225</v>
      </c>
      <c r="AG55" s="122">
        <f t="shared" ref="AG55" si="142">AF55*1000</f>
        <v>-108.14361406115225</v>
      </c>
      <c r="AH55" s="2">
        <f t="shared" ref="AH55" si="143">AVERAGE(AG54:AG55)</f>
        <v>-113.45722761282761</v>
      </c>
      <c r="AI55" s="2">
        <f t="shared" ref="AI55" si="144">STDEV(AG54:AG55)</f>
        <v>7.514584349988775</v>
      </c>
      <c r="AK55" s="76">
        <v>20</v>
      </c>
      <c r="AL55" s="76">
        <v>0</v>
      </c>
      <c r="AM55" s="76">
        <v>0</v>
      </c>
      <c r="AN55" s="76">
        <v>0</v>
      </c>
    </row>
    <row r="56" spans="1:40" s="76" customFormat="1" x14ac:dyDescent="0.3">
      <c r="A56" s="76">
        <v>2485</v>
      </c>
      <c r="B56" s="76" t="s">
        <v>144</v>
      </c>
      <c r="C56" s="76" t="s">
        <v>48</v>
      </c>
      <c r="D56" s="76" t="s">
        <v>176</v>
      </c>
      <c r="E56" s="76" t="s">
        <v>218</v>
      </c>
      <c r="F56" s="76">
        <v>11.9573736695249</v>
      </c>
      <c r="G56" s="76">
        <v>11.886448726412899</v>
      </c>
      <c r="H56" s="76">
        <v>4.4189627705618897E-3</v>
      </c>
      <c r="I56" s="76">
        <v>23.060808760523901</v>
      </c>
      <c r="J56" s="76">
        <v>22.798926761318601</v>
      </c>
      <c r="K56" s="76">
        <v>1.5580914784147099E-3</v>
      </c>
      <c r="L56" s="76">
        <v>-0.15138460356333999</v>
      </c>
      <c r="M56" s="76">
        <v>4.6479413991553599E-3</v>
      </c>
      <c r="N56" s="76">
        <v>1.6404767589081199</v>
      </c>
      <c r="O56" s="76">
        <v>4.3739114822942699E-3</v>
      </c>
      <c r="P56" s="76">
        <v>2.70587940853075</v>
      </c>
      <c r="Q56" s="76">
        <v>1.5270915205494401E-3</v>
      </c>
      <c r="R56" s="76">
        <v>2.8430959899073498</v>
      </c>
      <c r="S56" s="76">
        <v>0.150880003681235</v>
      </c>
      <c r="T56" s="76">
        <v>733.76502328546599</v>
      </c>
      <c r="U56" s="76">
        <v>0.26604568581976901</v>
      </c>
      <c r="V56" s="77">
        <v>44505.697025462963</v>
      </c>
      <c r="W56" s="76">
        <v>2.5</v>
      </c>
      <c r="X56" s="76">
        <v>6.5184648053363296E-3</v>
      </c>
      <c r="Y56" s="76">
        <v>8.0538689795008403E-3</v>
      </c>
      <c r="Z56" s="120">
        <f>((((N56/1000)+1)/((SMOW!$Z$4/1000)+1))-1)*1000</f>
        <v>12.053975816036733</v>
      </c>
      <c r="AA56" s="120">
        <f>((((P56/1000)+1)/((SMOW!$AA$4/1000)+1))-1)*1000</f>
        <v>23.181014695863531</v>
      </c>
      <c r="AB56" s="120">
        <f>Z56*SMOW!$AN$6</f>
        <v>12.524457231885645</v>
      </c>
      <c r="AC56" s="120">
        <f>AA56*SMOW!$AN$12</f>
        <v>24.067855287652172</v>
      </c>
      <c r="AD56" s="120">
        <f t="shared" ref="AD56" si="145">LN((AB56/1000)+1)*1000</f>
        <v>12.446674997574091</v>
      </c>
      <c r="AE56" s="120">
        <f t="shared" ref="AE56" si="146">LN((AC56/1000)+1)*1000</f>
        <v>23.782789351240346</v>
      </c>
      <c r="AF56" s="121">
        <f>(AD56-SMOW!AN$14*AE56)</f>
        <v>-0.11063777988081291</v>
      </c>
      <c r="AG56" s="122">
        <f t="shared" ref="AG56" si="147">AF56*1000</f>
        <v>-110.63777988081291</v>
      </c>
      <c r="AH56" s="2">
        <f>AVERAGE(AG53,AG56)</f>
        <v>-113.06193511995311</v>
      </c>
      <c r="AI56" s="2">
        <f>STDEV(AG53,AG56)</f>
        <v>3.4282732164898517</v>
      </c>
      <c r="AK56" s="76">
        <v>20</v>
      </c>
      <c r="AL56" s="76">
        <v>0</v>
      </c>
      <c r="AM56" s="76">
        <v>0</v>
      </c>
      <c r="AN56" s="76">
        <v>0</v>
      </c>
    </row>
    <row r="57" spans="1:40" s="76" customFormat="1" x14ac:dyDescent="0.3">
      <c r="A57" s="76">
        <v>2486</v>
      </c>
      <c r="B57" s="76" t="s">
        <v>144</v>
      </c>
      <c r="C57" s="76" t="s">
        <v>48</v>
      </c>
      <c r="D57" s="76" t="s">
        <v>176</v>
      </c>
      <c r="E57" s="76" t="s">
        <v>219</v>
      </c>
      <c r="F57" s="76">
        <v>10.626131160733999</v>
      </c>
      <c r="G57" s="76">
        <v>10.570070171739699</v>
      </c>
      <c r="H57" s="76">
        <v>4.82990845498453E-3</v>
      </c>
      <c r="I57" s="76">
        <v>20.493900994285202</v>
      </c>
      <c r="J57" s="76">
        <v>20.286726717390799</v>
      </c>
      <c r="K57" s="76">
        <v>1.54672047998002E-3</v>
      </c>
      <c r="L57" s="76">
        <v>-0.14132153504259101</v>
      </c>
      <c r="M57" s="76">
        <v>4.8768567807167904E-3</v>
      </c>
      <c r="N57" s="76">
        <v>0.32280625629417198</v>
      </c>
      <c r="O57" s="76">
        <v>4.7806675789223204E-3</v>
      </c>
      <c r="P57" s="76">
        <v>0.190043118970146</v>
      </c>
      <c r="Q57" s="76">
        <v>1.5159467607338199E-3</v>
      </c>
      <c r="R57" s="76">
        <v>-0.70708360600533804</v>
      </c>
      <c r="S57" s="76">
        <v>0.153844415604069</v>
      </c>
      <c r="T57" s="76">
        <v>574.63770438875201</v>
      </c>
      <c r="U57" s="76">
        <v>0.28464920952262501</v>
      </c>
      <c r="V57" s="77">
        <v>44505.805868055555</v>
      </c>
      <c r="W57" s="76">
        <v>2.5</v>
      </c>
      <c r="X57" s="76">
        <v>7.5812388148982598E-2</v>
      </c>
      <c r="Y57" s="76">
        <v>7.1665027415914795E-2</v>
      </c>
      <c r="Z57" s="120">
        <f>((((N57/1000)+1)/((SMOW!$Z$4/1000)+1))-1)*1000</f>
        <v>10.722606225920694</v>
      </c>
      <c r="AA57" s="120">
        <f>((((P57/1000)+1)/((SMOW!$AA$4/1000)+1))-1)*1000</f>
        <v>20.613805327269972</v>
      </c>
      <c r="AB57" s="120">
        <f>Z57*SMOW!$AN$6</f>
        <v>11.141122658652366</v>
      </c>
      <c r="AC57" s="120">
        <f>AA57*SMOW!$AN$12</f>
        <v>21.402431690494446</v>
      </c>
      <c r="AD57" s="120">
        <f t="shared" ref="AD57:AD58" si="148">LN((AB57/1000)+1)*1000</f>
        <v>11.079517496406115</v>
      </c>
      <c r="AE57" s="120">
        <f t="shared" ref="AE57:AE58" si="149">LN((AC57/1000)+1)*1000</f>
        <v>21.176615971175206</v>
      </c>
      <c r="AF57" s="121">
        <f>(AD57-SMOW!AN$14*AE57)</f>
        <v>-0.10173573637439404</v>
      </c>
      <c r="AG57" s="122">
        <f t="shared" ref="AG57:AG58" si="150">AF57*1000</f>
        <v>-101.73573637439404</v>
      </c>
      <c r="AH57" s="2"/>
      <c r="AI57" s="2"/>
      <c r="AK57" s="76">
        <v>20</v>
      </c>
      <c r="AL57" s="76">
        <v>0</v>
      </c>
      <c r="AM57" s="76">
        <v>0</v>
      </c>
      <c r="AN57" s="76">
        <v>0</v>
      </c>
    </row>
    <row r="58" spans="1:40" s="76" customFormat="1" x14ac:dyDescent="0.3">
      <c r="A58" s="76">
        <v>2487</v>
      </c>
      <c r="B58" s="76" t="s">
        <v>139</v>
      </c>
      <c r="C58" s="76" t="s">
        <v>48</v>
      </c>
      <c r="D58" s="76" t="s">
        <v>176</v>
      </c>
      <c r="E58" s="76" t="s">
        <v>220</v>
      </c>
      <c r="F58" s="76">
        <v>10.507326781531701</v>
      </c>
      <c r="G58" s="76">
        <v>10.4525079646147</v>
      </c>
      <c r="H58" s="76">
        <v>5.2199910626563499E-3</v>
      </c>
      <c r="I58" s="76">
        <v>20.256500135778101</v>
      </c>
      <c r="J58" s="76">
        <v>20.054066347156802</v>
      </c>
      <c r="K58" s="76">
        <v>1.7429903246552799E-3</v>
      </c>
      <c r="L58" s="76">
        <v>-0.13603906668406199</v>
      </c>
      <c r="M58" s="76">
        <v>5.0888830106542897E-3</v>
      </c>
      <c r="N58" s="76">
        <v>0.20521308673830399</v>
      </c>
      <c r="O58" s="76">
        <v>5.1667732976910701E-3</v>
      </c>
      <c r="P58" s="76">
        <v>-4.2634386182416301E-2</v>
      </c>
      <c r="Q58" s="76">
        <v>1.7083115991924E-3</v>
      </c>
      <c r="R58" s="76">
        <v>-1.2038705892751</v>
      </c>
      <c r="S58" s="76">
        <v>0.15770897257741601</v>
      </c>
      <c r="T58" s="76">
        <v>617.14708539036599</v>
      </c>
      <c r="U58" s="76">
        <v>0.203116140498277</v>
      </c>
      <c r="V58" s="77">
        <v>44505.920486111114</v>
      </c>
      <c r="W58" s="76">
        <v>2.5</v>
      </c>
      <c r="X58" s="76">
        <v>9.6665746810688097E-3</v>
      </c>
      <c r="Y58" s="76">
        <v>1.11441252297309E-2</v>
      </c>
      <c r="Z58" s="120">
        <f>((((N58/1000)+1)/((SMOW!$Z$4/1000)+1))-1)*1000</f>
        <v>10.603790505570698</v>
      </c>
      <c r="AA58" s="120">
        <f>((((P58/1000)+1)/((SMOW!$AA$4/1000)+1))-1)*1000</f>
        <v>20.376376575022668</v>
      </c>
      <c r="AB58" s="120">
        <f>Z58*SMOW!$AN$6</f>
        <v>11.017669415447793</v>
      </c>
      <c r="AC58" s="120">
        <f>AA58*SMOW!$AN$12</f>
        <v>21.155919580252974</v>
      </c>
      <c r="AD58" s="120">
        <f t="shared" si="148"/>
        <v>10.957417052225496</v>
      </c>
      <c r="AE58" s="120">
        <f t="shared" si="149"/>
        <v>20.935240138474988</v>
      </c>
      <c r="AF58" s="121">
        <f>(AD58-SMOW!AN$14*AE58)</f>
        <v>-9.6389740889298636E-2</v>
      </c>
      <c r="AG58" s="122">
        <f t="shared" si="150"/>
        <v>-96.389740889298636</v>
      </c>
      <c r="AH58" s="2">
        <f>AVERAGE(AG57:AG58)</f>
        <v>-99.062738631846344</v>
      </c>
      <c r="AI58" s="2">
        <f>STDEV(AG57:AG58)</f>
        <v>3.7801896597036242</v>
      </c>
      <c r="AK58" s="76">
        <v>20</v>
      </c>
      <c r="AL58" s="76">
        <v>0</v>
      </c>
      <c r="AM58" s="76">
        <v>0</v>
      </c>
      <c r="AN58" s="76">
        <v>0</v>
      </c>
    </row>
    <row r="59" spans="1:40" s="76" customFormat="1" x14ac:dyDescent="0.3">
      <c r="A59" s="76">
        <v>2488</v>
      </c>
      <c r="B59" s="76" t="s">
        <v>225</v>
      </c>
      <c r="C59" s="76" t="s">
        <v>48</v>
      </c>
      <c r="D59" s="76" t="s">
        <v>176</v>
      </c>
      <c r="E59" s="76" t="s">
        <v>221</v>
      </c>
      <c r="F59" s="76">
        <v>11.838091281171099</v>
      </c>
      <c r="G59" s="76">
        <v>11.7685688599513</v>
      </c>
      <c r="H59" s="76">
        <v>4.3059463702401404E-3</v>
      </c>
      <c r="I59" s="76">
        <v>22.830130970540001</v>
      </c>
      <c r="J59" s="76">
        <v>22.5734232641652</v>
      </c>
      <c r="K59" s="76">
        <v>1.3770732980143601E-3</v>
      </c>
      <c r="L59" s="76">
        <v>-0.15019862352791699</v>
      </c>
      <c r="M59" s="76">
        <v>4.2653104691990004E-3</v>
      </c>
      <c r="N59" s="76">
        <v>1.52241045350006</v>
      </c>
      <c r="O59" s="76">
        <v>4.26204728322278E-3</v>
      </c>
      <c r="P59" s="76">
        <v>2.4797912089973702</v>
      </c>
      <c r="Q59" s="76">
        <v>1.3496748975954499E-3</v>
      </c>
      <c r="R59" s="76">
        <v>1.21510069596852</v>
      </c>
      <c r="S59" s="76">
        <v>0.121611268287762</v>
      </c>
      <c r="T59" s="76">
        <v>568.980204638391</v>
      </c>
      <c r="U59" s="76">
        <v>0.43323746819744302</v>
      </c>
      <c r="V59" s="77">
        <v>44506.482222222221</v>
      </c>
      <c r="W59" s="76">
        <v>2.5</v>
      </c>
      <c r="X59" s="76">
        <v>2.5001941848421098E-3</v>
      </c>
      <c r="Y59" s="76">
        <v>2.09095730657135E-3</v>
      </c>
      <c r="Z59" s="120">
        <f>((((N59/1000)+1)/((SMOW!$Z$4/1000)+1))-1)*1000</f>
        <v>11.934682040904088</v>
      </c>
      <c r="AA59" s="120">
        <f>((((P59/1000)+1)/((SMOW!$AA$4/1000)+1))-1)*1000</f>
        <v>22.950309802075573</v>
      </c>
      <c r="AB59" s="120">
        <f>Z59*SMOW!$AN$6</f>
        <v>12.400507274835686</v>
      </c>
      <c r="AC59" s="120">
        <f>AA59*SMOW!$AN$12</f>
        <v>23.828324271832034</v>
      </c>
      <c r="AD59" s="120">
        <f t="shared" ref="AD59:AD62" si="151">LN((AB59/1000)+1)*1000</f>
        <v>12.324250750377344</v>
      </c>
      <c r="AE59" s="120">
        <f t="shared" ref="AE59:AE62" si="152">LN((AC59/1000)+1)*1000</f>
        <v>23.548860483846376</v>
      </c>
      <c r="AF59" s="121">
        <f>(AD59-SMOW!AN$14*AE59)</f>
        <v>-0.10954758509354434</v>
      </c>
      <c r="AG59" s="122">
        <f t="shared" ref="AG59:AG62" si="153">AF59*1000</f>
        <v>-109.54758509354434</v>
      </c>
      <c r="AK59" s="76">
        <v>20</v>
      </c>
      <c r="AL59" s="76">
        <v>0</v>
      </c>
      <c r="AM59" s="76">
        <v>0</v>
      </c>
      <c r="AN59" s="76">
        <v>0</v>
      </c>
    </row>
    <row r="60" spans="1:40" s="76" customFormat="1" x14ac:dyDescent="0.3">
      <c r="A60" s="76">
        <v>2489</v>
      </c>
      <c r="B60" s="76" t="s">
        <v>225</v>
      </c>
      <c r="C60" s="76" t="s">
        <v>48</v>
      </c>
      <c r="D60" s="76" t="s">
        <v>176</v>
      </c>
      <c r="E60" s="76" t="s">
        <v>224</v>
      </c>
      <c r="F60" s="76">
        <v>11.9860277937691</v>
      </c>
      <c r="G60" s="76">
        <v>11.914763881327101</v>
      </c>
      <c r="H60" s="76">
        <v>4.35268009508757E-3</v>
      </c>
      <c r="I60" s="76">
        <v>23.125084136334898</v>
      </c>
      <c r="J60" s="76">
        <v>22.861751321504101</v>
      </c>
      <c r="K60" s="76">
        <v>1.74020671752136E-3</v>
      </c>
      <c r="L60" s="76">
        <v>-0.15624081642711299</v>
      </c>
      <c r="M60" s="76">
        <v>4.3725906445196503E-3</v>
      </c>
      <c r="N60" s="76">
        <v>1.66883875459672</v>
      </c>
      <c r="O60" s="76">
        <v>4.3083045581369696E-3</v>
      </c>
      <c r="P60" s="76">
        <v>2.7688759544594399</v>
      </c>
      <c r="Q60" s="76">
        <v>1.7055833750101101E-3</v>
      </c>
      <c r="R60" s="76">
        <v>2.1064561794943</v>
      </c>
      <c r="S60" s="76">
        <v>0.13196907035002201</v>
      </c>
      <c r="T60" s="76">
        <v>509.70030361245</v>
      </c>
      <c r="U60" s="76">
        <v>0.197704535051686</v>
      </c>
      <c r="V60" s="77">
        <v>44506.593495370369</v>
      </c>
      <c r="W60" s="76">
        <v>2.5</v>
      </c>
      <c r="X60" s="92">
        <v>6.3194570929475793E-5</v>
      </c>
      <c r="Y60" s="92">
        <v>5.8096718274992897E-7</v>
      </c>
      <c r="Z60" s="120">
        <f>((((N60/1000)+1)/((SMOW!$Z$4/1000)+1))-1)*1000</f>
        <v>12.082632675623151</v>
      </c>
      <c r="AA60" s="120">
        <f>((((P60/1000)+1)/((SMOW!$AA$4/1000)+1))-1)*1000</f>
        <v>23.245297623798233</v>
      </c>
      <c r="AB60" s="120">
        <f>Z60*SMOW!$AN$6</f>
        <v>12.554232603743678</v>
      </c>
      <c r="AC60" s="120">
        <f>AA60*SMOW!$AN$12</f>
        <v>24.134597500074609</v>
      </c>
      <c r="AD60" s="120">
        <f t="shared" si="151"/>
        <v>12.476081629533338</v>
      </c>
      <c r="AE60" s="120">
        <f t="shared" si="152"/>
        <v>23.847960850625395</v>
      </c>
      <c r="AF60" s="121">
        <f>(AD60-SMOW!AN$14*AE60)</f>
        <v>-0.11564169959687121</v>
      </c>
      <c r="AG60" s="122">
        <f t="shared" si="153"/>
        <v>-115.64169959687121</v>
      </c>
      <c r="AH60" s="2">
        <f>AVERAGE(AG59:AG60)</f>
        <v>-112.59464234520777</v>
      </c>
      <c r="AI60" s="2">
        <f>STDEV(AG59:AG60)</f>
        <v>4.3091896906297142</v>
      </c>
      <c r="AK60" s="76">
        <v>20</v>
      </c>
      <c r="AL60" s="76">
        <v>0</v>
      </c>
      <c r="AM60" s="76">
        <v>0</v>
      </c>
      <c r="AN60" s="76">
        <v>0</v>
      </c>
    </row>
    <row r="61" spans="1:40" s="76" customFormat="1" x14ac:dyDescent="0.3">
      <c r="A61" s="76">
        <v>2490</v>
      </c>
      <c r="B61" s="76" t="s">
        <v>225</v>
      </c>
      <c r="C61" s="76" t="s">
        <v>48</v>
      </c>
      <c r="D61" s="76" t="s">
        <v>176</v>
      </c>
      <c r="E61" s="76" t="s">
        <v>223</v>
      </c>
      <c r="F61" s="76">
        <v>13.6211153912777</v>
      </c>
      <c r="G61" s="76">
        <v>13.529181502140499</v>
      </c>
      <c r="H61" s="76">
        <v>4.4787874768689997E-3</v>
      </c>
      <c r="I61" s="76">
        <v>26.2687911504662</v>
      </c>
      <c r="J61" s="76">
        <v>25.929692076216998</v>
      </c>
      <c r="K61" s="76">
        <v>1.47890102053338E-3</v>
      </c>
      <c r="L61" s="76">
        <v>-0.161695914102091</v>
      </c>
      <c r="M61" s="76">
        <v>4.38574020577888E-3</v>
      </c>
      <c r="N61" s="76">
        <v>3.2872566478053402</v>
      </c>
      <c r="O61" s="76">
        <v>4.4331262762255397E-3</v>
      </c>
      <c r="P61" s="76">
        <v>5.8500354312125902</v>
      </c>
      <c r="Q61" s="76">
        <v>1.44947664465107E-3</v>
      </c>
      <c r="R61" s="76">
        <v>6.3409086532428001</v>
      </c>
      <c r="S61" s="76">
        <v>0.13636703872558101</v>
      </c>
      <c r="T61" s="76">
        <v>682.61968341155603</v>
      </c>
      <c r="U61" s="76">
        <v>0.135507319208721</v>
      </c>
      <c r="V61" s="77">
        <v>44506.701226851852</v>
      </c>
      <c r="W61" s="76">
        <v>2.5</v>
      </c>
      <c r="X61" s="76">
        <v>0.130879327767006</v>
      </c>
      <c r="Y61" s="76">
        <v>0.136443494274294</v>
      </c>
      <c r="Z61" s="120">
        <f>((((N61/1000)+1)/((SMOW!$Z$4/1000)+1))-1)*1000</f>
        <v>13.717876359717884</v>
      </c>
      <c r="AA61" s="120">
        <f>((((P61/1000)+1)/((SMOW!$AA$4/1000)+1))-1)*1000</f>
        <v>26.38937401210417</v>
      </c>
      <c r="AB61" s="120">
        <f>Z61*SMOW!$AN$6</f>
        <v>14.253301848424599</v>
      </c>
      <c r="AC61" s="120">
        <f>AA61*SMOW!$AN$12</f>
        <v>27.398957430814583</v>
      </c>
      <c r="AD61" s="120">
        <f t="shared" si="151"/>
        <v>14.152678557266539</v>
      </c>
      <c r="AE61" s="120">
        <f t="shared" si="152"/>
        <v>27.0303242858812</v>
      </c>
      <c r="AF61" s="121">
        <f>(AD61-SMOW!AN$14*AE61)</f>
        <v>-0.11933266567873524</v>
      </c>
      <c r="AG61" s="122">
        <f t="shared" si="153"/>
        <v>-119.33266567873524</v>
      </c>
      <c r="AK61" s="76">
        <v>20</v>
      </c>
      <c r="AL61" s="76">
        <v>0</v>
      </c>
      <c r="AM61" s="76">
        <v>0</v>
      </c>
      <c r="AN61" s="76">
        <v>0</v>
      </c>
    </row>
    <row r="62" spans="1:40" s="76" customFormat="1" x14ac:dyDescent="0.3">
      <c r="A62" s="76">
        <v>2491</v>
      </c>
      <c r="B62" s="76" t="s">
        <v>225</v>
      </c>
      <c r="C62" s="76" t="s">
        <v>48</v>
      </c>
      <c r="D62" s="76" t="s">
        <v>176</v>
      </c>
      <c r="E62" s="76" t="s">
        <v>222</v>
      </c>
      <c r="F62" s="76">
        <v>13.777369646143001</v>
      </c>
      <c r="G62" s="76">
        <v>13.683324129146801</v>
      </c>
      <c r="H62" s="76">
        <v>4.42661617911026E-3</v>
      </c>
      <c r="I62" s="76">
        <v>26.574274143306098</v>
      </c>
      <c r="J62" s="76">
        <v>26.227311520196299</v>
      </c>
      <c r="K62" s="76">
        <v>1.27395868104359E-3</v>
      </c>
      <c r="L62" s="76">
        <v>-0.16469635351685799</v>
      </c>
      <c r="M62" s="76">
        <v>4.5496444692836296E-3</v>
      </c>
      <c r="N62" s="76">
        <v>3.44191789185694</v>
      </c>
      <c r="O62" s="76">
        <v>4.3814868644041997E-3</v>
      </c>
      <c r="P62" s="76">
        <v>6.1494405011331796</v>
      </c>
      <c r="Q62" s="76">
        <v>1.2486118602806301E-3</v>
      </c>
      <c r="R62" s="76">
        <v>6.6028669533328204</v>
      </c>
      <c r="S62" s="76">
        <v>0.14930428809949001</v>
      </c>
      <c r="T62" s="76">
        <v>818.64415548159798</v>
      </c>
      <c r="U62" s="76">
        <v>0.175324875466457</v>
      </c>
      <c r="V62" s="77">
        <v>44506.818252314813</v>
      </c>
      <c r="W62" s="76">
        <v>2.5</v>
      </c>
      <c r="X62" s="76">
        <v>7.0184343979762004E-4</v>
      </c>
      <c r="Y62" s="76">
        <v>1.1460986974749501E-3</v>
      </c>
      <c r="Z62" s="120">
        <f>((((N62/1000)+1)/((SMOW!$Z$4/1000)+1))-1)*1000</f>
        <v>13.87414553072186</v>
      </c>
      <c r="AA62" s="120">
        <f>((((P62/1000)+1)/((SMOW!$AA$4/1000)+1))-1)*1000</f>
        <v>26.694892898088128</v>
      </c>
      <c r="AB62" s="120">
        <f>Z62*SMOW!$AN$6</f>
        <v>14.415670396260712</v>
      </c>
      <c r="AC62" s="120">
        <f>AA62*SMOW!$AN$12</f>
        <v>27.716164612293948</v>
      </c>
      <c r="AD62" s="120">
        <f t="shared" si="151"/>
        <v>14.312752527346825</v>
      </c>
      <c r="AE62" s="120">
        <f t="shared" si="152"/>
        <v>27.339024446369432</v>
      </c>
      <c r="AF62" s="121">
        <f>(AD62-SMOW!AN$14*AE62)</f>
        <v>-0.12225238033623498</v>
      </c>
      <c r="AG62" s="122">
        <f t="shared" si="153"/>
        <v>-122.25238033623498</v>
      </c>
      <c r="AH62" s="2">
        <f>AVERAGE(AG61:AG62)</f>
        <v>-120.7925230074851</v>
      </c>
      <c r="AI62" s="2">
        <f>STDEV(AG61:AG62)</f>
        <v>2.0645500334478237</v>
      </c>
      <c r="AK62" s="76">
        <v>20</v>
      </c>
      <c r="AL62" s="76">
        <v>0</v>
      </c>
      <c r="AM62" s="76">
        <v>0</v>
      </c>
      <c r="AN62" s="76">
        <v>0</v>
      </c>
    </row>
    <row r="63" spans="1:40" s="76" customFormat="1" x14ac:dyDescent="0.3">
      <c r="A63" s="76">
        <v>2492</v>
      </c>
      <c r="B63" s="76" t="s">
        <v>225</v>
      </c>
      <c r="C63" s="76" t="s">
        <v>62</v>
      </c>
      <c r="D63" s="76" t="s">
        <v>68</v>
      </c>
      <c r="E63" s="76" t="s">
        <v>226</v>
      </c>
      <c r="F63" s="76">
        <v>-15.388371047236699</v>
      </c>
      <c r="G63" s="76">
        <v>-15.508001358268499</v>
      </c>
      <c r="H63" s="76">
        <v>4.89803444966535E-3</v>
      </c>
      <c r="I63" s="76">
        <v>-28.9436368596402</v>
      </c>
      <c r="J63" s="76">
        <v>-29.3707663171459</v>
      </c>
      <c r="K63" s="76">
        <v>4.6207349561790401E-3</v>
      </c>
      <c r="L63" s="76">
        <v>-2.3674281547286899E-4</v>
      </c>
      <c r="M63" s="76">
        <v>4.5814272644790098E-3</v>
      </c>
      <c r="N63" s="76">
        <v>-25.4264783205352</v>
      </c>
      <c r="O63" s="76">
        <v>4.8480990296603799E-3</v>
      </c>
      <c r="P63" s="76">
        <v>-48.263880093737299</v>
      </c>
      <c r="Q63" s="76">
        <v>4.5288003098873097E-3</v>
      </c>
      <c r="R63" s="76">
        <v>-65.053541238238594</v>
      </c>
      <c r="S63" s="76">
        <v>0.147066598978883</v>
      </c>
      <c r="T63" s="76">
        <v>609.08140849870597</v>
      </c>
      <c r="U63" s="76">
        <v>0.38269121754185997</v>
      </c>
      <c r="V63" s="77">
        <v>44507.359247685185</v>
      </c>
      <c r="W63" s="76">
        <v>2.5</v>
      </c>
      <c r="X63" s="76">
        <v>9.6179083076277806E-3</v>
      </c>
      <c r="Y63" s="76">
        <v>6.2945615208204006E-2</v>
      </c>
      <c r="Z63" s="120">
        <f>((((N63/1000)+1)/((SMOW!$Z$4/1000)+1))-1)*1000</f>
        <v>-15.294379344313214</v>
      </c>
      <c r="AA63" s="120">
        <f>((((P63/1000)+1)/((SMOW!$AA$4/1000)+1))-1)*1000</f>
        <v>-28.829541258089229</v>
      </c>
      <c r="AB63" s="120">
        <f>Z63*SMOW!$AN$6</f>
        <v>-15.891337672275807</v>
      </c>
      <c r="AC63" s="120">
        <f>AA63*SMOW!$AN$12</f>
        <v>-29.932478630148321</v>
      </c>
      <c r="AD63" s="120">
        <f t="shared" ref="AD63" si="154">LN((AB63/1000)+1)*1000</f>
        <v>-16.018958831896651</v>
      </c>
      <c r="AE63" s="120">
        <f t="shared" ref="AE63" si="155">LN((AC63/1000)+1)*1000</f>
        <v>-30.389600247707612</v>
      </c>
      <c r="AF63" s="121">
        <f>(AD63-SMOW!AN$14*AE63)</f>
        <v>2.675009889296831E-2</v>
      </c>
      <c r="AG63" s="122">
        <f t="shared" ref="AG63" si="156">AF63*1000</f>
        <v>26.75009889296831</v>
      </c>
      <c r="AK63" s="76">
        <v>20</v>
      </c>
      <c r="AL63" s="76">
        <v>2</v>
      </c>
      <c r="AM63" s="76">
        <v>0</v>
      </c>
      <c r="AN63" s="76">
        <v>0</v>
      </c>
    </row>
    <row r="64" spans="1:40" s="76" customFormat="1" x14ac:dyDescent="0.3">
      <c r="A64" s="76">
        <v>2493</v>
      </c>
      <c r="B64" s="76" t="s">
        <v>225</v>
      </c>
      <c r="C64" s="76" t="s">
        <v>62</v>
      </c>
      <c r="D64" s="76" t="s">
        <v>68</v>
      </c>
      <c r="E64" s="76" t="s">
        <v>227</v>
      </c>
      <c r="F64" s="76">
        <v>-15.398673380697799</v>
      </c>
      <c r="G64" s="76">
        <v>-15.5184647264836</v>
      </c>
      <c r="H64" s="76">
        <v>4.6574164459475204E-3</v>
      </c>
      <c r="I64" s="76">
        <v>-28.932707283789199</v>
      </c>
      <c r="J64" s="76">
        <v>-29.359510633910102</v>
      </c>
      <c r="K64" s="76">
        <v>1.20776945412647E-3</v>
      </c>
      <c r="L64" s="76">
        <v>-1.6643111779044199E-2</v>
      </c>
      <c r="M64" s="76">
        <v>4.8741946613033499E-3</v>
      </c>
      <c r="N64" s="76">
        <v>-25.436675621793299</v>
      </c>
      <c r="O64" s="76">
        <v>4.6099341244651903E-3</v>
      </c>
      <c r="P64" s="76">
        <v>-48.2531679739187</v>
      </c>
      <c r="Q64" s="76">
        <v>1.1837395414363999E-3</v>
      </c>
      <c r="R64" s="76">
        <v>-66.092689510934505</v>
      </c>
      <c r="S64" s="76">
        <v>0.13238879833799999</v>
      </c>
      <c r="T64" s="76">
        <v>571.96309601000098</v>
      </c>
      <c r="U64" s="76">
        <v>0.18984922699332701</v>
      </c>
      <c r="V64" s="77">
        <v>44507.435844907406</v>
      </c>
      <c r="W64" s="76">
        <v>2.5</v>
      </c>
      <c r="X64" s="76">
        <v>3.7461139494519798E-2</v>
      </c>
      <c r="Y64" s="76">
        <v>4.3504892690241499E-2</v>
      </c>
      <c r="Z64" s="120">
        <f>((((N64/1000)+1)/((SMOW!$Z$4/1000)+1))-1)*1000</f>
        <v>-15.304682661242076</v>
      </c>
      <c r="AA64" s="120">
        <f>((((P64/1000)+1)/((SMOW!$AA$4/1000)+1))-1)*1000</f>
        <v>-28.81861039805278</v>
      </c>
      <c r="AB64" s="120">
        <f>Z64*SMOW!$AN$6</f>
        <v>-15.902043140263425</v>
      </c>
      <c r="AC64" s="120">
        <f>AA64*SMOW!$AN$12</f>
        <v>-29.921129586071583</v>
      </c>
      <c r="AD64" s="120">
        <f t="shared" ref="AD64" si="157">LN((AB64/1000)+1)*1000</f>
        <v>-16.029837230417812</v>
      </c>
      <c r="AE64" s="120">
        <f t="shared" ref="AE64" si="158">LN((AC64/1000)+1)*1000</f>
        <v>-30.377901085082641</v>
      </c>
      <c r="AF64" s="121">
        <f>(AD64-SMOW!AN$14*AE64)</f>
        <v>9.6945425058230228E-3</v>
      </c>
      <c r="AG64" s="122">
        <f t="shared" ref="AG64" si="159">AF64*1000</f>
        <v>9.6945425058230228</v>
      </c>
      <c r="AH64" s="2">
        <f>AVERAGE(AG63:AG64)</f>
        <v>18.222320699395667</v>
      </c>
      <c r="AI64" s="2">
        <f>STDEV(AG63:AG64)</f>
        <v>12.060099578259965</v>
      </c>
      <c r="AK64" s="76">
        <v>20</v>
      </c>
      <c r="AL64" s="76">
        <v>0</v>
      </c>
      <c r="AM64" s="76">
        <v>0</v>
      </c>
      <c r="AN64" s="76">
        <v>0</v>
      </c>
    </row>
    <row r="65" spans="1:40" s="76" customFormat="1" x14ac:dyDescent="0.3">
      <c r="A65" s="76">
        <v>2494</v>
      </c>
      <c r="B65" s="76" t="s">
        <v>225</v>
      </c>
      <c r="C65" s="76" t="s">
        <v>63</v>
      </c>
      <c r="D65" s="76" t="s">
        <v>95</v>
      </c>
      <c r="E65" s="76" t="s">
        <v>228</v>
      </c>
      <c r="F65" s="76">
        <v>-1.3385338276215899</v>
      </c>
      <c r="G65" s="76">
        <v>-1.3394310860687799</v>
      </c>
      <c r="H65" s="76">
        <v>5.6394710905786696E-3</v>
      </c>
      <c r="I65" s="76">
        <v>-2.5056338188363201</v>
      </c>
      <c r="J65" s="76">
        <v>-2.5087782172881399</v>
      </c>
      <c r="K65" s="76">
        <v>1.50748161128595E-3</v>
      </c>
      <c r="L65" s="76">
        <v>-1.47961873406455E-2</v>
      </c>
      <c r="M65" s="76">
        <v>5.6713806447341803E-3</v>
      </c>
      <c r="N65" s="76">
        <v>-11.5198790731679</v>
      </c>
      <c r="O65" s="76">
        <v>5.5819767302565798E-3</v>
      </c>
      <c r="P65" s="76">
        <v>-22.3518904428465</v>
      </c>
      <c r="Q65" s="76">
        <v>1.47748859285083E-3</v>
      </c>
      <c r="R65" s="76">
        <v>-31.653021978226999</v>
      </c>
      <c r="S65" s="76">
        <v>0.128641251623478</v>
      </c>
      <c r="T65" s="76">
        <v>601.63344387903305</v>
      </c>
      <c r="U65" s="76">
        <v>8.8688669739964504E-2</v>
      </c>
      <c r="V65" s="77">
        <v>44507.513611111113</v>
      </c>
      <c r="W65" s="76">
        <v>2.5</v>
      </c>
      <c r="X65" s="76">
        <v>3.2196652473234999E-4</v>
      </c>
      <c r="Y65" s="92">
        <v>5.3741962631695199E-6</v>
      </c>
      <c r="Z65" s="120">
        <f>((((N65/1000)+1)/((SMOW!$Z$4/1000)+1))-1)*1000</f>
        <v>-1.2432009175791237</v>
      </c>
      <c r="AA65" s="120">
        <f>((((P65/1000)+1)/((SMOW!$AA$4/1000)+1))-1)*1000</f>
        <v>-2.3884318477941369</v>
      </c>
      <c r="AB65" s="120">
        <f>Z65*SMOW!$AN$6</f>
        <v>-1.291724569593518</v>
      </c>
      <c r="AC65" s="120">
        <f>AA65*SMOW!$AN$12</f>
        <v>-2.4798065499430706</v>
      </c>
      <c r="AD65" s="120">
        <f t="shared" ref="AD65" si="160">LN((AB65/1000)+1)*1000</f>
        <v>-1.2925595649087547</v>
      </c>
      <c r="AE65" s="120">
        <f t="shared" ref="AE65" si="161">LN((AC65/1000)+1)*1000</f>
        <v>-2.4828863628192974</v>
      </c>
      <c r="AF65" s="121">
        <f>(AD65-SMOW!AN$14*AE65)</f>
        <v>1.8404434659834434E-2</v>
      </c>
      <c r="AG65" s="122">
        <f t="shared" ref="AG65" si="162">AF65*1000</f>
        <v>18.404434659834436</v>
      </c>
      <c r="AK65" s="76">
        <v>20</v>
      </c>
      <c r="AL65" s="76">
        <v>2</v>
      </c>
      <c r="AM65" s="76">
        <v>0</v>
      </c>
      <c r="AN65" s="76">
        <v>0</v>
      </c>
    </row>
    <row r="66" spans="1:40" s="76" customFormat="1" x14ac:dyDescent="0.3">
      <c r="A66" s="76">
        <v>2495</v>
      </c>
      <c r="B66" s="76" t="s">
        <v>225</v>
      </c>
      <c r="C66" s="76" t="s">
        <v>63</v>
      </c>
      <c r="D66" s="76" t="s">
        <v>95</v>
      </c>
      <c r="E66" s="76" t="s">
        <v>229</v>
      </c>
      <c r="F66" s="76">
        <v>-1.3770372753954201</v>
      </c>
      <c r="G66" s="76">
        <v>-1.3779867084788799</v>
      </c>
      <c r="H66" s="76">
        <v>4.7756332573918999E-3</v>
      </c>
      <c r="I66" s="76">
        <v>-2.5771810452208102</v>
      </c>
      <c r="J66" s="76">
        <v>-2.5805077180226399</v>
      </c>
      <c r="K66" s="76">
        <v>1.1275526340136599E-3</v>
      </c>
      <c r="L66" s="76">
        <v>-1.54786333629311E-2</v>
      </c>
      <c r="M66" s="76">
        <v>4.7027633688598901E-3</v>
      </c>
      <c r="N66" s="76">
        <v>-11.5579899786157</v>
      </c>
      <c r="O66" s="76">
        <v>4.7269457165115304E-3</v>
      </c>
      <c r="P66" s="76">
        <v>-22.422014157817099</v>
      </c>
      <c r="Q66" s="76">
        <v>1.10511872391749E-3</v>
      </c>
      <c r="R66" s="76">
        <v>-31.9613391700615</v>
      </c>
      <c r="S66" s="76">
        <v>0.105667109206646</v>
      </c>
      <c r="T66" s="76">
        <v>600.22806756955094</v>
      </c>
      <c r="U66" s="76">
        <v>8.9718563854251407E-2</v>
      </c>
      <c r="V66" s="77">
        <v>44507.590694444443</v>
      </c>
      <c r="W66" s="76">
        <v>2.5</v>
      </c>
      <c r="X66" s="76">
        <v>2.15764453049524E-2</v>
      </c>
      <c r="Y66" s="76">
        <v>1.71047593709912E-2</v>
      </c>
      <c r="Z66" s="120">
        <f>((((N66/1000)+1)/((SMOW!$Z$4/1000)+1))-1)*1000</f>
        <v>-1.2817080409185388</v>
      </c>
      <c r="AA66" s="120">
        <f>((((P66/1000)+1)/((SMOW!$AA$4/1000)+1))-1)*1000</f>
        <v>-2.4599874807182953</v>
      </c>
      <c r="AB66" s="120">
        <f>Z66*SMOW!$AN$6</f>
        <v>-1.3317346730438517</v>
      </c>
      <c r="AC66" s="120">
        <f>AA66*SMOW!$AN$12</f>
        <v>-2.5540997006454993</v>
      </c>
      <c r="AD66" s="120">
        <f t="shared" ref="AD66" si="163">LN((AB66/1000)+1)*1000</f>
        <v>-1.3326222197354898</v>
      </c>
      <c r="AE66" s="120">
        <f t="shared" ref="AE66" si="164">LN((AC66/1000)+1)*1000</f>
        <v>-2.5573669777726202</v>
      </c>
      <c r="AF66" s="121">
        <f>(AD66-SMOW!AN$14*AE66)</f>
        <v>1.766754452845376E-2</v>
      </c>
      <c r="AG66" s="122">
        <f t="shared" ref="AG66" si="165">AF66*1000</f>
        <v>17.66754452845376</v>
      </c>
      <c r="AH66" s="2">
        <f>AVERAGE(AG65:AG66)</f>
        <v>18.035989594144098</v>
      </c>
      <c r="AI66" s="2">
        <f>STDEV(AG65:AG66)</f>
        <v>0.52106000888872184</v>
      </c>
      <c r="AK66" s="76">
        <v>20</v>
      </c>
      <c r="AL66" s="76">
        <v>0</v>
      </c>
      <c r="AM66" s="76">
        <v>0</v>
      </c>
      <c r="AN66" s="76">
        <v>0</v>
      </c>
    </row>
    <row r="67" spans="1:40" s="76" customFormat="1" x14ac:dyDescent="0.3">
      <c r="A67" s="76">
        <v>2496</v>
      </c>
      <c r="B67" s="76" t="s">
        <v>225</v>
      </c>
      <c r="C67" s="76" t="s">
        <v>63</v>
      </c>
      <c r="D67" s="76" t="s">
        <v>95</v>
      </c>
      <c r="E67" s="76" t="s">
        <v>232</v>
      </c>
      <c r="F67" s="76">
        <v>-1.7154423744046601</v>
      </c>
      <c r="G67" s="76">
        <v>-1.71691591404072</v>
      </c>
      <c r="H67" s="76">
        <v>4.9708776926600702E-3</v>
      </c>
      <c r="I67" s="76">
        <v>-3.2180371859605401</v>
      </c>
      <c r="J67" s="76">
        <v>-3.2232262306080299</v>
      </c>
      <c r="K67" s="76">
        <v>1.1878507091760699E-3</v>
      </c>
      <c r="L67" s="76">
        <v>-1.50524642796784E-2</v>
      </c>
      <c r="M67" s="76">
        <v>4.9336189762147001E-3</v>
      </c>
      <c r="N67" s="76">
        <v>-11.8929450404876</v>
      </c>
      <c r="O67" s="76">
        <v>4.9201996364050798E-3</v>
      </c>
      <c r="P67" s="76">
        <v>-23.050119754935299</v>
      </c>
      <c r="Q67" s="76">
        <v>1.1642171020050699E-3</v>
      </c>
      <c r="R67" s="76">
        <v>-32.824809174919899</v>
      </c>
      <c r="S67" s="76">
        <v>0.117820240412655</v>
      </c>
      <c r="T67" s="76">
        <v>748.88424568226606</v>
      </c>
      <c r="U67" s="76">
        <v>8.8393613629551296E-2</v>
      </c>
      <c r="V67" s="77">
        <v>44507.667488425926</v>
      </c>
      <c r="W67" s="76">
        <v>2.5</v>
      </c>
      <c r="X67" s="76">
        <v>2.8708802769909302E-2</v>
      </c>
      <c r="Y67" s="76">
        <v>3.4151570630241997E-2</v>
      </c>
      <c r="Z67" s="120">
        <f>((((N67/1000)+1)/((SMOW!$Z$4/1000)+1))-1)*1000</f>
        <v>-1.6201454443111052</v>
      </c>
      <c r="AA67" s="120">
        <f>((((P67/1000)+1)/((SMOW!$AA$4/1000)+1))-1)*1000</f>
        <v>-3.1009189197307441</v>
      </c>
      <c r="AB67" s="120">
        <f>Z67*SMOW!$AN$6</f>
        <v>-1.6833817021362245</v>
      </c>
      <c r="AC67" s="120">
        <f>AA67*SMOW!$AN$12</f>
        <v>-3.2195513784881826</v>
      </c>
      <c r="AD67" s="120">
        <f t="shared" ref="AD67:AD69" si="166">LN((AB67/1000)+1)*1000</f>
        <v>-1.6848001812317828</v>
      </c>
      <c r="AE67" s="120">
        <f t="shared" ref="AE67:AE69" si="167">LN((AC67/1000)+1)*1000</f>
        <v>-3.224745285056354</v>
      </c>
      <c r="AF67" s="121">
        <f>(AD67-SMOW!AN$14*AE67)</f>
        <v>1.7865329277972242E-2</v>
      </c>
      <c r="AG67" s="122">
        <f t="shared" ref="AG67:AG69" si="168">AF67*1000</f>
        <v>17.865329277972243</v>
      </c>
      <c r="AK67" s="76">
        <v>20</v>
      </c>
      <c r="AL67" s="76">
        <v>0</v>
      </c>
      <c r="AM67" s="76">
        <v>0</v>
      </c>
      <c r="AN67" s="76">
        <v>0</v>
      </c>
    </row>
    <row r="68" spans="1:40" s="76" customFormat="1" x14ac:dyDescent="0.3">
      <c r="A68" s="76">
        <v>2497</v>
      </c>
      <c r="B68" s="76" t="s">
        <v>225</v>
      </c>
      <c r="C68" s="76" t="s">
        <v>63</v>
      </c>
      <c r="D68" s="76" t="s">
        <v>95</v>
      </c>
      <c r="E68" s="76" t="s">
        <v>231</v>
      </c>
      <c r="F68" s="76">
        <v>-1.7225601209418999</v>
      </c>
      <c r="G68" s="76">
        <v>-1.7240457707427299</v>
      </c>
      <c r="H68" s="76">
        <v>4.1510834504231899E-3</v>
      </c>
      <c r="I68" s="76">
        <v>-3.2360537061465902</v>
      </c>
      <c r="J68" s="76">
        <v>-3.2413010926218901</v>
      </c>
      <c r="K68" s="76">
        <v>1.44817945824845E-3</v>
      </c>
      <c r="L68" s="76">
        <v>-1.2638793838372299E-2</v>
      </c>
      <c r="M68" s="76">
        <v>4.3092606194524603E-3</v>
      </c>
      <c r="N68" s="76">
        <v>-11.8999902216588</v>
      </c>
      <c r="O68" s="76">
        <v>4.10876318957068E-3</v>
      </c>
      <c r="P68" s="76">
        <v>-23.067777816472201</v>
      </c>
      <c r="Q68" s="76">
        <v>1.41936632191469E-3</v>
      </c>
      <c r="R68" s="76">
        <v>-32.913925657416797</v>
      </c>
      <c r="S68" s="76">
        <v>0.113374698985596</v>
      </c>
      <c r="T68" s="76">
        <v>683.43960733999302</v>
      </c>
      <c r="U68" s="76">
        <v>0.105246558305137</v>
      </c>
      <c r="V68" s="77">
        <v>44507.744270833333</v>
      </c>
      <c r="W68" s="76">
        <v>2.5</v>
      </c>
      <c r="X68" s="76">
        <v>1.3978313424525899E-4</v>
      </c>
      <c r="Y68" s="92">
        <v>1.76799673592034E-5</v>
      </c>
      <c r="Z68" s="120">
        <f>((((N68/1000)+1)/((SMOW!$Z$4/1000)+1))-1)*1000</f>
        <v>-1.6272638703134223</v>
      </c>
      <c r="AA68" s="120">
        <f>((((P68/1000)+1)/((SMOW!$AA$4/1000)+1))-1)*1000</f>
        <v>-3.1189375567926003</v>
      </c>
      <c r="AB68" s="120">
        <f>Z68*SMOW!$AN$6</f>
        <v>-1.6907779690099105</v>
      </c>
      <c r="AC68" s="120">
        <f>AA68*SMOW!$AN$12</f>
        <v>-3.2382593580557408</v>
      </c>
      <c r="AD68" s="120">
        <f t="shared" si="166"/>
        <v>-1.6922089472853703</v>
      </c>
      <c r="AE68" s="120">
        <f t="shared" si="167"/>
        <v>-3.2435138665981995</v>
      </c>
      <c r="AF68" s="121">
        <f>(AD68-SMOW!AN$14*AE68)</f>
        <v>2.0366374278479205E-2</v>
      </c>
      <c r="AG68" s="122">
        <f t="shared" si="168"/>
        <v>20.366374278479206</v>
      </c>
      <c r="AH68" s="2">
        <f>AVERAGE(AG67:AG68)</f>
        <v>19.115851778225725</v>
      </c>
      <c r="AI68" s="2">
        <f>STDEV(AG67:AG68)</f>
        <v>1.7685058799111857</v>
      </c>
      <c r="AK68" s="76">
        <v>20</v>
      </c>
      <c r="AL68" s="76">
        <v>0</v>
      </c>
      <c r="AM68" s="76">
        <v>0</v>
      </c>
      <c r="AN68" s="76">
        <v>0</v>
      </c>
    </row>
    <row r="69" spans="1:40" s="76" customFormat="1" x14ac:dyDescent="0.3">
      <c r="A69" s="76">
        <v>2498</v>
      </c>
      <c r="B69" s="76" t="s">
        <v>225</v>
      </c>
      <c r="C69" s="76" t="s">
        <v>63</v>
      </c>
      <c r="D69" s="76" t="s">
        <v>95</v>
      </c>
      <c r="E69" s="76" t="s">
        <v>230</v>
      </c>
      <c r="F69" s="76">
        <v>-2.6271167645662898</v>
      </c>
      <c r="G69" s="76">
        <v>-2.6305739836879698</v>
      </c>
      <c r="H69" s="76">
        <v>3.8598273935814098E-3</v>
      </c>
      <c r="I69" s="76">
        <v>-4.9221310468652701</v>
      </c>
      <c r="J69" s="76">
        <v>-4.9342846790242101</v>
      </c>
      <c r="K69" s="76">
        <v>1.5565304332682401E-3</v>
      </c>
      <c r="L69" s="76">
        <v>-2.5271673163187E-2</v>
      </c>
      <c r="M69" s="76">
        <v>4.0384383248474997E-3</v>
      </c>
      <c r="N69" s="76">
        <v>-12.795324917911801</v>
      </c>
      <c r="O69" s="76">
        <v>3.8204764857793401E-3</v>
      </c>
      <c r="P69" s="76">
        <v>-24.720308778658499</v>
      </c>
      <c r="Q69" s="76">
        <v>1.5255615341246899E-3</v>
      </c>
      <c r="R69" s="76">
        <v>-35.101181005893402</v>
      </c>
      <c r="S69" s="76">
        <v>0.13461151592812501</v>
      </c>
      <c r="T69" s="76">
        <v>668.60471598920697</v>
      </c>
      <c r="U69" s="76">
        <v>8.5868340417851102E-2</v>
      </c>
      <c r="V69" s="77">
        <v>44507.821273148147</v>
      </c>
      <c r="W69" s="76">
        <v>2.5</v>
      </c>
      <c r="X69" s="76">
        <v>4.6366287148818901E-3</v>
      </c>
      <c r="Y69" s="76">
        <v>2.79321975152148E-3</v>
      </c>
      <c r="Z69" s="120">
        <f>((((N69/1000)+1)/((SMOW!$Z$4/1000)+1))-1)*1000</f>
        <v>-2.5319068635367703</v>
      </c>
      <c r="AA69" s="120">
        <f>((((P69/1000)+1)/((SMOW!$AA$4/1000)+1))-1)*1000</f>
        <v>-4.8052130054849762</v>
      </c>
      <c r="AB69" s="120">
        <f>Z69*SMOW!$AN$6</f>
        <v>-2.630730284467278</v>
      </c>
      <c r="AC69" s="120">
        <f>AA69*SMOW!$AN$12</f>
        <v>-4.9890469748502255</v>
      </c>
      <c r="AD69" s="120">
        <f t="shared" si="166"/>
        <v>-2.6341967362498568</v>
      </c>
      <c r="AE69" s="120">
        <f t="shared" si="167"/>
        <v>-5.0015338186554574</v>
      </c>
      <c r="AF69" s="121">
        <f>(AD69-SMOW!AN$14*AE69)</f>
        <v>6.613120000224626E-3</v>
      </c>
      <c r="AG69" s="122">
        <f t="shared" si="168"/>
        <v>6.613120000224626</v>
      </c>
      <c r="AK69" s="76">
        <v>20</v>
      </c>
      <c r="AL69" s="76">
        <v>0</v>
      </c>
      <c r="AM69" s="76">
        <v>0</v>
      </c>
      <c r="AN69" s="76">
        <v>0</v>
      </c>
    </row>
    <row r="70" spans="1:40" s="76" customFormat="1" x14ac:dyDescent="0.3">
      <c r="A70" s="76">
        <v>2499</v>
      </c>
      <c r="B70" s="76" t="s">
        <v>225</v>
      </c>
      <c r="C70" s="76" t="s">
        <v>63</v>
      </c>
      <c r="D70" s="76" t="s">
        <v>95</v>
      </c>
      <c r="E70" s="76" t="s">
        <v>234</v>
      </c>
      <c r="F70" s="76">
        <v>-2.6494840805695099</v>
      </c>
      <c r="G70" s="76">
        <v>-2.6530006018099699</v>
      </c>
      <c r="H70" s="76">
        <v>4.6636131688118903E-3</v>
      </c>
      <c r="I70" s="76">
        <v>-4.9926463340861504</v>
      </c>
      <c r="J70" s="76">
        <v>-5.0051513900114104</v>
      </c>
      <c r="K70" s="76">
        <v>2.8337612011018801E-3</v>
      </c>
      <c r="L70" s="76">
        <v>-1.0280667883949299E-2</v>
      </c>
      <c r="M70" s="76">
        <v>4.76633181943903E-3</v>
      </c>
      <c r="N70" s="76">
        <v>-12.8174641993165</v>
      </c>
      <c r="O70" s="76">
        <v>4.6160676717924903E-3</v>
      </c>
      <c r="P70" s="76">
        <v>-24.7894210860395</v>
      </c>
      <c r="Q70" s="76">
        <v>2.7773803794006501E-3</v>
      </c>
      <c r="R70" s="76">
        <v>-35.236558760919898</v>
      </c>
      <c r="S70" s="76">
        <v>0.123368832915389</v>
      </c>
      <c r="T70" s="76">
        <v>617.21834583160603</v>
      </c>
      <c r="U70" s="76">
        <v>0.34462102957457402</v>
      </c>
      <c r="V70" s="77">
        <v>44508.296631944446</v>
      </c>
      <c r="W70" s="76">
        <v>2.5</v>
      </c>
      <c r="X70" s="76">
        <v>5.21664232498703E-3</v>
      </c>
      <c r="Y70" s="76">
        <v>4.4400925216654596E-3</v>
      </c>
      <c r="Z70" s="120">
        <f>((((N70/1000)+1)/((SMOW!$Z$4/1000)+1))-1)*1000</f>
        <v>-2.5542763147393677</v>
      </c>
      <c r="AA70" s="120">
        <f>((((P70/1000)+1)/((SMOW!$AA$4/1000)+1))-1)*1000</f>
        <v>-4.8757365779964479</v>
      </c>
      <c r="AB70" s="120">
        <f>Z70*SMOW!$AN$6</f>
        <v>-2.6539728427039511</v>
      </c>
      <c r="AC70" s="120">
        <f>AA70*SMOW!$AN$12</f>
        <v>-5.0622685814038517</v>
      </c>
      <c r="AD70" s="120">
        <f t="shared" ref="AD70:AD71" si="169">LN((AB70/1000)+1)*1000</f>
        <v>-2.657500872207708</v>
      </c>
      <c r="AE70" s="120">
        <f t="shared" ref="AE70:AE71" si="170">LN((AC70/1000)+1)*1000</f>
        <v>-5.075125270695505</v>
      </c>
      <c r="AF70" s="121">
        <f>(AD70-SMOW!AN$14*AE70)</f>
        <v>2.2165270719518571E-2</v>
      </c>
      <c r="AG70" s="122">
        <f t="shared" ref="AG70:AG71" si="171">AF70*1000</f>
        <v>22.165270719518571</v>
      </c>
      <c r="AH70" s="2">
        <f>AVERAGE(AG69:AG70)</f>
        <v>14.389195359871598</v>
      </c>
      <c r="AI70" s="2">
        <f>STDEV(AG69:AG70)</f>
        <v>10.997031235647992</v>
      </c>
      <c r="AK70" s="76">
        <v>20</v>
      </c>
      <c r="AL70" s="76">
        <v>1</v>
      </c>
      <c r="AM70" s="76">
        <v>0</v>
      </c>
      <c r="AN70" s="76">
        <v>0</v>
      </c>
    </row>
    <row r="71" spans="1:40" s="76" customFormat="1" x14ac:dyDescent="0.3">
      <c r="A71" s="76">
        <v>2500</v>
      </c>
      <c r="B71" s="76" t="s">
        <v>225</v>
      </c>
      <c r="C71" s="76" t="s">
        <v>63</v>
      </c>
      <c r="D71" s="76" t="s">
        <v>95</v>
      </c>
      <c r="E71" s="76" t="s">
        <v>233</v>
      </c>
      <c r="F71" s="76">
        <v>-3.7344428136709502</v>
      </c>
      <c r="G71" s="76">
        <v>-3.74143361806287</v>
      </c>
      <c r="H71" s="76">
        <v>4.30318804670688E-3</v>
      </c>
      <c r="I71" s="76">
        <v>-7.0583819085577604</v>
      </c>
      <c r="J71" s="76">
        <v>-7.0834101739508801</v>
      </c>
      <c r="K71" s="76">
        <v>1.5214973307299501E-3</v>
      </c>
      <c r="L71" s="76">
        <v>-1.39304621680191E-3</v>
      </c>
      <c r="M71" s="76">
        <v>4.3599949040119398E-3</v>
      </c>
      <c r="N71" s="76">
        <v>-13.891361787262101</v>
      </c>
      <c r="O71" s="76">
        <v>4.2593170807743302E-3</v>
      </c>
      <c r="P71" s="76">
        <v>-26.814056560381999</v>
      </c>
      <c r="Q71" s="76">
        <v>1.4912254540126401E-3</v>
      </c>
      <c r="R71" s="76">
        <v>-38.236209435427099</v>
      </c>
      <c r="S71" s="76">
        <v>0.12716836445539401</v>
      </c>
      <c r="T71" s="76">
        <v>646.97703511370798</v>
      </c>
      <c r="U71" s="76">
        <v>0.172366827061295</v>
      </c>
      <c r="V71" s="77">
        <v>44508.375486111108</v>
      </c>
      <c r="W71" s="76">
        <v>2.5</v>
      </c>
      <c r="X71" s="76">
        <v>0.151830046712675</v>
      </c>
      <c r="Y71" s="76">
        <v>0.14034838161086099</v>
      </c>
      <c r="Z71" s="120">
        <f>((((N71/1000)+1)/((SMOW!$Z$4/1000)+1))-1)*1000</f>
        <v>-3.6393386187473231</v>
      </c>
      <c r="AA71" s="120">
        <f>((((P71/1000)+1)/((SMOW!$AA$4/1000)+1))-1)*1000</f>
        <v>-6.9417148689076003</v>
      </c>
      <c r="AB71" s="120">
        <f>Z71*SMOW!$AN$6</f>
        <v>-3.781386455264788</v>
      </c>
      <c r="AC71" s="120">
        <f>AA71*SMOW!$AN$12</f>
        <v>-7.2072854059673324</v>
      </c>
      <c r="AD71" s="120">
        <f t="shared" si="169"/>
        <v>-3.7885539714979815</v>
      </c>
      <c r="AE71" s="120">
        <f t="shared" si="170"/>
        <v>-7.2333833599693955</v>
      </c>
      <c r="AF71" s="121">
        <f>(AD71-SMOW!AN$14*AE71)</f>
        <v>3.0672442565859548E-2</v>
      </c>
      <c r="AG71" s="122">
        <f t="shared" si="171"/>
        <v>30.672442565859548</v>
      </c>
      <c r="AK71" s="76">
        <v>20</v>
      </c>
      <c r="AL71" s="76">
        <v>0</v>
      </c>
      <c r="AM71" s="76">
        <v>0</v>
      </c>
      <c r="AN71" s="76">
        <v>0</v>
      </c>
    </row>
    <row r="72" spans="1:40" s="76" customFormat="1" x14ac:dyDescent="0.3">
      <c r="A72" s="76">
        <v>2501</v>
      </c>
      <c r="B72" s="76" t="s">
        <v>225</v>
      </c>
      <c r="C72" s="76" t="s">
        <v>63</v>
      </c>
      <c r="D72" s="76" t="s">
        <v>95</v>
      </c>
      <c r="E72" s="76" t="s">
        <v>235</v>
      </c>
      <c r="F72" s="76">
        <v>-3.7826089482219398</v>
      </c>
      <c r="G72" s="76">
        <v>-3.7897814912883301</v>
      </c>
      <c r="H72" s="76">
        <v>4.54943906817691E-3</v>
      </c>
      <c r="I72" s="76">
        <v>-7.1584634495688801</v>
      </c>
      <c r="J72" s="76">
        <v>-7.1842082284494602</v>
      </c>
      <c r="K72" s="76">
        <v>1.5311426381896501E-3</v>
      </c>
      <c r="L72" s="76">
        <v>3.4804533329848E-3</v>
      </c>
      <c r="M72" s="76">
        <v>4.6555468403090099E-3</v>
      </c>
      <c r="N72" s="76">
        <v>-13.939036868476601</v>
      </c>
      <c r="O72" s="76">
        <v>4.5030575751531304E-3</v>
      </c>
      <c r="P72" s="76">
        <v>-26.912146868145499</v>
      </c>
      <c r="Q72" s="76">
        <v>1.50067885738452E-3</v>
      </c>
      <c r="R72" s="76">
        <v>-38.279398205016598</v>
      </c>
      <c r="S72" s="76">
        <v>0.155939306234289</v>
      </c>
      <c r="T72" s="76">
        <v>686.905422626328</v>
      </c>
      <c r="U72" s="76">
        <v>0.157675047365263</v>
      </c>
      <c r="V72" s="77">
        <v>44508.455706018518</v>
      </c>
      <c r="W72" s="76">
        <v>2.5</v>
      </c>
      <c r="X72" s="76">
        <v>2.33638221837657E-2</v>
      </c>
      <c r="Y72" s="76">
        <v>0.16626125422841201</v>
      </c>
      <c r="Z72" s="120">
        <f>((((N72/1000)+1)/((SMOW!$Z$4/1000)+1))-1)*1000</f>
        <v>-3.6875093512706014</v>
      </c>
      <c r="AA72" s="120">
        <f>((((P72/1000)+1)/((SMOW!$AA$4/1000)+1))-1)*1000</f>
        <v>-7.0418081691367984</v>
      </c>
      <c r="AB72" s="120">
        <f>Z72*SMOW!$AN$6</f>
        <v>-3.8314373503822106</v>
      </c>
      <c r="AC72" s="120">
        <f>AA72*SMOW!$AN$12</f>
        <v>-7.3112079950682203</v>
      </c>
      <c r="AD72" s="120">
        <f t="shared" ref="AD72" si="172">LN((AB72/1000)+1)*1000</f>
        <v>-3.8387961088956608</v>
      </c>
      <c r="AE72" s="120">
        <f t="shared" ref="AE72" si="173">LN((AC72/1000)+1)*1000</f>
        <v>-7.3380658652965547</v>
      </c>
      <c r="AF72" s="121">
        <f>(AD72-SMOW!AN$14*AE72)</f>
        <v>3.5702667980920033E-2</v>
      </c>
      <c r="AG72" s="122">
        <f t="shared" ref="AG72" si="174">AF72*1000</f>
        <v>35.702667980920033</v>
      </c>
      <c r="AH72" s="2">
        <f>AVERAGE(AG71:AG72)</f>
        <v>33.187555273389791</v>
      </c>
      <c r="AI72" s="2">
        <f>STDEV(AG71:AG72)</f>
        <v>3.5569065018861847</v>
      </c>
      <c r="AK72" s="76">
        <v>20</v>
      </c>
      <c r="AL72" s="76">
        <v>0</v>
      </c>
      <c r="AM72" s="76">
        <v>0</v>
      </c>
      <c r="AN72" s="76">
        <v>0</v>
      </c>
    </row>
    <row r="73" spans="1:40" s="76" customFormat="1" x14ac:dyDescent="0.3">
      <c r="A73" s="76">
        <v>2502</v>
      </c>
      <c r="B73" s="76" t="s">
        <v>225</v>
      </c>
      <c r="C73" s="76" t="s">
        <v>63</v>
      </c>
      <c r="D73" s="76" t="s">
        <v>95</v>
      </c>
      <c r="E73" s="76" t="s">
        <v>236</v>
      </c>
      <c r="F73" s="76">
        <v>-3.7461065382866399</v>
      </c>
      <c r="G73" s="76">
        <v>-3.75314102680569</v>
      </c>
      <c r="H73" s="76">
        <v>3.6280646239658298E-3</v>
      </c>
      <c r="I73" s="76">
        <v>-7.0780948017955803</v>
      </c>
      <c r="J73" s="76">
        <v>-7.1032634084370496</v>
      </c>
      <c r="K73" s="76">
        <v>1.7379028788828499E-3</v>
      </c>
      <c r="L73" s="76">
        <v>-2.6179471509345299E-3</v>
      </c>
      <c r="M73" s="76">
        <v>3.5764762355088098E-3</v>
      </c>
      <c r="N73" s="76">
        <v>-13.902906600303499</v>
      </c>
      <c r="O73" s="76">
        <v>3.59107653564809E-3</v>
      </c>
      <c r="P73" s="76">
        <v>-26.833377243747499</v>
      </c>
      <c r="Q73" s="76">
        <v>1.70332537379366E-3</v>
      </c>
      <c r="R73" s="76">
        <v>-38.8066339347276</v>
      </c>
      <c r="S73" s="76">
        <v>0.14416824024629499</v>
      </c>
      <c r="T73" s="76">
        <v>670.65989673594004</v>
      </c>
      <c r="U73" s="76">
        <v>0.36805138298114298</v>
      </c>
      <c r="V73" s="77">
        <v>44508.545474537037</v>
      </c>
      <c r="W73" s="76">
        <v>2.5</v>
      </c>
      <c r="X73" s="76">
        <v>1.3136665663745E-2</v>
      </c>
      <c r="Y73" s="76">
        <v>1.51543355828391E-2</v>
      </c>
      <c r="Z73" s="120">
        <f>((((N73/1000)+1)/((SMOW!$Z$4/1000)+1))-1)*1000</f>
        <v>-3.6510034567901473</v>
      </c>
      <c r="AA73" s="120">
        <f>((((P73/1000)+1)/((SMOW!$AA$4/1000)+1))-1)*1000</f>
        <v>-6.9614300783388261</v>
      </c>
      <c r="AB73" s="120">
        <f>Z73*SMOW!$AN$6</f>
        <v>-3.7935065862003303</v>
      </c>
      <c r="AC73" s="120">
        <f>AA73*SMOW!$AN$12</f>
        <v>-7.2277548640036615</v>
      </c>
      <c r="AD73" s="120">
        <f t="shared" ref="AD73" si="175">LN((AB73/1000)+1)*1000</f>
        <v>-3.8007201813026708</v>
      </c>
      <c r="AE73" s="120">
        <f t="shared" ref="AE73" si="176">LN((AC73/1000)+1)*1000</f>
        <v>-7.2540016307911692</v>
      </c>
      <c r="AF73" s="121">
        <f>(AD73-SMOW!AN$14*AE73)</f>
        <v>2.9392679755066986E-2</v>
      </c>
      <c r="AG73" s="122">
        <f t="shared" ref="AG73" si="177">AF73*1000</f>
        <v>29.392679755066986</v>
      </c>
      <c r="AH73" s="2"/>
      <c r="AI73" s="2"/>
      <c r="AK73" s="76">
        <v>20</v>
      </c>
      <c r="AL73" s="76">
        <v>0</v>
      </c>
      <c r="AM73" s="76">
        <v>0</v>
      </c>
      <c r="AN73" s="76">
        <v>0</v>
      </c>
    </row>
    <row r="74" spans="1:40" s="76" customFormat="1" x14ac:dyDescent="0.3">
      <c r="A74" s="76">
        <v>2503</v>
      </c>
      <c r="B74" s="76" t="s">
        <v>225</v>
      </c>
      <c r="C74" s="76" t="s">
        <v>63</v>
      </c>
      <c r="D74" s="76" t="s">
        <v>95</v>
      </c>
      <c r="E74" s="76" t="s">
        <v>237</v>
      </c>
      <c r="F74" s="76">
        <v>-3.8267037915961</v>
      </c>
      <c r="G74" s="76">
        <v>-3.8340448387963599</v>
      </c>
      <c r="H74" s="76">
        <v>4.9603484948741398E-3</v>
      </c>
      <c r="I74" s="76">
        <v>-7.2174229019708198</v>
      </c>
      <c r="J74" s="76">
        <v>-7.24359455086468</v>
      </c>
      <c r="K74" s="76">
        <v>1.56596733171559E-3</v>
      </c>
      <c r="L74" s="76">
        <v>-9.4269159398042094E-3</v>
      </c>
      <c r="M74" s="76">
        <v>5.1645421121122798E-3</v>
      </c>
      <c r="N74" s="76">
        <v>-13.9826821652935</v>
      </c>
      <c r="O74" s="76">
        <v>4.9097777837014203E-3</v>
      </c>
      <c r="P74" s="76">
        <v>-26.969933256856599</v>
      </c>
      <c r="Q74" s="76">
        <v>1.5348106750115299E-3</v>
      </c>
      <c r="R74" s="76">
        <v>-38.969161142470497</v>
      </c>
      <c r="S74" s="76">
        <v>0.146728246439295</v>
      </c>
      <c r="T74" s="76">
        <v>665.057422631961</v>
      </c>
      <c r="U74" s="76">
        <v>0.148080984081917</v>
      </c>
      <c r="V74" s="77">
        <v>44508.622442129628</v>
      </c>
      <c r="W74" s="76">
        <v>2.5</v>
      </c>
      <c r="X74" s="76">
        <v>1.3420528975214299E-2</v>
      </c>
      <c r="Y74" s="76">
        <v>1.83926553585619E-2</v>
      </c>
      <c r="Z74" s="120">
        <f>((((N74/1000)+1)/((SMOW!$Z$4/1000)+1))-1)*1000</f>
        <v>-3.7316084039688002</v>
      </c>
      <c r="AA74" s="120">
        <f>((((P74/1000)+1)/((SMOW!$AA$4/1000)+1))-1)*1000</f>
        <v>-7.1007745490606622</v>
      </c>
      <c r="AB74" s="120">
        <f>Z74*SMOW!$AN$6</f>
        <v>-3.8772576430320806</v>
      </c>
      <c r="AC74" s="120">
        <f>AA74*SMOW!$AN$12</f>
        <v>-7.3724302632676153</v>
      </c>
      <c r="AD74" s="120">
        <f t="shared" ref="AD74" si="178">LN((AB74/1000)+1)*1000</f>
        <v>-3.8847936922237736</v>
      </c>
      <c r="AE74" s="120">
        <f t="shared" ref="AE74" si="179">LN((AC74/1000)+1)*1000</f>
        <v>-7.3997409407642012</v>
      </c>
      <c r="AF74" s="121">
        <f>(AD74-SMOW!AN$14*AE74)</f>
        <v>2.2269524499724636E-2</v>
      </c>
      <c r="AG74" s="122">
        <f t="shared" ref="AG74" si="180">AF74*1000</f>
        <v>22.269524499724636</v>
      </c>
      <c r="AH74" s="2">
        <f>AVERAGE(AG73:AG74)</f>
        <v>25.831102127395809</v>
      </c>
      <c r="AI74" s="2">
        <f>STDEV(AG73:AG74)</f>
        <v>5.036831384497181</v>
      </c>
      <c r="AK74" s="76">
        <v>20</v>
      </c>
      <c r="AL74" s="76">
        <v>0</v>
      </c>
      <c r="AM74" s="76">
        <v>0</v>
      </c>
      <c r="AN74" s="76">
        <v>0</v>
      </c>
    </row>
    <row r="75" spans="1:40" s="76" customFormat="1" x14ac:dyDescent="0.3">
      <c r="A75" s="76">
        <v>2504</v>
      </c>
      <c r="B75" s="76" t="s">
        <v>225</v>
      </c>
      <c r="C75" s="76" t="s">
        <v>63</v>
      </c>
      <c r="D75" s="76" t="s">
        <v>95</v>
      </c>
      <c r="E75" s="76" t="s">
        <v>238</v>
      </c>
      <c r="F75" s="76">
        <v>-4.0840958940895602</v>
      </c>
      <c r="G75" s="76">
        <v>-4.0924589104834901</v>
      </c>
      <c r="H75" s="76">
        <v>4.0320203668480596E-3</v>
      </c>
      <c r="I75" s="76">
        <v>-7.7058290503281102</v>
      </c>
      <c r="J75" s="76">
        <v>-7.7356724055991597</v>
      </c>
      <c r="K75" s="76">
        <v>1.4922966810806701E-3</v>
      </c>
      <c r="L75" s="76">
        <v>-8.0238803271300407E-3</v>
      </c>
      <c r="M75" s="76">
        <v>3.8732966113500101E-3</v>
      </c>
      <c r="N75" s="76">
        <v>-14.237450157467601</v>
      </c>
      <c r="O75" s="76">
        <v>3.9909139531303104E-3</v>
      </c>
      <c r="P75" s="76">
        <v>-27.448622023256</v>
      </c>
      <c r="Q75" s="76">
        <v>1.46260578367241E-3</v>
      </c>
      <c r="R75" s="76">
        <v>-39.203860310087201</v>
      </c>
      <c r="S75" s="76">
        <v>0.16182039462042699</v>
      </c>
      <c r="T75" s="76">
        <v>625.09332216643998</v>
      </c>
      <c r="U75" s="76">
        <v>9.5838381910581902E-2</v>
      </c>
      <c r="V75" s="77">
        <v>44508.701597222222</v>
      </c>
      <c r="W75" s="76">
        <v>2.5</v>
      </c>
      <c r="X75" s="76">
        <v>1.6598622638526499E-2</v>
      </c>
      <c r="Y75" s="76">
        <v>1.39769230229529E-2</v>
      </c>
      <c r="Z75" s="120">
        <f>((((N75/1000)+1)/((SMOW!$Z$4/1000)+1))-1)*1000</f>
        <v>-3.9890250772892655</v>
      </c>
      <c r="AA75" s="120">
        <f>((((P75/1000)+1)/((SMOW!$AA$4/1000)+1))-1)*1000</f>
        <v>-7.5892380833694206</v>
      </c>
      <c r="AB75" s="120">
        <f>Z75*SMOW!$AN$6</f>
        <v>-4.1447216038844994</v>
      </c>
      <c r="AC75" s="120">
        <f>AA75*SMOW!$AN$12</f>
        <v>-7.8795810420959524</v>
      </c>
      <c r="AD75" s="120">
        <f t="shared" ref="AD75:AD76" si="181">LN((AB75/1000)+1)*1000</f>
        <v>-4.1533347701606038</v>
      </c>
      <c r="AE75" s="120">
        <f t="shared" ref="AE75:AE76" si="182">LN((AC75/1000)+1)*1000</f>
        <v>-7.9107889859113509</v>
      </c>
      <c r="AF75" s="121">
        <f>(AD75-SMOW!AN$14*AE75)</f>
        <v>2.3561814400589576E-2</v>
      </c>
      <c r="AG75" s="122">
        <f t="shared" ref="AG75:AG76" si="183">AF75*1000</f>
        <v>23.561814400589576</v>
      </c>
      <c r="AH75" s="2"/>
      <c r="AI75" s="2"/>
      <c r="AK75" s="76">
        <v>20</v>
      </c>
      <c r="AL75" s="76">
        <v>0</v>
      </c>
      <c r="AM75" s="76">
        <v>0</v>
      </c>
      <c r="AN75" s="76">
        <v>0</v>
      </c>
    </row>
    <row r="76" spans="1:40" s="76" customFormat="1" x14ac:dyDescent="0.3">
      <c r="A76" s="76">
        <v>2505</v>
      </c>
      <c r="B76" s="76" t="s">
        <v>225</v>
      </c>
      <c r="C76" s="76" t="s">
        <v>63</v>
      </c>
      <c r="D76" s="76" t="s">
        <v>95</v>
      </c>
      <c r="E76" s="76" t="s">
        <v>239</v>
      </c>
      <c r="F76" s="76">
        <v>-4.1064795699095802</v>
      </c>
      <c r="G76" s="76">
        <v>-4.1149348556284702</v>
      </c>
      <c r="H76" s="76">
        <v>5.2620351446053398E-3</v>
      </c>
      <c r="I76" s="76">
        <v>-7.7490500535456004</v>
      </c>
      <c r="J76" s="76">
        <v>-7.7792299841580599</v>
      </c>
      <c r="K76" s="76">
        <v>1.24660651185063E-3</v>
      </c>
      <c r="L76" s="76">
        <v>-7.5014239930167401E-3</v>
      </c>
      <c r="M76" s="76">
        <v>5.3442812172058004E-3</v>
      </c>
      <c r="N76" s="76">
        <v>-14.259605631901</v>
      </c>
      <c r="O76" s="76">
        <v>5.2083887405756299E-3</v>
      </c>
      <c r="P76" s="76">
        <v>-27.4909830966829</v>
      </c>
      <c r="Q76" s="76">
        <v>1.2218038928276101E-3</v>
      </c>
      <c r="R76" s="76">
        <v>-39.824171052960303</v>
      </c>
      <c r="S76" s="76">
        <v>0.16307578458955699</v>
      </c>
      <c r="T76" s="76">
        <v>639.21954868616501</v>
      </c>
      <c r="U76" s="76">
        <v>0.17004068123827501</v>
      </c>
      <c r="V76" s="77">
        <v>44508.778414351851</v>
      </c>
      <c r="W76" s="76">
        <v>2.5</v>
      </c>
      <c r="X76" s="76">
        <v>2.4557859579266502E-3</v>
      </c>
      <c r="Y76" s="76">
        <v>6.6354299298581601E-4</v>
      </c>
      <c r="Z76" s="120">
        <f>((((N76/1000)+1)/((SMOW!$Z$4/1000)+1))-1)*1000</f>
        <v>-4.0114108898703371</v>
      </c>
      <c r="AA76" s="120">
        <f>((((P76/1000)+1)/((SMOW!$AA$4/1000)+1))-1)*1000</f>
        <v>-7.6324641648979341</v>
      </c>
      <c r="AB76" s="120">
        <f>Z76*SMOW!$AN$6</f>
        <v>-4.1679811621042555</v>
      </c>
      <c r="AC76" s="120">
        <f>AA76*SMOW!$AN$12</f>
        <v>-7.9244608322401762</v>
      </c>
      <c r="AD76" s="120">
        <f t="shared" si="181"/>
        <v>-4.1766914067703365</v>
      </c>
      <c r="AE76" s="120">
        <f t="shared" si="182"/>
        <v>-7.9560262418064527</v>
      </c>
      <c r="AF76" s="121">
        <f>(AD76-SMOW!AN$14*AE76)</f>
        <v>2.4090448903471007E-2</v>
      </c>
      <c r="AG76" s="122">
        <f t="shared" si="183"/>
        <v>24.090448903471007</v>
      </c>
      <c r="AH76" s="2">
        <f t="shared" ref="AH76:AH78" si="184">AVERAGE(AG75:AG76)</f>
        <v>23.826131652030291</v>
      </c>
      <c r="AI76" s="2">
        <f t="shared" ref="AI76" si="185">STDEV(AG75:AG76)</f>
        <v>0.37380104175663936</v>
      </c>
      <c r="AK76" s="76">
        <v>20</v>
      </c>
      <c r="AL76" s="76">
        <v>0</v>
      </c>
      <c r="AM76" s="76">
        <v>0</v>
      </c>
      <c r="AN76" s="76">
        <v>0</v>
      </c>
    </row>
    <row r="77" spans="1:40" s="76" customFormat="1" x14ac:dyDescent="0.3">
      <c r="A77" s="76">
        <v>2506</v>
      </c>
      <c r="B77" s="76" t="s">
        <v>225</v>
      </c>
      <c r="C77" s="76" t="s">
        <v>63</v>
      </c>
      <c r="D77" s="76" t="s">
        <v>95</v>
      </c>
      <c r="E77" s="76" t="s">
        <v>240</v>
      </c>
      <c r="F77" s="76">
        <v>-4.7357095273567502</v>
      </c>
      <c r="G77" s="76">
        <v>-4.7469588385610502</v>
      </c>
      <c r="H77" s="76">
        <v>3.9690680390647203E-3</v>
      </c>
      <c r="I77" s="76">
        <v>-8.9459868026342697</v>
      </c>
      <c r="J77" s="76">
        <v>-8.9862425730426008</v>
      </c>
      <c r="K77" s="76">
        <v>2.8964556666347999E-3</v>
      </c>
      <c r="L77" s="76">
        <v>-2.22275999455379E-3</v>
      </c>
      <c r="M77" s="76">
        <v>4.0713116299075499E-3</v>
      </c>
      <c r="N77" s="76">
        <v>-14.8824205952259</v>
      </c>
      <c r="O77" s="76">
        <v>3.9286034238001904E-3</v>
      </c>
      <c r="P77" s="76">
        <v>-28.664105461760499</v>
      </c>
      <c r="Q77" s="76">
        <v>2.8388274690143399E-3</v>
      </c>
      <c r="R77" s="76">
        <v>-41.009073077485702</v>
      </c>
      <c r="S77" s="76">
        <v>0.15602537822948501</v>
      </c>
      <c r="T77" s="76">
        <v>627.81185891279904</v>
      </c>
      <c r="U77" s="76">
        <v>0.41334955888464903</v>
      </c>
      <c r="V77" s="77">
        <v>44509.315034722225</v>
      </c>
      <c r="W77" s="76">
        <v>2.5</v>
      </c>
      <c r="X77" s="76">
        <v>8.6521767811346996E-3</v>
      </c>
      <c r="Y77" s="76">
        <v>9.3443730583856605E-3</v>
      </c>
      <c r="Z77" s="120">
        <f>((((N77/1000)+1)/((SMOW!$Z$4/1000)+1))-1)*1000</f>
        <v>-4.6407009140418953</v>
      </c>
      <c r="AA77" s="120">
        <f>((((P77/1000)+1)/((SMOW!$AA$4/1000)+1))-1)*1000</f>
        <v>-8.8295415497144916</v>
      </c>
      <c r="AB77" s="120">
        <f>Z77*SMOW!$AN$6</f>
        <v>-4.8218331454227643</v>
      </c>
      <c r="AC77" s="120">
        <f>AA77*SMOW!$AN$12</f>
        <v>-9.1673350395986279</v>
      </c>
      <c r="AD77" s="120">
        <f t="shared" ref="AD77:AD80" si="186">LN((AB77/1000)+1)*1000</f>
        <v>-4.8334956878560122</v>
      </c>
      <c r="AE77" s="120">
        <f t="shared" ref="AE77:AE80" si="187">LN((AC77/1000)+1)*1000</f>
        <v>-9.209613641902699</v>
      </c>
      <c r="AF77" s="121">
        <f>(AD77-SMOW!AN$14*AE77)</f>
        <v>2.9180315068613183E-2</v>
      </c>
      <c r="AG77" s="122">
        <f t="shared" ref="AG77:AG80" si="188">AF77*1000</f>
        <v>29.180315068613183</v>
      </c>
      <c r="AH77" s="2"/>
      <c r="AI77" s="2"/>
      <c r="AK77" s="76">
        <v>20</v>
      </c>
      <c r="AL77" s="76">
        <v>1</v>
      </c>
      <c r="AM77" s="76">
        <v>0</v>
      </c>
      <c r="AN77" s="76">
        <v>0</v>
      </c>
    </row>
    <row r="78" spans="1:40" s="76" customFormat="1" x14ac:dyDescent="0.3">
      <c r="A78" s="76">
        <v>2507</v>
      </c>
      <c r="B78" s="76" t="s">
        <v>225</v>
      </c>
      <c r="C78" s="76" t="s">
        <v>63</v>
      </c>
      <c r="D78" s="76" t="s">
        <v>95</v>
      </c>
      <c r="E78" s="76" t="s">
        <v>241</v>
      </c>
      <c r="F78" s="76">
        <v>-4.8122461927969704</v>
      </c>
      <c r="G78" s="76">
        <v>-4.8238628162012196</v>
      </c>
      <c r="H78" s="76">
        <v>4.9643657177565904E-3</v>
      </c>
      <c r="I78" s="76">
        <v>-9.0784397357338396</v>
      </c>
      <c r="J78" s="76">
        <v>-9.1198999453999097</v>
      </c>
      <c r="K78" s="76">
        <v>1.67747733453624E-3</v>
      </c>
      <c r="L78" s="76">
        <v>-8.5556450300657196E-3</v>
      </c>
      <c r="M78" s="76">
        <v>5.0009284325076304E-3</v>
      </c>
      <c r="N78" s="76">
        <v>-14.9581769700059</v>
      </c>
      <c r="O78" s="76">
        <v>4.9137540510318803E-3</v>
      </c>
      <c r="P78" s="76">
        <v>-28.793923096867399</v>
      </c>
      <c r="Q78" s="76">
        <v>1.6441020626643799E-3</v>
      </c>
      <c r="R78" s="76">
        <v>-41.178155050835102</v>
      </c>
      <c r="S78" s="76">
        <v>0.13845653400552299</v>
      </c>
      <c r="T78" s="76">
        <v>631.79584498382803</v>
      </c>
      <c r="U78" s="76">
        <v>0.21280456310850901</v>
      </c>
      <c r="V78" s="77">
        <v>44509.391770833332</v>
      </c>
      <c r="W78" s="76">
        <v>2.5</v>
      </c>
      <c r="X78" s="76">
        <v>7.6523449974559401E-3</v>
      </c>
      <c r="Y78" s="76">
        <v>1.1806414648670001E-2</v>
      </c>
      <c r="Z78" s="120">
        <f>((((N78/1000)+1)/((SMOW!$Z$4/1000)+1))-1)*1000</f>
        <v>-4.7172448857247806</v>
      </c>
      <c r="AA78" s="120">
        <f>((((P78/1000)+1)/((SMOW!$AA$4/1000)+1))-1)*1000</f>
        <v>-8.9620100455534146</v>
      </c>
      <c r="AB78" s="120">
        <f>Z78*SMOW!$AN$6</f>
        <v>-4.9013647219193377</v>
      </c>
      <c r="AC78" s="120">
        <f>AA78*SMOW!$AN$12</f>
        <v>-9.304871408470051</v>
      </c>
      <c r="AD78" s="120">
        <f t="shared" si="186"/>
        <v>-4.9134158039461573</v>
      </c>
      <c r="AE78" s="120">
        <f t="shared" si="187"/>
        <v>-9.3484321530937038</v>
      </c>
      <c r="AF78" s="121">
        <f>(AD78-SMOW!AN$14*AE78)</f>
        <v>2.2556372887318155E-2</v>
      </c>
      <c r="AG78" s="122">
        <f t="shared" si="188"/>
        <v>22.556372887318155</v>
      </c>
      <c r="AH78" s="2">
        <f t="shared" si="184"/>
        <v>25.868343977965669</v>
      </c>
      <c r="AI78" s="2">
        <f t="shared" ref="AI78" si="189">STDEV(AG77:AG78)</f>
        <v>4.683834434581331</v>
      </c>
      <c r="AK78" s="76">
        <v>20</v>
      </c>
      <c r="AL78" s="76">
        <v>0</v>
      </c>
      <c r="AM78" s="76">
        <v>0</v>
      </c>
      <c r="AN78" s="76">
        <v>0</v>
      </c>
    </row>
    <row r="79" spans="1:40" s="76" customFormat="1" x14ac:dyDescent="0.3">
      <c r="A79" s="76">
        <v>2508</v>
      </c>
      <c r="B79" s="76" t="s">
        <v>225</v>
      </c>
      <c r="C79" s="76" t="s">
        <v>63</v>
      </c>
      <c r="D79" s="76" t="s">
        <v>95</v>
      </c>
      <c r="E79" s="76" t="s">
        <v>242</v>
      </c>
      <c r="F79" s="76">
        <v>-4.9419612295322004</v>
      </c>
      <c r="G79" s="76">
        <v>-4.9542134577462997</v>
      </c>
      <c r="H79" s="76">
        <v>4.2494230645899397E-3</v>
      </c>
      <c r="I79" s="76">
        <v>-9.3234112845835</v>
      </c>
      <c r="J79" s="76">
        <v>-9.3671463733694509</v>
      </c>
      <c r="K79" s="76">
        <v>1.37600618255118E-3</v>
      </c>
      <c r="L79" s="76">
        <v>-8.3601726072332506E-3</v>
      </c>
      <c r="M79" s="76">
        <v>4.5478399794380902E-3</v>
      </c>
      <c r="N79" s="76">
        <v>-15.086569563032899</v>
      </c>
      <c r="O79" s="76">
        <v>4.20610023219848E-3</v>
      </c>
      <c r="P79" s="76">
        <v>-29.034020665082299</v>
      </c>
      <c r="Q79" s="76">
        <v>1.3486290135757599E-3</v>
      </c>
      <c r="R79" s="76">
        <v>-41.955714702194797</v>
      </c>
      <c r="S79" s="76">
        <v>0.14819314149486301</v>
      </c>
      <c r="T79" s="76">
        <v>632.24371938437105</v>
      </c>
      <c r="U79" s="76">
        <v>0.13346026008093501</v>
      </c>
      <c r="V79" s="77">
        <v>44509.470925925925</v>
      </c>
      <c r="W79" s="76">
        <v>2.5</v>
      </c>
      <c r="X79" s="76">
        <v>3.2596325702411499E-2</v>
      </c>
      <c r="Y79" s="76">
        <v>3.7568508755123999E-2</v>
      </c>
      <c r="Z79" s="120">
        <f>((((N79/1000)+1)/((SMOW!$Z$4/1000)+1))-1)*1000</f>
        <v>-4.8469723051465241</v>
      </c>
      <c r="AA79" s="120">
        <f>((((P79/1000)+1)/((SMOW!$AA$4/1000)+1))-1)*1000</f>
        <v>-9.2070103776717982</v>
      </c>
      <c r="AB79" s="120">
        <f>Z79*SMOW!$AN$6</f>
        <v>-5.0361555611533859</v>
      </c>
      <c r="AC79" s="120">
        <f>AA79*SMOW!$AN$12</f>
        <v>-9.5592447659876658</v>
      </c>
      <c r="AD79" s="120">
        <f t="shared" si="186"/>
        <v>-5.0488797311483333</v>
      </c>
      <c r="AE79" s="120">
        <f t="shared" si="187"/>
        <v>-9.605227621786474</v>
      </c>
      <c r="AF79" s="121">
        <f>(AD79-SMOW!AN$14*AE79)</f>
        <v>2.2680453154925395E-2</v>
      </c>
      <c r="AG79" s="122">
        <f t="shared" si="188"/>
        <v>22.680453154925395</v>
      </c>
      <c r="AH79" s="2"/>
      <c r="AI79" s="2"/>
      <c r="AK79" s="76">
        <v>20</v>
      </c>
      <c r="AL79" s="76">
        <v>0</v>
      </c>
      <c r="AM79" s="76">
        <v>0</v>
      </c>
      <c r="AN79" s="76">
        <v>0</v>
      </c>
    </row>
    <row r="80" spans="1:40" s="76" customFormat="1" x14ac:dyDescent="0.3">
      <c r="A80" s="76">
        <v>2509</v>
      </c>
      <c r="B80" s="76" t="s">
        <v>225</v>
      </c>
      <c r="C80" s="76" t="s">
        <v>63</v>
      </c>
      <c r="D80" s="76" t="s">
        <v>95</v>
      </c>
      <c r="E80" s="76" t="s">
        <v>243</v>
      </c>
      <c r="F80" s="76">
        <v>-4.9437892266737098</v>
      </c>
      <c r="G80" s="76">
        <v>-4.9560505428127</v>
      </c>
      <c r="H80" s="76">
        <v>4.2938589590374903E-3</v>
      </c>
      <c r="I80" s="76">
        <v>-9.3460574788620203</v>
      </c>
      <c r="J80" s="76">
        <v>-9.3900059577050108</v>
      </c>
      <c r="K80" s="76">
        <v>1.4107597520376101E-3</v>
      </c>
      <c r="L80" s="76">
        <v>1.87260285554458E-3</v>
      </c>
      <c r="M80" s="76">
        <v>4.2507424574150503E-3</v>
      </c>
      <c r="N80" s="76">
        <v>-15.088378923759</v>
      </c>
      <c r="O80" s="76">
        <v>4.2500831030751699E-3</v>
      </c>
      <c r="P80" s="76">
        <v>-29.056216288211299</v>
      </c>
      <c r="Q80" s="76">
        <v>1.3826911222561699E-3</v>
      </c>
      <c r="R80" s="76">
        <v>-41.837228408820899</v>
      </c>
      <c r="S80" s="76">
        <v>0.158225596502337</v>
      </c>
      <c r="T80" s="76">
        <v>594.73467115021197</v>
      </c>
      <c r="U80" s="76">
        <v>0.10125150448002</v>
      </c>
      <c r="V80" s="77">
        <v>44509.547650462962</v>
      </c>
      <c r="W80" s="76">
        <v>2.5</v>
      </c>
      <c r="X80" s="76">
        <v>8.9305736355204599E-2</v>
      </c>
      <c r="Y80" s="76">
        <v>0.100860664449551</v>
      </c>
      <c r="Z80" s="120">
        <f>((((N80/1000)+1)/((SMOW!$Z$4/1000)+1))-1)*1000</f>
        <v>-4.8488004767899273</v>
      </c>
      <c r="AA80" s="120">
        <f>((((P80/1000)+1)/((SMOW!$AA$4/1000)+1))-1)*1000</f>
        <v>-9.2296592327960614</v>
      </c>
      <c r="AB80" s="120">
        <f>Z80*SMOW!$AN$6</f>
        <v>-5.0380550885715421</v>
      </c>
      <c r="AC80" s="120">
        <f>AA80*SMOW!$AN$12</f>
        <v>-9.5827601027713918</v>
      </c>
      <c r="AD80" s="120">
        <f t="shared" si="186"/>
        <v>-5.0507888751258765</v>
      </c>
      <c r="AE80" s="120">
        <f t="shared" si="187"/>
        <v>-9.6289701988339846</v>
      </c>
      <c r="AF80" s="121">
        <f>(AD80-SMOW!AN$14*AE80)</f>
        <v>3.3307389858467928E-2</v>
      </c>
      <c r="AG80" s="122">
        <f t="shared" si="188"/>
        <v>33.307389858467928</v>
      </c>
      <c r="AH80" s="2">
        <f>AVERAGE(AG79:AG80)</f>
        <v>27.993921506696662</v>
      </c>
      <c r="AI80" s="2">
        <f>STDEV(AG79:AG80)</f>
        <v>7.5143790063151412</v>
      </c>
      <c r="AK80" s="76">
        <v>20</v>
      </c>
      <c r="AL80" s="76">
        <v>0</v>
      </c>
      <c r="AM80" s="76">
        <v>0</v>
      </c>
      <c r="AN80" s="76">
        <v>0</v>
      </c>
    </row>
    <row r="81" spans="1:40" s="76" customFormat="1" x14ac:dyDescent="0.3">
      <c r="A81" s="76">
        <v>2510</v>
      </c>
      <c r="B81" s="76" t="s">
        <v>225</v>
      </c>
      <c r="C81" s="76" t="s">
        <v>63</v>
      </c>
      <c r="D81" s="76" t="s">
        <v>95</v>
      </c>
      <c r="E81" s="76" t="s">
        <v>246</v>
      </c>
      <c r="F81" s="76">
        <v>-5.1316711254949903</v>
      </c>
      <c r="G81" s="76">
        <v>-5.1448838355252402</v>
      </c>
      <c r="H81" s="76">
        <v>4.8622834824366698E-3</v>
      </c>
      <c r="I81" s="76">
        <v>-9.6791552758314303</v>
      </c>
      <c r="J81" s="76">
        <v>-9.7263028140102303</v>
      </c>
      <c r="K81" s="76">
        <v>1.34724347864308E-3</v>
      </c>
      <c r="L81" s="76">
        <v>-9.3959497278377699E-3</v>
      </c>
      <c r="M81" s="76">
        <v>4.9567613226824498E-3</v>
      </c>
      <c r="N81" s="76">
        <v>-15.2743453682025</v>
      </c>
      <c r="O81" s="76">
        <v>4.8127125432413601E-3</v>
      </c>
      <c r="P81" s="76">
        <v>-29.382686735108699</v>
      </c>
      <c r="Q81" s="76">
        <v>1.32043857555882E-3</v>
      </c>
      <c r="R81" s="76">
        <v>-42.480941595313702</v>
      </c>
      <c r="S81" s="76">
        <v>0.100246164572659</v>
      </c>
      <c r="T81" s="76">
        <v>597.58207966525504</v>
      </c>
      <c r="U81" s="76">
        <v>9.8598048934476601E-2</v>
      </c>
      <c r="V81" s="77">
        <v>44509.627083333333</v>
      </c>
      <c r="W81" s="76">
        <v>2.5</v>
      </c>
      <c r="X81" s="76">
        <v>3.5770333407387299E-2</v>
      </c>
      <c r="Y81" s="76">
        <v>2.9770767412930599E-2</v>
      </c>
      <c r="Z81" s="120">
        <f>((((N81/1000)+1)/((SMOW!$Z$4/1000)+1))-1)*1000</f>
        <v>-5.0367003109463848</v>
      </c>
      <c r="AA81" s="120">
        <f>((((P81/1000)+1)/((SMOW!$AA$4/1000)+1))-1)*1000</f>
        <v>-9.5627961675487363</v>
      </c>
      <c r="AB81" s="120">
        <f>Z81*SMOW!$AN$6</f>
        <v>-5.2332888830213404</v>
      </c>
      <c r="AC81" s="120">
        <f>AA81*SMOW!$AN$12</f>
        <v>-9.9286419220875306</v>
      </c>
      <c r="AD81" s="120">
        <f t="shared" ref="AD81:AD83" si="190">LN((AB81/1000)+1)*1000</f>
        <v>-5.2470305028320299</v>
      </c>
      <c r="AE81" s="120">
        <f t="shared" ref="AE81:AE83" si="191">LN((AC81/1000)+1)*1000</f>
        <v>-9.9782595844798774</v>
      </c>
      <c r="AF81" s="121">
        <f>(AD81-SMOW!AN$14*AE81)</f>
        <v>2.1490557773345742E-2</v>
      </c>
      <c r="AG81" s="122">
        <f t="shared" ref="AG81:AG83" si="192">AF81*1000</f>
        <v>21.490557773345742</v>
      </c>
      <c r="AK81" s="76">
        <v>20</v>
      </c>
      <c r="AL81" s="76">
        <v>0</v>
      </c>
      <c r="AM81" s="76">
        <v>0</v>
      </c>
      <c r="AN81" s="76">
        <v>0</v>
      </c>
    </row>
    <row r="82" spans="1:40" s="76" customFormat="1" x14ac:dyDescent="0.3">
      <c r="A82" s="76">
        <v>2511</v>
      </c>
      <c r="B82" s="76" t="s">
        <v>225</v>
      </c>
      <c r="C82" s="76" t="s">
        <v>63</v>
      </c>
      <c r="D82" s="76" t="s">
        <v>95</v>
      </c>
      <c r="E82" s="76" t="s">
        <v>245</v>
      </c>
      <c r="F82" s="76">
        <v>-5.1840213397862396</v>
      </c>
      <c r="G82" s="76">
        <v>-5.1975054142307702</v>
      </c>
      <c r="H82" s="76">
        <v>4.5944188316009698E-3</v>
      </c>
      <c r="I82" s="76">
        <v>-9.7886189313572896</v>
      </c>
      <c r="J82" s="76">
        <v>-9.8368424434007906</v>
      </c>
      <c r="K82" s="76">
        <v>1.2180393139343E-3</v>
      </c>
      <c r="L82" s="76">
        <v>-3.6526041151563999E-3</v>
      </c>
      <c r="M82" s="76">
        <v>4.4174559436278597E-3</v>
      </c>
      <c r="N82" s="76">
        <v>-15.326161872499499</v>
      </c>
      <c r="O82" s="76">
        <v>4.5475787702679597E-3</v>
      </c>
      <c r="P82" s="76">
        <v>-29.4899724898141</v>
      </c>
      <c r="Q82" s="76">
        <v>1.19380507099236E-3</v>
      </c>
      <c r="R82" s="76">
        <v>-42.392075544300297</v>
      </c>
      <c r="S82" s="76">
        <v>0.130933084713727</v>
      </c>
      <c r="T82" s="76">
        <v>604.98129689353595</v>
      </c>
      <c r="U82" s="76">
        <v>0.104181546996836</v>
      </c>
      <c r="V82" s="77">
        <v>44509.707256944443</v>
      </c>
      <c r="W82" s="76">
        <v>2.5</v>
      </c>
      <c r="X82" s="76">
        <v>4.3261244905602801E-4</v>
      </c>
      <c r="Y82" s="76">
        <v>1.1640655622787599E-3</v>
      </c>
      <c r="Z82" s="120">
        <f>((((N82/1000)+1)/((SMOW!$Z$4/1000)+1))-1)*1000</f>
        <v>-5.0890555226250633</v>
      </c>
      <c r="AA82" s="120">
        <f>((((P82/1000)+1)/((SMOW!$AA$4/1000)+1))-1)*1000</f>
        <v>-9.6722726846573117</v>
      </c>
      <c r="AB82" s="120">
        <f>Z82*SMOW!$AN$6</f>
        <v>-5.2876875826324303</v>
      </c>
      <c r="AC82" s="120">
        <f>AA82*SMOW!$AN$12</f>
        <v>-10.042306703622549</v>
      </c>
      <c r="AD82" s="120">
        <f t="shared" si="190"/>
        <v>-5.3017168794976346</v>
      </c>
      <c r="AE82" s="120">
        <f t="shared" si="191"/>
        <v>-10.093070810689843</v>
      </c>
      <c r="AF82" s="121">
        <f>(AD82-SMOW!AN$14*AE82)</f>
        <v>2.7424508546602944E-2</v>
      </c>
      <c r="AG82" s="122">
        <f t="shared" si="192"/>
        <v>27.424508546602944</v>
      </c>
      <c r="AH82" s="2">
        <f>AVERAGE(AG81:AG82)</f>
        <v>24.457533159974343</v>
      </c>
      <c r="AI82" s="2">
        <f>STDEV(AG81:AG82)</f>
        <v>4.1959368309973346</v>
      </c>
      <c r="AK82" s="76">
        <v>20</v>
      </c>
      <c r="AL82" s="76">
        <v>0</v>
      </c>
      <c r="AM82" s="76">
        <v>0</v>
      </c>
      <c r="AN82" s="76">
        <v>0</v>
      </c>
    </row>
    <row r="83" spans="1:40" s="76" customFormat="1" x14ac:dyDescent="0.3">
      <c r="A83" s="76">
        <v>2512</v>
      </c>
      <c r="B83" s="76" t="s">
        <v>225</v>
      </c>
      <c r="C83" s="76" t="s">
        <v>63</v>
      </c>
      <c r="D83" s="76" t="s">
        <v>95</v>
      </c>
      <c r="E83" s="76" t="s">
        <v>244</v>
      </c>
      <c r="F83" s="76">
        <v>-5.2888511235637203</v>
      </c>
      <c r="G83" s="76">
        <v>-5.30288705658245</v>
      </c>
      <c r="H83" s="76">
        <v>4.7801874897493097E-3</v>
      </c>
      <c r="I83" s="76">
        <v>-10.006736950869501</v>
      </c>
      <c r="J83" s="76">
        <v>-10.0571410762967</v>
      </c>
      <c r="K83" s="76">
        <v>3.1606682641544199E-3</v>
      </c>
      <c r="L83" s="76">
        <v>7.2834317021906302E-3</v>
      </c>
      <c r="M83" s="76">
        <v>4.4356391248209703E-3</v>
      </c>
      <c r="N83" s="76">
        <v>-15.4299229175133</v>
      </c>
      <c r="O83" s="76">
        <v>4.7314535185092798E-3</v>
      </c>
      <c r="P83" s="76">
        <v>-29.703750809437899</v>
      </c>
      <c r="Q83" s="76">
        <v>3.0977832638978599E-3</v>
      </c>
      <c r="R83" s="76">
        <v>-43.070095687371598</v>
      </c>
      <c r="S83" s="76">
        <v>0.13927213946146499</v>
      </c>
      <c r="T83" s="76">
        <v>620.69712248252495</v>
      </c>
      <c r="U83" s="76">
        <v>0.38171153470228902</v>
      </c>
      <c r="V83" s="77">
        <v>44510.219976851855</v>
      </c>
      <c r="W83" s="76">
        <v>2.5</v>
      </c>
      <c r="X83" s="76">
        <v>0.13616971670950401</v>
      </c>
      <c r="Y83" s="76">
        <v>0.139946887145426</v>
      </c>
      <c r="Z83" s="120">
        <f>((((N83/1000)+1)/((SMOW!$Z$4/1000)+1))-1)*1000</f>
        <v>-5.1938953135257648</v>
      </c>
      <c r="AA83" s="120">
        <f>((((P83/1000)+1)/((SMOW!$AA$4/1000)+1))-1)*1000</f>
        <v>-9.8904163322458558</v>
      </c>
      <c r="AB83" s="120">
        <f>Z83*SMOW!$AN$6</f>
        <v>-5.3966193987713647</v>
      </c>
      <c r="AC83" s="120">
        <f>AA83*SMOW!$AN$12</f>
        <v>-10.268795915202167</v>
      </c>
      <c r="AD83" s="120">
        <f t="shared" si="190"/>
        <v>-5.4112337516864795</v>
      </c>
      <c r="AE83" s="120">
        <f t="shared" si="191"/>
        <v>-10.321883744749744</v>
      </c>
      <c r="AF83" s="121">
        <f>(AD83-SMOW!AN$14*AE83)</f>
        <v>3.8720865541385763E-2</v>
      </c>
      <c r="AG83" s="122">
        <f t="shared" si="192"/>
        <v>38.720865541385763</v>
      </c>
      <c r="AK83" s="76">
        <v>20</v>
      </c>
      <c r="AL83" s="76">
        <v>0</v>
      </c>
      <c r="AM83" s="76">
        <v>0</v>
      </c>
      <c r="AN83" s="76">
        <v>0</v>
      </c>
    </row>
    <row r="84" spans="1:40" s="76" customFormat="1" x14ac:dyDescent="0.3">
      <c r="A84" s="76">
        <v>2513</v>
      </c>
      <c r="B84" s="76" t="s">
        <v>225</v>
      </c>
      <c r="C84" s="76" t="s">
        <v>63</v>
      </c>
      <c r="D84" s="76" t="s">
        <v>95</v>
      </c>
      <c r="E84" s="76" t="s">
        <v>247</v>
      </c>
      <c r="F84" s="76">
        <v>-5.2503658426769002</v>
      </c>
      <c r="G84" s="76">
        <v>-5.2641978020886997</v>
      </c>
      <c r="H84" s="76">
        <v>4.2349767756286001E-3</v>
      </c>
      <c r="I84" s="76">
        <v>-9.9285927391514193</v>
      </c>
      <c r="J84" s="76">
        <v>-9.9782099405170701</v>
      </c>
      <c r="K84" s="76">
        <v>1.27204157346126E-3</v>
      </c>
      <c r="L84" s="76">
        <v>4.2970465043109304E-3</v>
      </c>
      <c r="M84" s="76">
        <v>4.15821207520222E-3</v>
      </c>
      <c r="N84" s="76">
        <v>-15.3918299937413</v>
      </c>
      <c r="O84" s="76">
        <v>4.1918012230304398E-3</v>
      </c>
      <c r="P84" s="76">
        <v>-29.627161363472901</v>
      </c>
      <c r="Q84" s="76">
        <v>1.2467328956782199E-3</v>
      </c>
      <c r="R84" s="76">
        <v>-42.636480193499096</v>
      </c>
      <c r="S84" s="76">
        <v>0.13581707496389001</v>
      </c>
      <c r="T84" s="76">
        <v>611.46219074022804</v>
      </c>
      <c r="U84" s="76">
        <v>0.203991831425852</v>
      </c>
      <c r="V84" s="77">
        <v>44510.296712962961</v>
      </c>
      <c r="W84" s="76">
        <v>2.5</v>
      </c>
      <c r="X84" s="76">
        <v>0.21319851179217</v>
      </c>
      <c r="Y84" s="76">
        <v>0.194301268119911</v>
      </c>
      <c r="Z84" s="120">
        <f>((((N84/1000)+1)/((SMOW!$Z$4/1000)+1))-1)*1000</f>
        <v>-5.1554063588076238</v>
      </c>
      <c r="AA84" s="120">
        <f>((((P84/1000)+1)/((SMOW!$AA$4/1000)+1))-1)*1000</f>
        <v>-9.8122629388661675</v>
      </c>
      <c r="AB84" s="120">
        <f>Z84*SMOW!$AN$6</f>
        <v>-5.3566281730858103</v>
      </c>
      <c r="AC84" s="120">
        <f>AA84*SMOW!$AN$12</f>
        <v>-10.187652592238097</v>
      </c>
      <c r="AD84" s="120">
        <f t="shared" ref="AD84" si="193">LN((AB84/1000)+1)*1000</f>
        <v>-5.3710263459012335</v>
      </c>
      <c r="AE84" s="120">
        <f t="shared" ref="AE84" si="194">LN((AC84/1000)+1)*1000</f>
        <v>-10.239901892975565</v>
      </c>
      <c r="AF84" s="121">
        <f>(AD84-SMOW!AN$14*AE84)</f>
        <v>3.5641853589865491E-2</v>
      </c>
      <c r="AG84" s="122">
        <f t="shared" ref="AG84" si="195">AF84*1000</f>
        <v>35.641853589865491</v>
      </c>
      <c r="AH84" s="2">
        <f>AVERAGE(AG83:AG84)</f>
        <v>37.181359565625627</v>
      </c>
      <c r="AI84" s="2">
        <f>STDEV(AG83:AG84)</f>
        <v>2.1771902302744097</v>
      </c>
      <c r="AK84" s="76">
        <v>20</v>
      </c>
      <c r="AL84" s="76">
        <v>1</v>
      </c>
      <c r="AM84" s="76">
        <v>0</v>
      </c>
      <c r="AN84" s="76">
        <v>0</v>
      </c>
    </row>
    <row r="85" spans="1:40" s="76" customFormat="1" x14ac:dyDescent="0.3">
      <c r="A85" s="76">
        <v>2514</v>
      </c>
      <c r="B85" s="76" t="s">
        <v>225</v>
      </c>
      <c r="C85" s="76" t="s">
        <v>63</v>
      </c>
      <c r="D85" s="76" t="s">
        <v>95</v>
      </c>
      <c r="E85" s="76" t="s">
        <v>248</v>
      </c>
      <c r="F85" s="76">
        <v>-5.4059924251331202</v>
      </c>
      <c r="G85" s="76">
        <v>-5.4206581598995101</v>
      </c>
      <c r="H85" s="76">
        <v>4.9362756580649198E-3</v>
      </c>
      <c r="I85" s="76">
        <v>-10.1983259424408</v>
      </c>
      <c r="J85" s="76">
        <v>-10.250685195669799</v>
      </c>
      <c r="K85" s="76">
        <v>1.3961663417801299E-3</v>
      </c>
      <c r="L85" s="76">
        <v>-8.2963765858401692E-3</v>
      </c>
      <c r="M85" s="76">
        <v>5.2590367566508704E-3</v>
      </c>
      <c r="N85" s="76">
        <v>-15.545869964498801</v>
      </c>
      <c r="O85" s="76">
        <v>4.8859503692606403E-3</v>
      </c>
      <c r="P85" s="76">
        <v>-29.891527925552101</v>
      </c>
      <c r="Q85" s="76">
        <v>1.36838806407979E-3</v>
      </c>
      <c r="R85" s="76">
        <v>-43.2387507363729</v>
      </c>
      <c r="S85" s="76">
        <v>0.15498553937634801</v>
      </c>
      <c r="T85" s="76">
        <v>611.41466452728002</v>
      </c>
      <c r="U85" s="76">
        <v>0.144821073418823</v>
      </c>
      <c r="V85" s="77">
        <v>44510.37699074074</v>
      </c>
      <c r="W85" s="76">
        <v>2.5</v>
      </c>
      <c r="X85" s="76">
        <v>5.9839036500142001E-4</v>
      </c>
      <c r="Y85" s="76">
        <v>1.8834470860008799E-3</v>
      </c>
      <c r="Z85" s="120">
        <f>((((N85/1000)+1)/((SMOW!$Z$4/1000)+1))-1)*1000</f>
        <v>-5.3110477974843695</v>
      </c>
      <c r="AA85" s="120">
        <f>((((P85/1000)+1)/((SMOW!$AA$4/1000)+1))-1)*1000</f>
        <v>-10.082027834828921</v>
      </c>
      <c r="AB85" s="120">
        <f>Z85*SMOW!$AN$6</f>
        <v>-5.518344487434363</v>
      </c>
      <c r="AC85" s="120">
        <f>AA85*SMOW!$AN$12</f>
        <v>-10.467737936339908</v>
      </c>
      <c r="AD85" s="120">
        <f t="shared" ref="AD85" si="196">LN((AB85/1000)+1)*1000</f>
        <v>-5.5336267983435636</v>
      </c>
      <c r="AE85" s="120">
        <f t="shared" ref="AE85" si="197">LN((AC85/1000)+1)*1000</f>
        <v>-10.522910061064154</v>
      </c>
      <c r="AF85" s="121">
        <f>(AD85-SMOW!AN$14*AE85)</f>
        <v>2.2469713898310317E-2</v>
      </c>
      <c r="AG85" s="122">
        <f t="shared" ref="AG85" si="198">AF85*1000</f>
        <v>22.469713898310317</v>
      </c>
      <c r="AH85" s="2"/>
      <c r="AI85" s="2"/>
      <c r="AK85" s="76">
        <v>20</v>
      </c>
      <c r="AL85" s="76">
        <v>0</v>
      </c>
      <c r="AM85" s="76">
        <v>0</v>
      </c>
      <c r="AN85" s="76">
        <v>0</v>
      </c>
    </row>
    <row r="86" spans="1:40" s="76" customFormat="1" x14ac:dyDescent="0.3">
      <c r="A86" s="76">
        <v>2515</v>
      </c>
      <c r="B86" s="76" t="s">
        <v>225</v>
      </c>
      <c r="C86" s="76" t="s">
        <v>63</v>
      </c>
      <c r="D86" s="76" t="s">
        <v>95</v>
      </c>
      <c r="E86" s="76" t="s">
        <v>251</v>
      </c>
      <c r="F86" s="76">
        <v>-5.37834158301371</v>
      </c>
      <c r="G86" s="76">
        <v>-5.3928575565000001</v>
      </c>
      <c r="H86" s="76">
        <v>5.6324369508111696E-3</v>
      </c>
      <c r="I86" s="76">
        <v>-10.1532753054924</v>
      </c>
      <c r="J86" s="76">
        <v>-10.2051714319329</v>
      </c>
      <c r="K86" s="76">
        <v>1.6028066320680199E-3</v>
      </c>
      <c r="L86" s="76">
        <v>-4.5270404394507401E-3</v>
      </c>
      <c r="M86" s="76">
        <v>5.7313230928610097E-3</v>
      </c>
      <c r="N86" s="76">
        <v>-15.5185010224821</v>
      </c>
      <c r="O86" s="76">
        <v>5.5750143034861499E-3</v>
      </c>
      <c r="P86" s="76">
        <v>-29.847373620986399</v>
      </c>
      <c r="Q86" s="76">
        <v>1.5709170166303E-3</v>
      </c>
      <c r="R86" s="76">
        <v>-43.972512202735601</v>
      </c>
      <c r="S86" s="76">
        <v>0.13041118854723699</v>
      </c>
      <c r="T86" s="76">
        <v>649.062931325195</v>
      </c>
      <c r="U86" s="76">
        <v>0.18193414000808</v>
      </c>
      <c r="V86" s="77">
        <v>44510.453715277778</v>
      </c>
      <c r="W86" s="76">
        <v>2.5</v>
      </c>
      <c r="X86" s="76">
        <v>3.67371017777594E-3</v>
      </c>
      <c r="Y86" s="76">
        <v>9.3411409481928206E-3</v>
      </c>
      <c r="Z86" s="120">
        <f>((((N86/1000)+1)/((SMOW!$Z$4/1000)+1))-1)*1000</f>
        <v>-5.2833943157964969</v>
      </c>
      <c r="AA86" s="120">
        <f>((((P86/1000)+1)/((SMOW!$AA$4/1000)+1))-1)*1000</f>
        <v>-10.036971904594072</v>
      </c>
      <c r="AB86" s="120">
        <f>Z86*SMOW!$AN$6</f>
        <v>-5.4896116565411974</v>
      </c>
      <c r="AC86" s="120">
        <f>AA86*SMOW!$AN$12</f>
        <v>-10.420958292611182</v>
      </c>
      <c r="AD86" s="120">
        <f t="shared" ref="AD86:AD88" si="199">LN((AB86/1000)+1)*1000</f>
        <v>-5.5047349473339295</v>
      </c>
      <c r="AE86" s="120">
        <f t="shared" ref="AE86:AE88" si="200">LN((AC86/1000)+1)*1000</f>
        <v>-10.475636677653764</v>
      </c>
      <c r="AF86" s="121">
        <f>(AD86-SMOW!AN$14*AE86)</f>
        <v>2.6401218467258403E-2</v>
      </c>
      <c r="AG86" s="122">
        <f t="shared" ref="AG86:AG88" si="201">AF86*1000</f>
        <v>26.401218467258403</v>
      </c>
      <c r="AH86" s="2">
        <f>AVERAGE(AG85:AG86)</f>
        <v>24.43546618278436</v>
      </c>
      <c r="AI86" s="2">
        <f>STDEV(AG85:AG86)</f>
        <v>2.7799935409690857</v>
      </c>
      <c r="AK86" s="76">
        <v>20</v>
      </c>
      <c r="AL86" s="76">
        <v>0</v>
      </c>
      <c r="AM86" s="76">
        <v>0</v>
      </c>
      <c r="AN86" s="76">
        <v>0</v>
      </c>
    </row>
    <row r="87" spans="1:40" s="76" customFormat="1" x14ac:dyDescent="0.3">
      <c r="A87" s="76">
        <v>2516</v>
      </c>
      <c r="B87" s="76" t="s">
        <v>225</v>
      </c>
      <c r="C87" s="76" t="s">
        <v>63</v>
      </c>
      <c r="D87" s="76" t="s">
        <v>95</v>
      </c>
      <c r="E87" s="76" t="s">
        <v>250</v>
      </c>
      <c r="F87" s="76">
        <v>-5.92578419978285</v>
      </c>
      <c r="G87" s="76">
        <v>-5.9434120166108704</v>
      </c>
      <c r="H87" s="76">
        <v>5.8993511860829101E-3</v>
      </c>
      <c r="I87" s="76">
        <v>-11.183013793035</v>
      </c>
      <c r="J87" s="76">
        <v>-11.2460138986432</v>
      </c>
      <c r="K87" s="76">
        <v>1.99968019076533E-3</v>
      </c>
      <c r="L87" s="76">
        <v>-5.5166781272585298E-3</v>
      </c>
      <c r="M87" s="76">
        <v>6.3831309392076404E-3</v>
      </c>
      <c r="N87" s="76">
        <v>-16.0603624663791</v>
      </c>
      <c r="O87" s="76">
        <v>5.8392073503730803E-3</v>
      </c>
      <c r="P87" s="76">
        <v>-30.8566243193521</v>
      </c>
      <c r="Q87" s="76">
        <v>1.9598943357494801E-3</v>
      </c>
      <c r="R87" s="76">
        <v>-42.7157963058782</v>
      </c>
      <c r="S87" s="76">
        <v>0.17105875379778299</v>
      </c>
      <c r="T87" s="76">
        <v>647.31912278192601</v>
      </c>
      <c r="U87" s="76">
        <v>0.16646414809913801</v>
      </c>
      <c r="V87" s="77">
        <v>44510.540335648147</v>
      </c>
      <c r="W87" s="76">
        <v>2.5</v>
      </c>
      <c r="X87" s="76">
        <v>0.31916618305292299</v>
      </c>
      <c r="Y87" s="76">
        <v>0.30323505852259502</v>
      </c>
      <c r="Z87" s="120">
        <f>((((N87/1000)+1)/((SMOW!$Z$4/1000)+1))-1)*1000</f>
        <v>-5.8308891918141814</v>
      </c>
      <c r="AA87" s="120">
        <f>((((P87/1000)+1)/((SMOW!$AA$4/1000)+1))-1)*1000</f>
        <v>-11.066831382674946</v>
      </c>
      <c r="AB87" s="120">
        <f>Z87*SMOW!$AN$6</f>
        <v>-6.05847592705328</v>
      </c>
      <c r="AC87" s="120">
        <f>AA87*SMOW!$AN$12</f>
        <v>-11.490217305224224</v>
      </c>
      <c r="AD87" s="120">
        <f t="shared" si="199"/>
        <v>-6.0769029565067161</v>
      </c>
      <c r="AE87" s="120">
        <f t="shared" si="200"/>
        <v>-11.556739915857136</v>
      </c>
      <c r="AF87" s="121">
        <f>(AD87-SMOW!AN$14*AE87)</f>
        <v>2.5055719065852244E-2</v>
      </c>
      <c r="AG87" s="122">
        <f t="shared" si="201"/>
        <v>25.055719065852244</v>
      </c>
      <c r="AK87" s="76">
        <v>20</v>
      </c>
      <c r="AL87" s="76">
        <v>0</v>
      </c>
      <c r="AM87" s="76">
        <v>0</v>
      </c>
      <c r="AN87" s="76">
        <v>0</v>
      </c>
    </row>
    <row r="88" spans="1:40" s="76" customFormat="1" x14ac:dyDescent="0.3">
      <c r="A88" s="76">
        <v>2517</v>
      </c>
      <c r="B88" s="76" t="s">
        <v>225</v>
      </c>
      <c r="C88" s="76" t="s">
        <v>63</v>
      </c>
      <c r="D88" s="76" t="s">
        <v>95</v>
      </c>
      <c r="E88" s="76" t="s">
        <v>249</v>
      </c>
      <c r="F88" s="76">
        <v>-5.9653628229703903</v>
      </c>
      <c r="G88" s="76">
        <v>-5.9832269667301796</v>
      </c>
      <c r="H88" s="76">
        <v>3.8241622467110499E-3</v>
      </c>
      <c r="I88" s="76">
        <v>-11.259428047709299</v>
      </c>
      <c r="J88" s="76">
        <v>-11.323295306308401</v>
      </c>
      <c r="K88" s="76">
        <v>1.4251640020464199E-3</v>
      </c>
      <c r="L88" s="76">
        <v>-4.5270449993443998E-3</v>
      </c>
      <c r="M88" s="76">
        <v>3.8424460791500401E-3</v>
      </c>
      <c r="N88" s="76">
        <v>-16.099537585836298</v>
      </c>
      <c r="O88" s="76">
        <v>3.7851749447791101E-3</v>
      </c>
      <c r="P88" s="76">
        <v>-30.931518227687199</v>
      </c>
      <c r="Q88" s="76">
        <v>1.3968087837363901E-3</v>
      </c>
      <c r="R88" s="76">
        <v>-42.582794280771402</v>
      </c>
      <c r="S88" s="76">
        <v>0.129453016978023</v>
      </c>
      <c r="T88" s="76">
        <v>597.54492247374799</v>
      </c>
      <c r="U88" s="76">
        <v>0.21790373799485199</v>
      </c>
      <c r="V88" s="77">
        <v>44510.620636574073</v>
      </c>
      <c r="W88" s="76">
        <v>2.5</v>
      </c>
      <c r="X88" s="76">
        <v>5.4477178326885499E-2</v>
      </c>
      <c r="Y88" s="76">
        <v>4.7090974243600897E-2</v>
      </c>
      <c r="Z88" s="120">
        <f>((((N88/1000)+1)/((SMOW!$Z$4/1000)+1))-1)*1000</f>
        <v>-5.8704715932043072</v>
      </c>
      <c r="AA88" s="120">
        <f>((((P88/1000)+1)/((SMOW!$AA$4/1000)+1))-1)*1000</f>
        <v>-11.143254615747168</v>
      </c>
      <c r="AB88" s="120">
        <f>Z88*SMOW!$AN$6</f>
        <v>-6.0996032779715073</v>
      </c>
      <c r="AC88" s="120">
        <f>AA88*SMOW!$AN$12</f>
        <v>-11.56956427680114</v>
      </c>
      <c r="AD88" s="120">
        <f t="shared" si="199"/>
        <v>-6.1182818513713881</v>
      </c>
      <c r="AE88" s="120">
        <f t="shared" si="200"/>
        <v>-11.637012420690853</v>
      </c>
      <c r="AF88" s="121">
        <f>(AD88-SMOW!AN$14*AE88)</f>
        <v>2.6060706753382235E-2</v>
      </c>
      <c r="AG88" s="122">
        <f t="shared" si="201"/>
        <v>26.060706753382235</v>
      </c>
      <c r="AH88" s="2">
        <f>AVERAGE(AG87:AG88)</f>
        <v>25.558212909617239</v>
      </c>
      <c r="AI88" s="2">
        <f>STDEV(AG87:AG88)</f>
        <v>0.71063360886144311</v>
      </c>
      <c r="AK88" s="76">
        <v>20</v>
      </c>
      <c r="AL88" s="76">
        <v>0</v>
      </c>
      <c r="AM88" s="76">
        <v>0</v>
      </c>
      <c r="AN88" s="76">
        <v>0</v>
      </c>
    </row>
    <row r="89" spans="1:40" s="76" customFormat="1" x14ac:dyDescent="0.3">
      <c r="A89" s="76">
        <v>2518</v>
      </c>
      <c r="B89" s="76" t="s">
        <v>225</v>
      </c>
      <c r="C89" s="76" t="s">
        <v>63</v>
      </c>
      <c r="D89" s="76" t="s">
        <v>95</v>
      </c>
      <c r="E89" s="76" t="s">
        <v>255</v>
      </c>
      <c r="F89" s="76">
        <v>-1.35421888567018</v>
      </c>
      <c r="G89" s="76">
        <v>-1.35513708587781</v>
      </c>
      <c r="H89" s="76">
        <v>4.6792009462569301E-3</v>
      </c>
      <c r="I89" s="76">
        <v>-2.5562443382479301</v>
      </c>
      <c r="J89" s="76">
        <v>-2.5595171437459601</v>
      </c>
      <c r="K89" s="76">
        <v>1.3424092785264501E-3</v>
      </c>
      <c r="L89" s="76">
        <v>-3.7120339799436202E-3</v>
      </c>
      <c r="M89" s="76">
        <v>4.7967552559642097E-3</v>
      </c>
      <c r="N89" s="76">
        <v>-11.5354042221817</v>
      </c>
      <c r="O89" s="76">
        <v>4.6314965319781704E-3</v>
      </c>
      <c r="P89" s="76">
        <v>-22.401494009848001</v>
      </c>
      <c r="Q89" s="76">
        <v>1.31570055721413E-3</v>
      </c>
      <c r="R89" s="76">
        <v>-31.123448735699199</v>
      </c>
      <c r="S89" s="76">
        <v>0.13814870342018201</v>
      </c>
      <c r="T89" s="76">
        <v>603.98875193223898</v>
      </c>
      <c r="U89" s="76">
        <v>0.124426556891716</v>
      </c>
      <c r="V89" s="77">
        <v>44510.699074074073</v>
      </c>
      <c r="W89" s="76">
        <v>2.5</v>
      </c>
      <c r="X89" s="76">
        <v>4.4719655569274597E-2</v>
      </c>
      <c r="Y89" s="76">
        <v>0.14629279910418899</v>
      </c>
      <c r="Z89" s="120">
        <f>((((N89/1000)+1)/((SMOW!$Z$4/1000)+1))-1)*1000</f>
        <v>-1.2588874729341226</v>
      </c>
      <c r="AA89" s="120">
        <f>((((P89/1000)+1)/((SMOW!$AA$4/1000)+1))-1)*1000</f>
        <v>-2.4390483137582963</v>
      </c>
      <c r="AB89" s="120">
        <f>Z89*SMOW!$AN$6</f>
        <v>-1.3080233903857343</v>
      </c>
      <c r="AC89" s="120">
        <f>AA89*SMOW!$AN$12</f>
        <v>-2.5323594598989558</v>
      </c>
      <c r="AD89" s="120">
        <f t="shared" ref="AD89:AD92" si="202">LN((AB89/1000)+1)*1000</f>
        <v>-1.3088795996899185</v>
      </c>
      <c r="AE89" s="120">
        <f t="shared" ref="AE89:AE92" si="203">LN((AC89/1000)+1)*1000</f>
        <v>-2.5355713056271112</v>
      </c>
      <c r="AF89" s="121">
        <f>(AD89-SMOW!AN$14*AE89)</f>
        <v>2.9902049681196363E-2</v>
      </c>
      <c r="AG89" s="122">
        <f t="shared" ref="AG89:AG92" si="204">AF89*1000</f>
        <v>29.902049681196363</v>
      </c>
      <c r="AK89" s="76">
        <v>20</v>
      </c>
      <c r="AL89" s="76">
        <v>2</v>
      </c>
      <c r="AM89" s="76">
        <v>0</v>
      </c>
      <c r="AN89" s="76">
        <v>0</v>
      </c>
    </row>
    <row r="90" spans="1:40" s="76" customFormat="1" x14ac:dyDescent="0.3">
      <c r="A90" s="76">
        <v>2519</v>
      </c>
      <c r="B90" s="76" t="s">
        <v>225</v>
      </c>
      <c r="C90" s="76" t="s">
        <v>63</v>
      </c>
      <c r="D90" s="76" t="s">
        <v>95</v>
      </c>
      <c r="E90" s="76" t="s">
        <v>254</v>
      </c>
      <c r="F90" s="76">
        <v>-1.71471226612283</v>
      </c>
      <c r="G90" s="76">
        <v>-1.71618434854292</v>
      </c>
      <c r="H90" s="76">
        <v>3.78704264976519E-3</v>
      </c>
      <c r="I90" s="76">
        <v>-3.2268366965317199</v>
      </c>
      <c r="J90" s="76">
        <v>-3.2320542105723802</v>
      </c>
      <c r="K90" s="76">
        <v>1.58886367536436E-3</v>
      </c>
      <c r="L90" s="76">
        <v>-9.6597253606982708E-3</v>
      </c>
      <c r="M90" s="76">
        <v>3.6642573640201901E-3</v>
      </c>
      <c r="N90" s="76">
        <v>-11.892222375653599</v>
      </c>
      <c r="O90" s="76">
        <v>3.7484337818120702E-3</v>
      </c>
      <c r="P90" s="76">
        <v>-23.0587441894852</v>
      </c>
      <c r="Q90" s="76">
        <v>1.55725147051165E-3</v>
      </c>
      <c r="R90" s="76">
        <v>-32.585198236314199</v>
      </c>
      <c r="S90" s="76">
        <v>0.140427239949487</v>
      </c>
      <c r="T90" s="76">
        <v>649.48084809553302</v>
      </c>
      <c r="U90" s="76">
        <v>0.105354850068612</v>
      </c>
      <c r="V90" s="77">
        <v>44510.776701388888</v>
      </c>
      <c r="W90" s="76">
        <v>2.5</v>
      </c>
      <c r="X90" s="76">
        <v>8.6147549381305505E-2</v>
      </c>
      <c r="Y90" s="76">
        <v>7.9967408172179302E-2</v>
      </c>
      <c r="Z90" s="120">
        <f>((((N90/1000)+1)/((SMOW!$Z$4/1000)+1))-1)*1000</f>
        <v>-1.6194152663326911</v>
      </c>
      <c r="AA90" s="120">
        <f>((((P90/1000)+1)/((SMOW!$AA$4/1000)+1))-1)*1000</f>
        <v>-3.1097194642125681</v>
      </c>
      <c r="AB90" s="120">
        <f>Z90*SMOW!$AN$6</f>
        <v>-1.6826230244184424</v>
      </c>
      <c r="AC90" s="120">
        <f>AA90*SMOW!$AN$12</f>
        <v>-3.2286886071134195</v>
      </c>
      <c r="AD90" s="120">
        <f t="shared" si="202"/>
        <v>-1.6840402245050554</v>
      </c>
      <c r="AE90" s="120">
        <f t="shared" si="203"/>
        <v>-3.2339120684914389</v>
      </c>
      <c r="AF90" s="121">
        <f>(AD90-SMOW!AN$14*AE90)</f>
        <v>2.346534765842434E-2</v>
      </c>
      <c r="AG90" s="122">
        <f t="shared" si="204"/>
        <v>23.465347658424342</v>
      </c>
      <c r="AH90" s="2"/>
      <c r="AI90" s="2"/>
      <c r="AK90" s="76">
        <v>20</v>
      </c>
      <c r="AL90" s="76">
        <v>0</v>
      </c>
      <c r="AM90" s="76">
        <v>0</v>
      </c>
      <c r="AN90" s="76">
        <v>0</v>
      </c>
    </row>
    <row r="91" spans="1:40" s="76" customFormat="1" x14ac:dyDescent="0.3">
      <c r="A91" s="76">
        <v>2520</v>
      </c>
      <c r="B91" s="76" t="s">
        <v>225</v>
      </c>
      <c r="C91" s="76" t="s">
        <v>63</v>
      </c>
      <c r="D91" s="76" t="s">
        <v>95</v>
      </c>
      <c r="E91" s="76" t="s">
        <v>253</v>
      </c>
      <c r="F91" s="76">
        <v>-2.6554277619836499</v>
      </c>
      <c r="G91" s="76">
        <v>-2.6589601594309702</v>
      </c>
      <c r="H91" s="76">
        <v>5.0264195683378003E-3</v>
      </c>
      <c r="I91" s="76">
        <v>-5.0121877084908704</v>
      </c>
      <c r="J91" s="76">
        <v>-5.0247910046009796</v>
      </c>
      <c r="K91" s="76">
        <v>2.7850406633029199E-3</v>
      </c>
      <c r="L91" s="76">
        <v>-5.8705090016549898E-3</v>
      </c>
      <c r="M91" s="76">
        <v>4.9114710957222597E-3</v>
      </c>
      <c r="N91" s="76">
        <v>-12.8233472849486</v>
      </c>
      <c r="O91" s="76">
        <v>4.9751752631281504E-3</v>
      </c>
      <c r="P91" s="76">
        <v>-24.808573663129302</v>
      </c>
      <c r="Q91" s="76">
        <v>2.7296291907314301E-3</v>
      </c>
      <c r="R91" s="76">
        <v>-34.587028957958601</v>
      </c>
      <c r="S91" s="76">
        <v>0.14105944100029999</v>
      </c>
      <c r="T91" s="76">
        <v>650.73295812214894</v>
      </c>
      <c r="U91" s="76">
        <v>0.242072853948405</v>
      </c>
      <c r="V91" s="77">
        <v>44511.312569444446</v>
      </c>
      <c r="W91" s="76">
        <v>2.5</v>
      </c>
      <c r="X91" s="76">
        <v>3.32697500232087E-2</v>
      </c>
      <c r="Y91" s="76">
        <v>3.5702627483165203E-2</v>
      </c>
      <c r="Z91" s="120">
        <f>((((N91/1000)+1)/((SMOW!$Z$4/1000)+1))-1)*1000</f>
        <v>-2.5602205635413267</v>
      </c>
      <c r="AA91" s="120">
        <f>((((P91/1000)+1)/((SMOW!$AA$4/1000)+1))-1)*1000</f>
        <v>-4.895280248441769</v>
      </c>
      <c r="AB91" s="120">
        <f>Z91*SMOW!$AN$6</f>
        <v>-2.6601491028053506</v>
      </c>
      <c r="AC91" s="120">
        <f>AA91*SMOW!$AN$12</f>
        <v>-5.0825599378538993</v>
      </c>
      <c r="AD91" s="120">
        <f t="shared" si="202"/>
        <v>-2.6636935867291522</v>
      </c>
      <c r="AE91" s="120">
        <f t="shared" si="203"/>
        <v>-5.0955200780578815</v>
      </c>
      <c r="AF91" s="121">
        <f>(AD91-SMOW!AN$14*AE91)</f>
        <v>2.674101448540922E-2</v>
      </c>
      <c r="AG91" s="122">
        <f t="shared" si="204"/>
        <v>26.74101448540922</v>
      </c>
      <c r="AK91" s="76">
        <v>20</v>
      </c>
      <c r="AL91" s="76">
        <v>1</v>
      </c>
      <c r="AM91" s="76">
        <v>0</v>
      </c>
      <c r="AN91" s="76">
        <v>0</v>
      </c>
    </row>
    <row r="92" spans="1:40" s="76" customFormat="1" x14ac:dyDescent="0.3">
      <c r="A92" s="76">
        <v>2521</v>
      </c>
      <c r="B92" s="76" t="s">
        <v>225</v>
      </c>
      <c r="C92" s="76" t="s">
        <v>63</v>
      </c>
      <c r="D92" s="76" t="s">
        <v>95</v>
      </c>
      <c r="E92" s="76" t="s">
        <v>252</v>
      </c>
      <c r="F92" s="76">
        <v>-3.70724532425404</v>
      </c>
      <c r="G92" s="76">
        <v>-3.7141343979725301</v>
      </c>
      <c r="H92" s="76">
        <v>3.2592832059094501E-3</v>
      </c>
      <c r="I92" s="76">
        <v>-7.0039961221289397</v>
      </c>
      <c r="J92" s="76">
        <v>-7.0286392772211004</v>
      </c>
      <c r="K92" s="76">
        <v>1.42193072680222E-3</v>
      </c>
      <c r="L92" s="76">
        <v>-3.0128595997949799E-3</v>
      </c>
      <c r="M92" s="76">
        <v>3.3481533399499102E-3</v>
      </c>
      <c r="N92" s="76">
        <v>-13.864441576020999</v>
      </c>
      <c r="O92" s="76">
        <v>3.2260548410473801E-3</v>
      </c>
      <c r="P92" s="76">
        <v>-26.760752839487299</v>
      </c>
      <c r="Q92" s="76">
        <v>1.39363983808994E-3</v>
      </c>
      <c r="R92" s="76">
        <v>-37.502434736917401</v>
      </c>
      <c r="S92" s="76">
        <v>0.13879904991338701</v>
      </c>
      <c r="T92" s="76">
        <v>682.57296706954605</v>
      </c>
      <c r="U92" s="76">
        <v>0.19401326323857701</v>
      </c>
      <c r="V92" s="77">
        <v>44511.394560185188</v>
      </c>
      <c r="W92" s="76">
        <v>2.5</v>
      </c>
      <c r="X92" s="76">
        <v>2.92020683561218E-3</v>
      </c>
      <c r="Y92" s="76">
        <v>1.87913482346336E-3</v>
      </c>
      <c r="Z92" s="120">
        <f>((((N92/1000)+1)/((SMOW!$Z$4/1000)+1))-1)*1000</f>
        <v>-3.6121385330393219</v>
      </c>
      <c r="AA92" s="120">
        <f>((((P92/1000)+1)/((SMOW!$AA$4/1000)+1))-1)*1000</f>
        <v>-6.8873226923460429</v>
      </c>
      <c r="AB92" s="120">
        <f>Z92*SMOW!$AN$6</f>
        <v>-3.7531247169510062</v>
      </c>
      <c r="AC92" s="120">
        <f>AA92*SMOW!$AN$12</f>
        <v>-7.1508123373187207</v>
      </c>
      <c r="AD92" s="120">
        <f t="shared" si="202"/>
        <v>-3.7601853613773106</v>
      </c>
      <c r="AE92" s="120">
        <f t="shared" si="203"/>
        <v>-7.1765019367886227</v>
      </c>
      <c r="AF92" s="121">
        <f>(AD92-SMOW!AN$14*AE92)</f>
        <v>2.9007661247082428E-2</v>
      </c>
      <c r="AG92" s="122">
        <f t="shared" si="204"/>
        <v>29.007661247082428</v>
      </c>
      <c r="AH92" s="2"/>
      <c r="AI92" s="2"/>
      <c r="AK92" s="76">
        <v>20</v>
      </c>
      <c r="AL92" s="76">
        <v>0</v>
      </c>
      <c r="AM92" s="76">
        <v>0</v>
      </c>
      <c r="AN92" s="76">
        <v>0</v>
      </c>
    </row>
    <row r="93" spans="1:40" s="76" customFormat="1" x14ac:dyDescent="0.3">
      <c r="A93" s="76">
        <v>2522</v>
      </c>
      <c r="B93" s="76" t="s">
        <v>225</v>
      </c>
      <c r="C93" s="76" t="s">
        <v>63</v>
      </c>
      <c r="D93" s="76" t="s">
        <v>95</v>
      </c>
      <c r="E93" s="76" t="s">
        <v>256</v>
      </c>
      <c r="F93" s="76">
        <v>-3.7301687295538302</v>
      </c>
      <c r="G93" s="76">
        <v>-3.7371435934162101</v>
      </c>
      <c r="H93" s="76">
        <v>4.7066383545183504E-3</v>
      </c>
      <c r="I93" s="76">
        <v>-7.04910667602448</v>
      </c>
      <c r="J93" s="76">
        <v>-7.0740690385735103</v>
      </c>
      <c r="K93" s="76">
        <v>1.28839736004264E-3</v>
      </c>
      <c r="L93" s="76">
        <v>-2.03514104939674E-3</v>
      </c>
      <c r="M93" s="76">
        <v>4.8090191512457896E-3</v>
      </c>
      <c r="N93" s="76">
        <v>-13.8871312773966</v>
      </c>
      <c r="O93" s="76">
        <v>4.6586542160919802E-3</v>
      </c>
      <c r="P93" s="76">
        <v>-26.8049658688861</v>
      </c>
      <c r="Q93" s="76">
        <v>1.26276326574745E-3</v>
      </c>
      <c r="R93" s="76">
        <v>-37.120752794107702</v>
      </c>
      <c r="S93" s="76">
        <v>0.13193761766867801</v>
      </c>
      <c r="T93" s="76">
        <v>714.19522920724501</v>
      </c>
      <c r="U93" s="76">
        <v>0.144216507212555</v>
      </c>
      <c r="V93" s="77">
        <v>44511.471331018518</v>
      </c>
      <c r="W93" s="76">
        <v>2.5</v>
      </c>
      <c r="X93" s="76">
        <v>1.42578414941758E-2</v>
      </c>
      <c r="Y93" s="76">
        <v>1.7754495146693101E-2</v>
      </c>
      <c r="Z93" s="120">
        <f>((((N93/1000)+1)/((SMOW!$Z$4/1000)+1))-1)*1000</f>
        <v>-3.6350641266230665</v>
      </c>
      <c r="AA93" s="120">
        <f>((((P93/1000)+1)/((SMOW!$AA$4/1000)+1))-1)*1000</f>
        <v>-6.9324385465681093</v>
      </c>
      <c r="AB93" s="120">
        <f>Z93*SMOW!$AN$6</f>
        <v>-3.7769451244860206</v>
      </c>
      <c r="AC93" s="120">
        <f>AA93*SMOW!$AN$12</f>
        <v>-7.1976541975583093</v>
      </c>
      <c r="AD93" s="120">
        <f t="shared" ref="AD93" si="205">LN((AB93/1000)+1)*1000</f>
        <v>-3.7840957925216867</v>
      </c>
      <c r="AE93" s="120">
        <f t="shared" ref="AE93" si="206">LN((AC93/1000)+1)*1000</f>
        <v>-7.2236822798235023</v>
      </c>
      <c r="AF93" s="121">
        <f>(AD93-SMOW!AN$14*AE93)</f>
        <v>3.0008451225122634E-2</v>
      </c>
      <c r="AG93" s="122">
        <f t="shared" ref="AG93" si="207">AF93*1000</f>
        <v>30.008451225122634</v>
      </c>
      <c r="AK93" s="76">
        <v>20</v>
      </c>
      <c r="AL93" s="76">
        <v>0</v>
      </c>
      <c r="AM93" s="76">
        <v>0</v>
      </c>
      <c r="AN93" s="76">
        <v>0</v>
      </c>
    </row>
    <row r="94" spans="1:40" s="76" customFormat="1" x14ac:dyDescent="0.3">
      <c r="A94" s="76">
        <v>2523</v>
      </c>
      <c r="B94" s="76" t="s">
        <v>225</v>
      </c>
      <c r="C94" s="76" t="s">
        <v>63</v>
      </c>
      <c r="D94" s="76" t="s">
        <v>95</v>
      </c>
      <c r="E94" s="76" t="s">
        <v>257</v>
      </c>
      <c r="F94" s="76">
        <v>-4.0618162135419702</v>
      </c>
      <c r="G94" s="76">
        <v>-4.0700881249858796</v>
      </c>
      <c r="H94" s="76">
        <v>4.2059399459080399E-3</v>
      </c>
      <c r="I94" s="76">
        <v>-7.6559328019265402</v>
      </c>
      <c r="J94" s="76">
        <v>-7.68538992898785</v>
      </c>
      <c r="K94" s="76">
        <v>1.2532457447178001E-3</v>
      </c>
      <c r="L94" s="76">
        <v>-1.2202242480299099E-2</v>
      </c>
      <c r="M94" s="76">
        <v>4.4020348839039101E-3</v>
      </c>
      <c r="N94" s="76">
        <v>-14.2153976180758</v>
      </c>
      <c r="O94" s="76">
        <v>4.1630604235457598E-3</v>
      </c>
      <c r="P94" s="76">
        <v>-27.399718516050701</v>
      </c>
      <c r="Q94" s="76">
        <v>1.2283110307927999E-3</v>
      </c>
      <c r="R94" s="76">
        <v>-38.543865155832698</v>
      </c>
      <c r="S94" s="76">
        <v>0.13199451947195301</v>
      </c>
      <c r="T94" s="76">
        <v>663.14042884348601</v>
      </c>
      <c r="U94" s="76">
        <v>0.22811432376794999</v>
      </c>
      <c r="V94" s="77">
        <v>44511.548148148147</v>
      </c>
      <c r="W94" s="76">
        <v>2.5</v>
      </c>
      <c r="X94" s="76">
        <v>0.597483524676235</v>
      </c>
      <c r="Y94" s="76">
        <v>0.427808745973216</v>
      </c>
      <c r="Z94" s="120">
        <f>((((N94/1000)+1)/((SMOW!$Z$4/1000)+1))-1)*1000</f>
        <v>-3.9667432699080907</v>
      </c>
      <c r="AA94" s="120">
        <f>((((P94/1000)+1)/((SMOW!$AA$4/1000)+1))-1)*1000</f>
        <v>-7.5393359723395781</v>
      </c>
      <c r="AB94" s="120">
        <f>Z94*SMOW!$AN$6</f>
        <v>-4.1215701103147708</v>
      </c>
      <c r="AC94" s="120">
        <f>AA94*SMOW!$AN$12</f>
        <v>-7.827769816290167</v>
      </c>
      <c r="AD94" s="120">
        <f t="shared" ref="AD94" si="208">LN((AB94/1000)+1)*1000</f>
        <v>-4.1300871909541916</v>
      </c>
      <c r="AE94" s="120">
        <f t="shared" ref="AE94" si="209">LN((AC94/1000)+1)*1000</f>
        <v>-7.8585676305180687</v>
      </c>
      <c r="AF94" s="121">
        <f>(AD94-SMOW!AN$14*AE94)</f>
        <v>1.9236517959348554E-2</v>
      </c>
      <c r="AG94" s="122">
        <f t="shared" ref="AG94" si="210">AF94*1000</f>
        <v>19.236517959348554</v>
      </c>
      <c r="AH94" s="2"/>
      <c r="AI94" s="2"/>
      <c r="AK94" s="76">
        <v>20</v>
      </c>
      <c r="AL94" s="76">
        <v>0</v>
      </c>
      <c r="AM94" s="76">
        <v>0</v>
      </c>
      <c r="AN94" s="76">
        <v>0</v>
      </c>
    </row>
    <row r="95" spans="1:40" s="76" customFormat="1" x14ac:dyDescent="0.3">
      <c r="A95" s="76">
        <v>2524</v>
      </c>
      <c r="B95" s="76" t="s">
        <v>225</v>
      </c>
      <c r="C95" s="76" t="s">
        <v>63</v>
      </c>
      <c r="D95" s="76" t="s">
        <v>95</v>
      </c>
      <c r="E95" s="76" t="s">
        <v>264</v>
      </c>
      <c r="F95" s="76">
        <v>-4.63926564793094</v>
      </c>
      <c r="G95" s="76">
        <v>-4.6500607840509396</v>
      </c>
      <c r="H95" s="76">
        <v>4.1787827847088403E-3</v>
      </c>
      <c r="I95" s="76">
        <v>-8.7626905543850793</v>
      </c>
      <c r="J95" s="76">
        <v>-8.8013087214175307</v>
      </c>
      <c r="K95" s="76">
        <v>1.2181829624360401E-3</v>
      </c>
      <c r="L95" s="76">
        <v>-2.9697791424867898E-3</v>
      </c>
      <c r="M95" s="76">
        <v>4.1504965284751101E-3</v>
      </c>
      <c r="N95" s="76">
        <v>-14.7869599603394</v>
      </c>
      <c r="O95" s="76">
        <v>4.1361801293768501E-3</v>
      </c>
      <c r="P95" s="76">
        <v>-28.484456095643498</v>
      </c>
      <c r="Q95" s="76">
        <v>1.19394586144853E-3</v>
      </c>
      <c r="R95" s="76">
        <v>-39.866468421091199</v>
      </c>
      <c r="S95" s="76">
        <v>0.17146334527320001</v>
      </c>
      <c r="T95" s="76">
        <v>704.22345516646101</v>
      </c>
      <c r="U95" s="76">
        <v>0.21842675188774099</v>
      </c>
      <c r="V95" s="77">
        <v>44511.624814814815</v>
      </c>
      <c r="W95" s="76">
        <v>2.5</v>
      </c>
      <c r="X95" s="76">
        <v>1.8932489073267299E-2</v>
      </c>
      <c r="Y95" s="76">
        <v>2.2389042787885699E-2</v>
      </c>
      <c r="Z95" s="120">
        <f>((((N95/1000)+1)/((SMOW!$Z$4/1000)+1))-1)*1000</f>
        <v>-4.5442478280169896</v>
      </c>
      <c r="AA95" s="120">
        <f>((((P95/1000)+1)/((SMOW!$AA$4/1000)+1))-1)*1000</f>
        <v>-8.6462237648208262</v>
      </c>
      <c r="AB95" s="120">
        <f>Z95*SMOW!$AN$6</f>
        <v>-4.7216153775062937</v>
      </c>
      <c r="AC95" s="120">
        <f>AA95*SMOW!$AN$12</f>
        <v>-8.9770040305224388</v>
      </c>
      <c r="AD95" s="120">
        <f t="shared" ref="AD95:AD102" si="211">LN((AB95/1000)+1)*1000</f>
        <v>-4.7327974154654067</v>
      </c>
      <c r="AE95" s="120">
        <f t="shared" ref="AE95:AE102" si="212">LN((AC95/1000)+1)*1000</f>
        <v>-9.0175401085839155</v>
      </c>
      <c r="AF95" s="121">
        <f>(AD95-SMOW!AN$14*AE95)</f>
        <v>2.8463761866900583E-2</v>
      </c>
      <c r="AG95" s="122">
        <f t="shared" ref="AG95:AG102" si="213">AF95*1000</f>
        <v>28.463761866900583</v>
      </c>
      <c r="AK95" s="76">
        <v>20</v>
      </c>
      <c r="AL95" s="76">
        <v>0</v>
      </c>
      <c r="AM95" s="76">
        <v>0</v>
      </c>
      <c r="AN95" s="76">
        <v>0</v>
      </c>
    </row>
    <row r="96" spans="1:40" s="76" customFormat="1" x14ac:dyDescent="0.3">
      <c r="A96" s="76">
        <v>2525</v>
      </c>
      <c r="B96" s="76" t="s">
        <v>225</v>
      </c>
      <c r="C96" s="76" t="s">
        <v>63</v>
      </c>
      <c r="D96" s="76" t="s">
        <v>95</v>
      </c>
      <c r="E96" s="76" t="s">
        <v>263</v>
      </c>
      <c r="F96" s="76">
        <v>-4.87221973566571</v>
      </c>
      <c r="G96" s="76">
        <v>-4.8841281304204403</v>
      </c>
      <c r="H96" s="76">
        <v>4.7143499175406603E-3</v>
      </c>
      <c r="I96" s="76">
        <v>-9.2020680675693391</v>
      </c>
      <c r="J96" s="76">
        <v>-9.2446686767591295</v>
      </c>
      <c r="K96" s="76">
        <v>1.3683101074474699E-3</v>
      </c>
      <c r="L96" s="76">
        <v>-2.9430690916224999E-3</v>
      </c>
      <c r="M96" s="76">
        <v>4.7206010545288099E-3</v>
      </c>
      <c r="N96" s="76">
        <v>-15.0175390831097</v>
      </c>
      <c r="O96" s="76">
        <v>4.6662871597962204E-3</v>
      </c>
      <c r="P96" s="76">
        <v>-28.915091705938799</v>
      </c>
      <c r="Q96" s="76">
        <v>1.34108606042033E-3</v>
      </c>
      <c r="R96" s="76">
        <v>-40.289038213328901</v>
      </c>
      <c r="S96" s="76">
        <v>0.118256569957376</v>
      </c>
      <c r="T96" s="76">
        <v>674.92690065546401</v>
      </c>
      <c r="U96" s="76">
        <v>8.9010937967281406E-2</v>
      </c>
      <c r="V96" s="77">
        <v>44511.701377314814</v>
      </c>
      <c r="W96" s="76">
        <v>2.5</v>
      </c>
      <c r="X96" s="92">
        <v>1.1892539484635E-7</v>
      </c>
      <c r="Y96" s="76">
        <v>3.4084439588519998E-4</v>
      </c>
      <c r="Z96" s="120">
        <f>((((N96/1000)+1)/((SMOW!$Z$4/1000)+1))-1)*1000</f>
        <v>-4.7772241537090698</v>
      </c>
      <c r="AA96" s="120">
        <f>((((P96/1000)+1)/((SMOW!$AA$4/1000)+1))-1)*1000</f>
        <v>-9.0856529032696809</v>
      </c>
      <c r="AB96" s="120">
        <f>Z96*SMOW!$AN$6</f>
        <v>-4.9636850540764357</v>
      </c>
      <c r="AC96" s="120">
        <f>AA96*SMOW!$AN$12</f>
        <v>-9.4332444950631</v>
      </c>
      <c r="AD96" s="120">
        <f t="shared" si="211"/>
        <v>-4.9760450564703484</v>
      </c>
      <c r="AE96" s="120">
        <f t="shared" si="212"/>
        <v>-9.4780193498223895</v>
      </c>
      <c r="AF96" s="121">
        <f>(AD96-SMOW!AN$14*AE96)</f>
        <v>2.834916023587386E-2</v>
      </c>
      <c r="AG96" s="122">
        <f t="shared" si="213"/>
        <v>28.34916023587386</v>
      </c>
      <c r="AH96" s="2"/>
      <c r="AI96" s="2"/>
      <c r="AK96" s="76">
        <v>20</v>
      </c>
      <c r="AL96" s="76">
        <v>0</v>
      </c>
      <c r="AM96" s="76">
        <v>0</v>
      </c>
      <c r="AN96" s="76">
        <v>0</v>
      </c>
    </row>
    <row r="97" spans="1:40" s="76" customFormat="1" x14ac:dyDescent="0.3">
      <c r="A97" s="76">
        <v>2526</v>
      </c>
      <c r="B97" s="76" t="s">
        <v>225</v>
      </c>
      <c r="C97" s="76" t="s">
        <v>63</v>
      </c>
      <c r="D97" s="76" t="s">
        <v>95</v>
      </c>
      <c r="E97" s="76" t="s">
        <v>262</v>
      </c>
      <c r="F97" s="76">
        <v>-5.1410856913779899</v>
      </c>
      <c r="G97" s="76">
        <v>-5.1543468320273798</v>
      </c>
      <c r="H97" s="76">
        <v>3.83636004937627E-3</v>
      </c>
      <c r="I97" s="76">
        <v>-9.71414150956263</v>
      </c>
      <c r="J97" s="76">
        <v>-9.7616316105423309</v>
      </c>
      <c r="K97" s="76">
        <v>1.1842892197808999E-3</v>
      </c>
      <c r="L97" s="76">
        <v>-2.0534166103112201E-4</v>
      </c>
      <c r="M97" s="76">
        <v>3.7567672175892802E-3</v>
      </c>
      <c r="N97" s="76">
        <v>-15.283663952665499</v>
      </c>
      <c r="O97" s="76">
        <v>3.79724839094858E-3</v>
      </c>
      <c r="P97" s="76">
        <v>-29.416976878920501</v>
      </c>
      <c r="Q97" s="76">
        <v>1.16072647239311E-3</v>
      </c>
      <c r="R97" s="76">
        <v>-41.3477397170129</v>
      </c>
      <c r="S97" s="76">
        <v>0.136250270055153</v>
      </c>
      <c r="T97" s="76">
        <v>670.14748888674603</v>
      </c>
      <c r="U97" s="76">
        <v>0.115830112928631</v>
      </c>
      <c r="V97" s="77">
        <v>44511.779664351852</v>
      </c>
      <c r="W97" s="76">
        <v>2.5</v>
      </c>
      <c r="X97" s="92">
        <v>1.7631847873813799E-5</v>
      </c>
      <c r="Y97" s="76">
        <v>1.9734482438177201E-4</v>
      </c>
      <c r="Z97" s="120">
        <f>((((N97/1000)+1)/((SMOW!$Z$4/1000)+1))-1)*1000</f>
        <v>-5.0461157755502528</v>
      </c>
      <c r="AA97" s="120">
        <f>((((P97/1000)+1)/((SMOW!$AA$4/1000)+1))-1)*1000</f>
        <v>-9.5977865120355776</v>
      </c>
      <c r="AB97" s="120">
        <f>Z97*SMOW!$AN$6</f>
        <v>-5.2430718447220421</v>
      </c>
      <c r="AC97" s="120">
        <f>AA97*SMOW!$AN$12</f>
        <v>-9.9649708989948564</v>
      </c>
      <c r="AD97" s="120">
        <f t="shared" si="211"/>
        <v>-5.2568649792943356</v>
      </c>
      <c r="AE97" s="120">
        <f t="shared" si="212"/>
        <v>-10.014953549154312</v>
      </c>
      <c r="AF97" s="121">
        <f>(AD97-SMOW!AN$14*AE97)</f>
        <v>3.1030494659141539E-2</v>
      </c>
      <c r="AG97" s="122">
        <f t="shared" si="213"/>
        <v>31.030494659141539</v>
      </c>
      <c r="AK97" s="76">
        <v>20</v>
      </c>
      <c r="AL97" s="76">
        <v>0</v>
      </c>
      <c r="AM97" s="76">
        <v>0</v>
      </c>
      <c r="AN97" s="76">
        <v>0</v>
      </c>
    </row>
    <row r="98" spans="1:40" s="76" customFormat="1" x14ac:dyDescent="0.3">
      <c r="A98" s="76">
        <v>2527</v>
      </c>
      <c r="B98" s="76" t="s">
        <v>225</v>
      </c>
      <c r="C98" s="76" t="s">
        <v>63</v>
      </c>
      <c r="D98" s="76" t="s">
        <v>95</v>
      </c>
      <c r="E98" s="76" t="s">
        <v>261</v>
      </c>
      <c r="F98" s="76">
        <v>-5.2188266518776096</v>
      </c>
      <c r="G98" s="76">
        <v>-5.23249265528412</v>
      </c>
      <c r="H98" s="76">
        <v>4.2808776521801603E-3</v>
      </c>
      <c r="I98" s="76">
        <v>-9.84891255830623</v>
      </c>
      <c r="J98" s="76">
        <v>-9.8977339572435401</v>
      </c>
      <c r="K98" s="76">
        <v>1.36286112911734E-3</v>
      </c>
      <c r="L98" s="76">
        <v>-6.4891258595288302E-3</v>
      </c>
      <c r="M98" s="76">
        <v>4.4132163879079698E-3</v>
      </c>
      <c r="N98" s="76">
        <v>-15.360612344726899</v>
      </c>
      <c r="O98" s="76">
        <v>4.2372341405338999E-3</v>
      </c>
      <c r="P98" s="76">
        <v>-29.549066508189998</v>
      </c>
      <c r="Q98" s="76">
        <v>1.3357454955571801E-3</v>
      </c>
      <c r="R98" s="76">
        <v>-41.259499828150098</v>
      </c>
      <c r="S98" s="76">
        <v>0.14425218215712399</v>
      </c>
      <c r="T98" s="76">
        <v>717.62466631650602</v>
      </c>
      <c r="U98" s="76">
        <v>0.187890908718372</v>
      </c>
      <c r="V98" s="77">
        <v>44511.861608796295</v>
      </c>
      <c r="W98" s="76">
        <v>2.5</v>
      </c>
      <c r="X98" s="76">
        <v>7.1200616550811696E-2</v>
      </c>
      <c r="Y98" s="76">
        <v>6.2771251493548494E-2</v>
      </c>
      <c r="Z98" s="120">
        <f>((((N98/1000)+1)/((SMOW!$Z$4/1000)+1))-1)*1000</f>
        <v>-5.1238641572554089</v>
      </c>
      <c r="AA98" s="120">
        <f>((((P98/1000)+1)/((SMOW!$AA$4/1000)+1))-1)*1000</f>
        <v>-9.7325733958887319</v>
      </c>
      <c r="AB98" s="120">
        <f>Z98*SMOW!$AN$6</f>
        <v>-5.3238548408368223</v>
      </c>
      <c r="AC98" s="120">
        <f>AA98*SMOW!$AN$12</f>
        <v>-10.104914350902083</v>
      </c>
      <c r="AD98" s="120">
        <f t="shared" si="211"/>
        <v>-5.338077056486374</v>
      </c>
      <c r="AE98" s="120">
        <f t="shared" si="212"/>
        <v>-10.156315560972564</v>
      </c>
      <c r="AF98" s="121">
        <f>(AD98-SMOW!AN$14*AE98)</f>
        <v>2.4457559707140142E-2</v>
      </c>
      <c r="AG98" s="122">
        <f t="shared" si="213"/>
        <v>24.457559707140142</v>
      </c>
      <c r="AH98" s="2"/>
      <c r="AI98" s="2"/>
      <c r="AK98" s="76">
        <v>20</v>
      </c>
      <c r="AL98" s="76">
        <v>0</v>
      </c>
      <c r="AM98" s="76">
        <v>0</v>
      </c>
      <c r="AN98" s="76">
        <v>0</v>
      </c>
    </row>
    <row r="99" spans="1:40" s="76" customFormat="1" x14ac:dyDescent="0.3">
      <c r="A99" s="76">
        <v>2528</v>
      </c>
      <c r="B99" s="76" t="s">
        <v>225</v>
      </c>
      <c r="C99" s="76" t="s">
        <v>63</v>
      </c>
      <c r="D99" s="76" t="s">
        <v>95</v>
      </c>
      <c r="E99" s="76" t="s">
        <v>265</v>
      </c>
      <c r="V99" s="77"/>
      <c r="Z99" s="120"/>
      <c r="AA99" s="120"/>
      <c r="AB99" s="120"/>
      <c r="AC99" s="120"/>
      <c r="AD99" s="120"/>
      <c r="AE99" s="120"/>
      <c r="AF99" s="121"/>
      <c r="AG99" s="122"/>
      <c r="AJ99" s="76" t="s">
        <v>266</v>
      </c>
      <c r="AK99" s="76">
        <v>20</v>
      </c>
      <c r="AL99" s="76">
        <v>1</v>
      </c>
      <c r="AM99" s="76">
        <v>0</v>
      </c>
      <c r="AN99" s="76">
        <v>1</v>
      </c>
    </row>
    <row r="100" spans="1:40" s="76" customFormat="1" x14ac:dyDescent="0.3">
      <c r="A100" s="76">
        <v>2529</v>
      </c>
      <c r="B100" s="76" t="s">
        <v>225</v>
      </c>
      <c r="C100" s="76" t="s">
        <v>63</v>
      </c>
      <c r="D100" s="76" t="s">
        <v>95</v>
      </c>
      <c r="E100" s="76" t="s">
        <v>260</v>
      </c>
      <c r="F100" s="76">
        <v>-5.9624410964602204</v>
      </c>
      <c r="G100" s="76">
        <v>-5.9802879800755004</v>
      </c>
      <c r="H100" s="76">
        <v>5.31695844264235E-3</v>
      </c>
      <c r="I100" s="76">
        <v>-11.2444549984424</v>
      </c>
      <c r="J100" s="76">
        <v>-11.308151859841701</v>
      </c>
      <c r="K100" s="76">
        <v>1.3516849836041299E-3</v>
      </c>
      <c r="L100" s="76">
        <v>-9.5837980790678592E-3</v>
      </c>
      <c r="M100" s="76">
        <v>4.9917967454060604E-3</v>
      </c>
      <c r="N100" s="76">
        <v>-16.096645646303301</v>
      </c>
      <c r="O100" s="76">
        <v>5.2627520960532199E-3</v>
      </c>
      <c r="P100" s="76">
        <v>-30.916843083840401</v>
      </c>
      <c r="Q100" s="76">
        <v>1.3247917118534101E-3</v>
      </c>
      <c r="R100" s="76">
        <v>-44.0895927443174</v>
      </c>
      <c r="S100" s="76">
        <v>0.16464966598096401</v>
      </c>
      <c r="T100" s="76">
        <v>643.30250103522405</v>
      </c>
      <c r="U100" s="76">
        <v>0.27155257997634702</v>
      </c>
      <c r="V100" s="77">
        <v>44512.357719907406</v>
      </c>
      <c r="W100" s="76">
        <v>2.5</v>
      </c>
      <c r="X100" s="76">
        <v>0.16841125966051701</v>
      </c>
      <c r="Y100" s="76">
        <v>0.15986076543223299</v>
      </c>
      <c r="Z100" s="120">
        <f>((((N100/1000)+1)/((SMOW!$Z$4/1000)+1))-1)*1000</f>
        <v>-5.8675495877841266</v>
      </c>
      <c r="AA100" s="120">
        <f>((((P100/1000)+1)/((SMOW!$AA$4/1000)+1))-1)*1000</f>
        <v>-11.128279807201213</v>
      </c>
      <c r="AB100" s="120">
        <f>Z100*SMOW!$AN$6</f>
        <v>-6.096567223106713</v>
      </c>
      <c r="AC100" s="120">
        <f>AA100*SMOW!$AN$12</f>
        <v>-11.554016574089548</v>
      </c>
      <c r="AD100" s="120">
        <f t="shared" si="211"/>
        <v>-6.1152271687917548</v>
      </c>
      <c r="AE100" s="120">
        <f t="shared" si="212"/>
        <v>-11.621282856049044</v>
      </c>
      <c r="AF100" s="121">
        <f>(AD100-SMOW!AN$14*AE100)</f>
        <v>2.0810179202141121E-2</v>
      </c>
      <c r="AG100" s="122">
        <f t="shared" si="213"/>
        <v>20.810179202141121</v>
      </c>
      <c r="AH100" s="2"/>
      <c r="AI100" s="2"/>
      <c r="AK100" s="76">
        <v>20</v>
      </c>
      <c r="AL100" s="76">
        <v>0</v>
      </c>
      <c r="AM100" s="76">
        <v>0</v>
      </c>
      <c r="AN100" s="76">
        <v>0</v>
      </c>
    </row>
    <row r="101" spans="1:40" s="76" customFormat="1" x14ac:dyDescent="0.3">
      <c r="A101" s="76">
        <v>2530</v>
      </c>
      <c r="B101" s="76" t="s">
        <v>225</v>
      </c>
      <c r="C101" s="76" t="s">
        <v>63</v>
      </c>
      <c r="D101" s="76" t="s">
        <v>95</v>
      </c>
      <c r="E101" s="76" t="s">
        <v>259</v>
      </c>
      <c r="F101" s="76">
        <v>-15.3630330968581</v>
      </c>
      <c r="G101" s="76">
        <v>-15.4822675205997</v>
      </c>
      <c r="H101" s="76">
        <v>3.5635186742668501E-3</v>
      </c>
      <c r="I101" s="76">
        <v>-28.899802754460499</v>
      </c>
      <c r="J101" s="76">
        <v>-29.3256263263604</v>
      </c>
      <c r="K101" s="76">
        <v>1.70470323781037E-3</v>
      </c>
      <c r="L101" s="76">
        <v>1.66317971856538E-3</v>
      </c>
      <c r="M101" s="76">
        <v>3.5258810308900399E-3</v>
      </c>
      <c r="N101" s="76">
        <v>-25.401398690347499</v>
      </c>
      <c r="O101" s="76">
        <v>3.5271886313638702E-3</v>
      </c>
      <c r="P101" s="76">
        <v>-48.2209181166916</v>
      </c>
      <c r="Q101" s="76">
        <v>1.6707862764002599E-3</v>
      </c>
      <c r="R101" s="76">
        <v>-66.702498717156701</v>
      </c>
      <c r="S101" s="76">
        <v>0.13670334072538601</v>
      </c>
      <c r="T101" s="76">
        <v>561.56491241188201</v>
      </c>
      <c r="U101" s="76">
        <v>0.12150450108980899</v>
      </c>
      <c r="V101" s="77">
        <v>44512.450601851851</v>
      </c>
      <c r="W101" s="76">
        <v>2.5</v>
      </c>
      <c r="X101" s="76">
        <v>6.0233286250406196E-3</v>
      </c>
      <c r="Y101" s="76">
        <v>7.8995260439182792E-3</v>
      </c>
      <c r="Z101" s="120">
        <f>((((N101/1000)+1)/((SMOW!$Z$4/1000)+1))-1)*1000</f>
        <v>-15.269038975156413</v>
      </c>
      <c r="AA101" s="120">
        <f>((((P101/1000)+1)/((SMOW!$AA$4/1000)+1))-1)*1000</f>
        <v>-28.785702002561141</v>
      </c>
      <c r="AB101" s="120">
        <f>Z101*SMOW!$AN$6</f>
        <v>-15.865008237524302</v>
      </c>
      <c r="AC101" s="120">
        <f>AA101*SMOW!$AN$12</f>
        <v>-29.886962207687457</v>
      </c>
      <c r="AD101" s="120">
        <f t="shared" si="211"/>
        <v>-15.992204588641957</v>
      </c>
      <c r="AE101" s="120">
        <f t="shared" si="212"/>
        <v>-30.34268046773737</v>
      </c>
      <c r="AF101" s="121">
        <f>(AD101-SMOW!AN$14*AE101)</f>
        <v>2.8730698323375492E-2</v>
      </c>
      <c r="AG101" s="122">
        <f t="shared" si="213"/>
        <v>28.730698323375492</v>
      </c>
      <c r="AK101" s="76">
        <v>20</v>
      </c>
      <c r="AL101" s="76">
        <v>2</v>
      </c>
      <c r="AM101" s="76">
        <v>0</v>
      </c>
      <c r="AN101" s="76">
        <v>0</v>
      </c>
    </row>
    <row r="102" spans="1:40" s="76" customFormat="1" x14ac:dyDescent="0.3">
      <c r="A102" s="76">
        <v>2531</v>
      </c>
      <c r="B102" s="76" t="s">
        <v>225</v>
      </c>
      <c r="C102" s="76" t="s">
        <v>63</v>
      </c>
      <c r="D102" s="76" t="s">
        <v>95</v>
      </c>
      <c r="E102" s="76" t="s">
        <v>258</v>
      </c>
      <c r="F102" s="76">
        <v>-15.401945334605401</v>
      </c>
      <c r="G102" s="76">
        <v>-15.521787932773901</v>
      </c>
      <c r="H102" s="76">
        <v>5.0425015012519397E-3</v>
      </c>
      <c r="I102" s="76">
        <v>-28.950296059253599</v>
      </c>
      <c r="J102" s="76">
        <v>-29.377623632399199</v>
      </c>
      <c r="K102" s="76">
        <v>1.31906118888678E-3</v>
      </c>
      <c r="L102" s="76">
        <v>-1.04026548671223E-2</v>
      </c>
      <c r="M102" s="76">
        <v>5.0961245842630403E-3</v>
      </c>
      <c r="N102" s="76">
        <v>-25.4399142181583</v>
      </c>
      <c r="O102" s="76">
        <v>4.9910932408702702E-3</v>
      </c>
      <c r="P102" s="76">
        <v>-48.270406801189402</v>
      </c>
      <c r="Q102" s="76">
        <v>1.29281700371218E-3</v>
      </c>
      <c r="R102" s="76">
        <v>-67.031951063615296</v>
      </c>
      <c r="S102" s="76">
        <v>0.114317025072593</v>
      </c>
      <c r="T102" s="76">
        <v>601.26903951717202</v>
      </c>
      <c r="U102" s="76">
        <v>0.13482778339119</v>
      </c>
      <c r="V102" s="77">
        <v>44512.52747685185</v>
      </c>
      <c r="W102" s="76">
        <v>2.5</v>
      </c>
      <c r="X102" s="76">
        <v>0.161350302919476</v>
      </c>
      <c r="Y102" s="76">
        <v>0.147906712205671</v>
      </c>
      <c r="Z102" s="120">
        <f>((((N102/1000)+1)/((SMOW!$Z$4/1000)+1))-1)*1000</f>
        <v>-15.307954927492595</v>
      </c>
      <c r="AA102" s="120">
        <f>((((P102/1000)+1)/((SMOW!$AA$4/1000)+1))-1)*1000</f>
        <v>-28.836201240134528</v>
      </c>
      <c r="AB102" s="120">
        <f>Z102*SMOW!$AN$6</f>
        <v>-15.905443127067068</v>
      </c>
      <c r="AC102" s="120">
        <f>AA102*SMOW!$AN$12</f>
        <v>-29.939393404423203</v>
      </c>
      <c r="AD102" s="120">
        <f t="shared" si="211"/>
        <v>-16.033292163591206</v>
      </c>
      <c r="AE102" s="120">
        <f t="shared" si="212"/>
        <v>-30.396728410198733</v>
      </c>
      <c r="AF102" s="121">
        <f>(AD102-SMOW!AN$14*AE102)</f>
        <v>1.6180436993725067E-2</v>
      </c>
      <c r="AG102" s="122">
        <f t="shared" si="213"/>
        <v>16.180436993725067</v>
      </c>
      <c r="AH102" s="2">
        <f>AVERAGE(AG101:AG102)</f>
        <v>22.455567658550279</v>
      </c>
      <c r="AI102" s="2">
        <f>STDEV(AG101:AG102)</f>
        <v>8.8743748918591141</v>
      </c>
      <c r="AK102" s="76">
        <v>20</v>
      </c>
      <c r="AL102" s="76">
        <v>0</v>
      </c>
      <c r="AM102" s="76">
        <v>0</v>
      </c>
      <c r="AN102" s="76">
        <v>0</v>
      </c>
    </row>
    <row r="103" spans="1:40" s="76" customFormat="1" x14ac:dyDescent="0.3">
      <c r="A103" s="76">
        <v>2532</v>
      </c>
      <c r="B103" s="76" t="s">
        <v>225</v>
      </c>
      <c r="C103" s="76" t="s">
        <v>64</v>
      </c>
      <c r="D103" s="76" t="s">
        <v>50</v>
      </c>
      <c r="E103" s="76" t="s">
        <v>267</v>
      </c>
      <c r="F103" s="76">
        <v>9.4638267163498409</v>
      </c>
      <c r="G103" s="76">
        <v>9.4193249690650909</v>
      </c>
      <c r="H103" s="76">
        <v>3.88151145590558E-3</v>
      </c>
      <c r="I103" s="76">
        <v>18.337523532881999</v>
      </c>
      <c r="J103" s="76">
        <v>18.171418646337901</v>
      </c>
      <c r="K103" s="76">
        <v>1.8287466775181501E-3</v>
      </c>
      <c r="L103" s="76">
        <v>-0.17518407620135101</v>
      </c>
      <c r="M103" s="76">
        <v>3.6734459973216402E-3</v>
      </c>
      <c r="N103" s="76">
        <v>-0.82764850405833101</v>
      </c>
      <c r="O103" s="76">
        <v>3.84193947926706E-3</v>
      </c>
      <c r="P103" s="76">
        <v>-1.92343082144274</v>
      </c>
      <c r="Q103" s="76">
        <v>1.7923617343129201E-3</v>
      </c>
      <c r="R103" s="76">
        <v>-4.042984818341</v>
      </c>
      <c r="S103" s="76">
        <v>0.121879533039016</v>
      </c>
      <c r="T103" s="76">
        <v>1002.95163817219</v>
      </c>
      <c r="U103" s="76">
        <v>0.33244674930727702</v>
      </c>
      <c r="V103" s="77">
        <v>44512.655069444445</v>
      </c>
      <c r="W103" s="76">
        <v>2.5</v>
      </c>
      <c r="X103" s="76">
        <v>8.6546553268295899E-4</v>
      </c>
      <c r="Y103" s="76">
        <v>5.6775466078967402E-4</v>
      </c>
      <c r="Z103" s="120">
        <f>((((N103/1000)+1)/((SMOW!$Z$4/1000)+1))-1)*1000</f>
        <v>9.5601908271554237</v>
      </c>
      <c r="AA103" s="120">
        <f>((((P103/1000)+1)/((SMOW!$AA$4/1000)+1))-1)*1000</f>
        <v>18.457174499334261</v>
      </c>
      <c r="AB103" s="120">
        <f>Z103*SMOW!$AN$6</f>
        <v>9.9333367654575238</v>
      </c>
      <c r="AC103" s="120">
        <f>AA103*SMOW!$AN$12</f>
        <v>19.163294217150437</v>
      </c>
      <c r="AD103" s="120">
        <f t="shared" ref="AD103" si="214">LN((AB103/1000)+1)*1000</f>
        <v>9.8843254723435248</v>
      </c>
      <c r="AE103" s="120">
        <f t="shared" ref="AE103" si="215">LN((AC103/1000)+1)*1000</f>
        <v>18.981990879097705</v>
      </c>
      <c r="AF103" s="121">
        <f>(AD103-SMOW!AN$14*AE103)</f>
        <v>-0.13816571182006321</v>
      </c>
      <c r="AG103" s="122">
        <f t="shared" ref="AG103" si="216">AF103*1000</f>
        <v>-138.16571182006322</v>
      </c>
      <c r="AJ103" s="76" t="s">
        <v>270</v>
      </c>
      <c r="AK103" s="76">
        <v>20</v>
      </c>
      <c r="AL103" s="76">
        <v>2</v>
      </c>
      <c r="AM103" s="76">
        <v>0</v>
      </c>
      <c r="AN103" s="76">
        <v>0</v>
      </c>
    </row>
    <row r="104" spans="1:40" s="76" customFormat="1" x14ac:dyDescent="0.3">
      <c r="A104" s="76">
        <v>2533</v>
      </c>
      <c r="B104" s="76" t="s">
        <v>225</v>
      </c>
      <c r="C104" s="76" t="s">
        <v>64</v>
      </c>
      <c r="D104" s="76" t="s">
        <v>50</v>
      </c>
      <c r="E104" s="76" t="s">
        <v>278</v>
      </c>
      <c r="F104" s="76">
        <v>11.5598792316411</v>
      </c>
      <c r="G104" s="76">
        <v>11.4935739978584</v>
      </c>
      <c r="H104" s="76">
        <v>4.1304131727326202E-3</v>
      </c>
      <c r="I104" s="76">
        <v>22.300490487878001</v>
      </c>
      <c r="J104" s="76">
        <v>22.055470527852599</v>
      </c>
      <c r="K104" s="76">
        <v>1.4905799929096999E-3</v>
      </c>
      <c r="L104" s="76">
        <v>-0.15171444084774799</v>
      </c>
      <c r="M104" s="76">
        <v>4.1825369620818098E-3</v>
      </c>
      <c r="N104" s="76">
        <v>1.2470347734743401</v>
      </c>
      <c r="O104" s="76">
        <v>4.08830364518543E-3</v>
      </c>
      <c r="P104" s="76">
        <v>1.96068851110261</v>
      </c>
      <c r="Q104" s="76">
        <v>1.4609232509156199E-3</v>
      </c>
      <c r="R104" s="76">
        <v>1.2433834189367701</v>
      </c>
      <c r="S104" s="76">
        <v>0.14462412888161999</v>
      </c>
      <c r="T104" s="76">
        <v>828.88790010362402</v>
      </c>
      <c r="U104" s="76">
        <v>0.22660772569252599</v>
      </c>
      <c r="V104" s="77">
        <v>44512.767175925925</v>
      </c>
      <c r="W104" s="76">
        <v>2.5</v>
      </c>
      <c r="X104" s="76">
        <v>3.6858767712010902E-2</v>
      </c>
      <c r="Y104" s="76">
        <v>3.9525176984966298E-2</v>
      </c>
      <c r="Z104" s="120">
        <f>((((N104/1000)+1)/((SMOW!$Z$4/1000)+1))-1)*1000</f>
        <v>11.656443433060604</v>
      </c>
      <c r="AA104" s="120">
        <f>((((P104/1000)+1)/((SMOW!$AA$4/1000)+1))-1)*1000</f>
        <v>22.420607088577292</v>
      </c>
      <c r="AB104" s="120">
        <f>Z104*SMOW!$AN$6</f>
        <v>12.111408673894498</v>
      </c>
      <c r="AC104" s="120">
        <f>AA104*SMOW!$AN$12</f>
        <v>23.278356618508031</v>
      </c>
      <c r="AD104" s="120">
        <f t="shared" ref="AD104:AD106" si="217">LN((AB104/1000)+1)*1000</f>
        <v>12.038652428501567</v>
      </c>
      <c r="AE104" s="120">
        <f t="shared" ref="AE104:AE106" si="218">LN((AC104/1000)+1)*1000</f>
        <v>23.01154831375824</v>
      </c>
      <c r="AF104" s="121">
        <f>(AD104-SMOW!AN$14*AE104)</f>
        <v>-0.11144508116278473</v>
      </c>
      <c r="AG104" s="122">
        <f t="shared" ref="AG104:AG106" si="219">AF104*1000</f>
        <v>-111.44508116278473</v>
      </c>
      <c r="AH104" s="2">
        <f>AVERAGE(AG103:AG104)</f>
        <v>-124.80539649142398</v>
      </c>
      <c r="AI104" s="2">
        <f>STDEV(AG103:AG104)</f>
        <v>18.894339135342832</v>
      </c>
      <c r="AK104" s="76">
        <v>20</v>
      </c>
      <c r="AL104" s="76">
        <v>0</v>
      </c>
      <c r="AM104" s="76">
        <v>0</v>
      </c>
      <c r="AN104" s="76">
        <v>0</v>
      </c>
    </row>
    <row r="105" spans="1:40" s="76" customFormat="1" x14ac:dyDescent="0.3">
      <c r="A105" s="76">
        <v>2534</v>
      </c>
      <c r="B105" s="76" t="s">
        <v>225</v>
      </c>
      <c r="C105" s="76" t="s">
        <v>48</v>
      </c>
      <c r="D105" s="76" t="s">
        <v>111</v>
      </c>
      <c r="E105" s="76" t="s">
        <v>268</v>
      </c>
      <c r="F105" s="76">
        <v>11.8677154806554</v>
      </c>
      <c r="G105" s="76">
        <v>11.797846082449899</v>
      </c>
      <c r="H105" s="76">
        <v>4.0380257897508903E-3</v>
      </c>
      <c r="I105" s="76">
        <v>22.936226510398399</v>
      </c>
      <c r="J105" s="76">
        <v>22.677145299839701</v>
      </c>
      <c r="K105" s="76">
        <v>1.6285021489359801E-3</v>
      </c>
      <c r="L105" s="76">
        <v>-0.17568663586546099</v>
      </c>
      <c r="M105" s="76">
        <v>4.2195148636731197E-3</v>
      </c>
      <c r="N105" s="76">
        <v>1.55173263451993</v>
      </c>
      <c r="O105" s="76">
        <v>3.9968581507999097E-3</v>
      </c>
      <c r="P105" s="76">
        <v>2.5837758604316301</v>
      </c>
      <c r="Q105" s="76">
        <v>1.59610129269481E-3</v>
      </c>
      <c r="R105" s="76">
        <v>2.3524459067479802</v>
      </c>
      <c r="S105" s="76">
        <v>0.12241149560143701</v>
      </c>
      <c r="T105" s="76">
        <v>904.92177133796804</v>
      </c>
      <c r="U105" s="76">
        <v>0.215369617416036</v>
      </c>
      <c r="V105" s="77">
        <v>44512.875243055554</v>
      </c>
      <c r="W105" s="76">
        <v>2.5</v>
      </c>
      <c r="X105" s="76">
        <v>2.38446213133259E-2</v>
      </c>
      <c r="Y105" s="76">
        <v>2.6746497329922601E-2</v>
      </c>
      <c r="Z105" s="120">
        <f>((((N105/1000)+1)/((SMOW!$Z$4/1000)+1))-1)*1000</f>
        <v>11.964309068335011</v>
      </c>
      <c r="AA105" s="120">
        <f>((((P105/1000)+1)/((SMOW!$AA$4/1000)+1))-1)*1000</f>
        <v>23.056417807775233</v>
      </c>
      <c r="AB105" s="120">
        <f>Z105*SMOW!$AN$6</f>
        <v>12.431290681375529</v>
      </c>
      <c r="AC105" s="120">
        <f>AA105*SMOW!$AN$12</f>
        <v>23.93849167216143</v>
      </c>
      <c r="AD105" s="120">
        <f t="shared" si="217"/>
        <v>12.354656640459947</v>
      </c>
      <c r="AE105" s="120">
        <f t="shared" si="218"/>
        <v>23.656458086833148</v>
      </c>
      <c r="AF105" s="121">
        <f>(AD105-SMOW!AN$14*AE105)</f>
        <v>-0.1359532293879564</v>
      </c>
      <c r="AG105" s="122">
        <f t="shared" si="219"/>
        <v>-135.95322938795641</v>
      </c>
      <c r="AK105" s="76">
        <v>20</v>
      </c>
      <c r="AL105" s="76">
        <v>0</v>
      </c>
      <c r="AM105" s="76">
        <v>0</v>
      </c>
      <c r="AN105" s="76">
        <v>0</v>
      </c>
    </row>
    <row r="106" spans="1:40" s="76" customFormat="1" x14ac:dyDescent="0.3">
      <c r="A106" s="76">
        <v>2535</v>
      </c>
      <c r="B106" s="76" t="s">
        <v>225</v>
      </c>
      <c r="C106" s="76" t="s">
        <v>48</v>
      </c>
      <c r="D106" s="76" t="s">
        <v>111</v>
      </c>
      <c r="E106" s="76" t="s">
        <v>269</v>
      </c>
      <c r="F106" s="76">
        <v>11.081115163897801</v>
      </c>
      <c r="G106" s="76">
        <v>11.0201689564374</v>
      </c>
      <c r="H106" s="76">
        <v>4.9568450631197096E-3</v>
      </c>
      <c r="I106" s="76">
        <v>21.4056519093666</v>
      </c>
      <c r="J106" s="76">
        <v>21.179768676334501</v>
      </c>
      <c r="K106" s="76">
        <v>1.3163277952628601E-3</v>
      </c>
      <c r="L106" s="76">
        <v>-0.162748904667187</v>
      </c>
      <c r="M106" s="76">
        <v>5.1196791970304599E-3</v>
      </c>
      <c r="N106" s="76">
        <v>0.77315170137366995</v>
      </c>
      <c r="O106" s="76">
        <v>4.9063100694042797E-3</v>
      </c>
      <c r="P106" s="76">
        <v>1.08365373847554</v>
      </c>
      <c r="Q106" s="76">
        <v>1.2901379939843E-3</v>
      </c>
      <c r="R106" s="76">
        <v>-1.94302513492201E-2</v>
      </c>
      <c r="S106" s="76">
        <v>0.14779862808293401</v>
      </c>
      <c r="T106" s="76">
        <v>904.60591480859603</v>
      </c>
      <c r="U106" s="76">
        <v>0.39783948310855799</v>
      </c>
      <c r="V106" s="77">
        <v>44512.986493055556</v>
      </c>
      <c r="W106" s="76">
        <v>2.5</v>
      </c>
      <c r="X106" s="76">
        <v>4.8099154558115698E-2</v>
      </c>
      <c r="Y106" s="76">
        <v>5.2836292062402701E-2</v>
      </c>
      <c r="Z106" s="120">
        <f>((((N106/1000)+1)/((SMOW!$Z$4/1000)+1))-1)*1000</f>
        <v>11.177633662170283</v>
      </c>
      <c r="AA106" s="120">
        <f>((((P106/1000)+1)/((SMOW!$AA$4/1000)+1))-1)*1000</f>
        <v>21.525663369777792</v>
      </c>
      <c r="AB106" s="120">
        <f>Z106*SMOW!$AN$6</f>
        <v>11.613910372151887</v>
      </c>
      <c r="AC106" s="120">
        <f>AA106*SMOW!$AN$12</f>
        <v>22.34917486364278</v>
      </c>
      <c r="AD106" s="120">
        <f t="shared" si="217"/>
        <v>11.546986581281821</v>
      </c>
      <c r="AE106" s="120">
        <f t="shared" si="218"/>
        <v>22.10309180887748</v>
      </c>
      <c r="AF106" s="121">
        <f>(AD106-SMOW!AN$14*AE106)</f>
        <v>-0.12344589380548854</v>
      </c>
      <c r="AG106" s="122">
        <f t="shared" si="219"/>
        <v>-123.44589380548854</v>
      </c>
      <c r="AH106" s="2">
        <f>AVERAGE(AG105:AG106)</f>
        <v>-129.69956159672248</v>
      </c>
      <c r="AI106" s="2">
        <f>STDEV(AG105:AG106)</f>
        <v>8.8440218049388317</v>
      </c>
      <c r="AJ106" s="2"/>
      <c r="AK106" s="76">
        <v>20</v>
      </c>
      <c r="AL106" s="76">
        <v>0</v>
      </c>
      <c r="AM106" s="76">
        <v>0</v>
      </c>
      <c r="AN106" s="76">
        <v>0</v>
      </c>
    </row>
    <row r="107" spans="1:40" s="76" customFormat="1" x14ac:dyDescent="0.3">
      <c r="A107" s="76">
        <v>2536</v>
      </c>
      <c r="B107" s="76" t="s">
        <v>225</v>
      </c>
      <c r="C107" s="76" t="s">
        <v>48</v>
      </c>
      <c r="D107" s="76" t="s">
        <v>111</v>
      </c>
      <c r="E107" s="76" t="s">
        <v>272</v>
      </c>
      <c r="F107" s="76">
        <v>9.6180761741116392</v>
      </c>
      <c r="G107" s="76">
        <v>9.5721162784554306</v>
      </c>
      <c r="H107" s="76">
        <v>5.86913239099064E-3</v>
      </c>
      <c r="I107" s="76">
        <v>18.640134393127099</v>
      </c>
      <c r="J107" s="76">
        <v>18.468536186942199</v>
      </c>
      <c r="K107" s="76">
        <v>1.26287414573174E-3</v>
      </c>
      <c r="L107" s="76">
        <v>-0.17927082825003299</v>
      </c>
      <c r="M107" s="76">
        <v>5.9230476980144803E-3</v>
      </c>
      <c r="N107" s="76">
        <v>-0.67497161822066298</v>
      </c>
      <c r="O107" s="76">
        <v>5.8092966356430697E-3</v>
      </c>
      <c r="P107" s="76">
        <v>-1.62684073985388</v>
      </c>
      <c r="Q107" s="76">
        <v>1.2377478640912399E-3</v>
      </c>
      <c r="R107" s="76">
        <v>-4.5312197090678001</v>
      </c>
      <c r="S107" s="76">
        <v>0.163254188168306</v>
      </c>
      <c r="T107" s="76">
        <v>1115.76628451274</v>
      </c>
      <c r="U107" s="76">
        <v>0.52885334865831202</v>
      </c>
      <c r="V107" s="77">
        <v>44513.363368055558</v>
      </c>
      <c r="W107" s="76">
        <v>2.5</v>
      </c>
      <c r="X107" s="76">
        <v>3.5921070753793097E-2</v>
      </c>
      <c r="Y107" s="76">
        <v>3.3435932866045598E-2</v>
      </c>
      <c r="Z107" s="120">
        <f>((((N107/1000)+1)/((SMOW!$Z$4/1000)+1))-1)*1000</f>
        <v>9.7144550096766036</v>
      </c>
      <c r="AA107" s="120">
        <f>((((P107/1000)+1)/((SMOW!$AA$4/1000)+1))-1)*1000</f>
        <v>18.759820915258185</v>
      </c>
      <c r="AB107" s="120">
        <f>Z107*SMOW!$AN$6</f>
        <v>10.093622067658634</v>
      </c>
      <c r="AC107" s="120">
        <f>AA107*SMOW!$AN$12</f>
        <v>19.477519035923507</v>
      </c>
      <c r="AD107" s="120">
        <f t="shared" ref="AD107:AD108" si="220">LN((AB107/1000)+1)*1000</f>
        <v>10.043021673734934</v>
      </c>
      <c r="AE107" s="120">
        <f t="shared" ref="AE107:AE108" si="221">LN((AC107/1000)+1)*1000</f>
        <v>19.290259819088227</v>
      </c>
      <c r="AF107" s="121">
        <f>(AD107-SMOW!AN$14*AE107)</f>
        <v>-0.14223551074365126</v>
      </c>
      <c r="AG107" s="122">
        <f t="shared" ref="AG107:AG108" si="222">AF107*1000</f>
        <v>-142.23551074365128</v>
      </c>
      <c r="AK107" s="76">
        <v>20</v>
      </c>
      <c r="AL107" s="76">
        <v>0</v>
      </c>
      <c r="AM107" s="76">
        <v>0</v>
      </c>
      <c r="AN107" s="76">
        <v>0</v>
      </c>
    </row>
    <row r="108" spans="1:40" s="76" customFormat="1" x14ac:dyDescent="0.3">
      <c r="A108" s="76">
        <v>2537</v>
      </c>
      <c r="B108" s="76" t="s">
        <v>225</v>
      </c>
      <c r="C108" s="76" t="s">
        <v>48</v>
      </c>
      <c r="D108" s="76" t="s">
        <v>111</v>
      </c>
      <c r="E108" s="76" t="s">
        <v>271</v>
      </c>
      <c r="F108" s="76">
        <v>10.1915837300807</v>
      </c>
      <c r="G108" s="76">
        <v>10.139998983540099</v>
      </c>
      <c r="H108" s="76">
        <v>6.2348605906709003E-3</v>
      </c>
      <c r="I108" s="76">
        <v>19.7262897597167</v>
      </c>
      <c r="J108" s="76">
        <v>19.534247864367401</v>
      </c>
      <c r="K108" s="76">
        <v>1.6075313165195601E-3</v>
      </c>
      <c r="L108" s="76">
        <v>-0.17408388884585699</v>
      </c>
      <c r="M108" s="76">
        <v>6.0669577579139499E-3</v>
      </c>
      <c r="N108" s="76">
        <v>-0.107310966959617</v>
      </c>
      <c r="O108" s="76">
        <v>6.1712962394036199E-3</v>
      </c>
      <c r="P108" s="76">
        <v>-0.56229563881530797</v>
      </c>
      <c r="Q108" s="76">
        <v>1.57554769824424E-3</v>
      </c>
      <c r="R108" s="76">
        <v>-3.23399215481684</v>
      </c>
      <c r="S108" s="76">
        <v>0.15202701853440401</v>
      </c>
      <c r="T108" s="76">
        <v>1045.40565697392</v>
      </c>
      <c r="U108" s="76">
        <v>0.24365493843897501</v>
      </c>
      <c r="V108" s="77">
        <v>44513.473819444444</v>
      </c>
      <c r="W108" s="76">
        <v>2.5</v>
      </c>
      <c r="X108" s="76">
        <v>1.51966609008436E-2</v>
      </c>
      <c r="Y108" s="76">
        <v>1.7805768762804E-2</v>
      </c>
      <c r="Z108" s="120">
        <f>((((N108/1000)+1)/((SMOW!$Z$4/1000)+1))-1)*1000</f>
        <v>10.288017313071052</v>
      </c>
      <c r="AA108" s="120">
        <f>((((P108/1000)+1)/((SMOW!$AA$4/1000)+1))-1)*1000</f>
        <v>19.846103901164813</v>
      </c>
      <c r="AB108" s="120">
        <f>Z108*SMOW!$AN$6</f>
        <v>10.689571209113565</v>
      </c>
      <c r="AC108" s="120">
        <f>AA108*SMOW!$AN$12</f>
        <v>20.605360161484967</v>
      </c>
      <c r="AD108" s="120">
        <f t="shared" si="220"/>
        <v>10.632841661069129</v>
      </c>
      <c r="AE108" s="120">
        <f t="shared" si="221"/>
        <v>20.395941604827314</v>
      </c>
      <c r="AF108" s="121">
        <f>(AD108-SMOW!AN$14*AE108)</f>
        <v>-0.1362155062796937</v>
      </c>
      <c r="AG108" s="122">
        <f t="shared" si="222"/>
        <v>-136.2155062796937</v>
      </c>
      <c r="AH108" s="2">
        <f>AVERAGE(AG107:AG108)</f>
        <v>-139.2255085116725</v>
      </c>
      <c r="AI108" s="2">
        <f>STDEV(AG107:AG108)</f>
        <v>4.2567859792376899</v>
      </c>
      <c r="AJ108" s="2"/>
      <c r="AK108" s="76">
        <v>20</v>
      </c>
      <c r="AL108" s="76">
        <v>0</v>
      </c>
      <c r="AM108" s="76">
        <v>0</v>
      </c>
      <c r="AN108" s="76">
        <v>0</v>
      </c>
    </row>
    <row r="109" spans="1:40" s="76" customFormat="1" x14ac:dyDescent="0.3">
      <c r="A109" s="76">
        <v>2538</v>
      </c>
      <c r="B109" s="76" t="s">
        <v>225</v>
      </c>
      <c r="C109" s="76" t="s">
        <v>48</v>
      </c>
      <c r="D109" s="76" t="s">
        <v>111</v>
      </c>
      <c r="E109" s="76" t="s">
        <v>274</v>
      </c>
      <c r="F109" s="76">
        <v>12.6839786455996</v>
      </c>
      <c r="G109" s="76">
        <v>12.6042100639414</v>
      </c>
      <c r="H109" s="76">
        <v>6.2051793582160401E-3</v>
      </c>
      <c r="I109" s="76">
        <v>24.478284411133099</v>
      </c>
      <c r="J109" s="76">
        <v>24.183492145102001</v>
      </c>
      <c r="K109" s="76">
        <v>1.5915929196247799E-3</v>
      </c>
      <c r="L109" s="76">
        <v>-0.16467378867249699</v>
      </c>
      <c r="M109" s="76">
        <v>6.1362798759204097E-3</v>
      </c>
      <c r="N109" s="76">
        <v>2.3596740033649901</v>
      </c>
      <c r="O109" s="76">
        <v>6.1419176068642101E-3</v>
      </c>
      <c r="P109" s="76">
        <v>4.0951528091081801</v>
      </c>
      <c r="Q109" s="76">
        <v>1.5599264134320201E-3</v>
      </c>
      <c r="R109" s="76">
        <v>3.4377009188450498</v>
      </c>
      <c r="S109" s="76">
        <v>0.128942136076304</v>
      </c>
      <c r="T109" s="76">
        <v>861.58085020773206</v>
      </c>
      <c r="U109" s="76">
        <v>0.23095323762513001</v>
      </c>
      <c r="V109" s="77">
        <v>44513.582511574074</v>
      </c>
      <c r="W109" s="76">
        <v>2.5</v>
      </c>
      <c r="X109" s="76">
        <v>8.9028221957141405E-3</v>
      </c>
      <c r="Y109" s="76">
        <v>1.07901764240544E-2</v>
      </c>
      <c r="Z109" s="120">
        <f>((((N109/1000)+1)/((SMOW!$Z$4/1000)+1))-1)*1000</f>
        <v>12.780650154321727</v>
      </c>
      <c r="AA109" s="120">
        <f>((((P109/1000)+1)/((SMOW!$AA$4/1000)+1))-1)*1000</f>
        <v>24.598656894721628</v>
      </c>
      <c r="AB109" s="120">
        <f>Z109*SMOW!$AN$6</f>
        <v>13.279494558180167</v>
      </c>
      <c r="AC109" s="120">
        <f>AA109*SMOW!$AN$12</f>
        <v>25.539732500079552</v>
      </c>
      <c r="AD109" s="120">
        <f t="shared" ref="AD109" si="223">LN((AB109/1000)+1)*1000</f>
        <v>13.192094968335642</v>
      </c>
      <c r="AE109" s="120">
        <f t="shared" ref="AE109" si="224">LN((AC109/1000)+1)*1000</f>
        <v>25.219042294697193</v>
      </c>
      <c r="AF109" s="121">
        <f>(AD109-SMOW!AN$14*AE109)</f>
        <v>-0.12355936326447647</v>
      </c>
      <c r="AG109" s="122">
        <f t="shared" ref="AG109" si="225">AF109*1000</f>
        <v>-123.55936326447647</v>
      </c>
      <c r="AK109" s="76">
        <v>20</v>
      </c>
      <c r="AL109" s="76">
        <v>0</v>
      </c>
      <c r="AM109" s="76">
        <v>0</v>
      </c>
      <c r="AN109" s="76">
        <v>0</v>
      </c>
    </row>
    <row r="110" spans="1:40" s="76" customFormat="1" x14ac:dyDescent="0.3">
      <c r="A110" s="76">
        <v>2539</v>
      </c>
      <c r="B110" s="76" t="s">
        <v>225</v>
      </c>
      <c r="C110" s="76" t="s">
        <v>48</v>
      </c>
      <c r="D110" s="76" t="s">
        <v>111</v>
      </c>
      <c r="E110" s="76" t="s">
        <v>273</v>
      </c>
      <c r="F110" s="76">
        <v>12.898097025565599</v>
      </c>
      <c r="G110" s="76">
        <v>12.8156243009101</v>
      </c>
      <c r="H110" s="76">
        <v>6.0921071292995401E-3</v>
      </c>
      <c r="I110" s="76">
        <v>24.885619560254401</v>
      </c>
      <c r="J110" s="76">
        <v>24.581015658646098</v>
      </c>
      <c r="K110" s="76">
        <v>1.3500324657041601E-3</v>
      </c>
      <c r="L110" s="76">
        <v>-0.163151966855062</v>
      </c>
      <c r="M110" s="76">
        <v>6.0404937882551704E-3</v>
      </c>
      <c r="N110" s="76">
        <v>2.5716094482486902</v>
      </c>
      <c r="O110" s="76">
        <v>6.0299981483724801E-3</v>
      </c>
      <c r="P110" s="76">
        <v>4.4943835737080997</v>
      </c>
      <c r="Q110" s="76">
        <v>1.3231720726312301E-3</v>
      </c>
      <c r="R110" s="76">
        <v>4.0830612595202096</v>
      </c>
      <c r="S110" s="76">
        <v>0.14531569552550599</v>
      </c>
      <c r="T110" s="76">
        <v>835.59126671233798</v>
      </c>
      <c r="U110" s="76">
        <v>0.19625663501910801</v>
      </c>
      <c r="V110" s="77">
        <v>44513.69226851852</v>
      </c>
      <c r="W110" s="76">
        <v>2.5</v>
      </c>
      <c r="X110" s="76">
        <v>6.1842999553078102E-3</v>
      </c>
      <c r="Y110" s="76">
        <v>8.2144641953793892E-3</v>
      </c>
      <c r="Z110" s="120">
        <f>((((N110/1000)+1)/((SMOW!$Z$4/1000)+1))-1)*1000</f>
        <v>12.994788974175497</v>
      </c>
      <c r="AA110" s="120">
        <f>((((P110/1000)+1)/((SMOW!$AA$4/1000)+1))-1)*1000</f>
        <v>25.006039904245991</v>
      </c>
      <c r="AB110" s="120">
        <f>Z110*SMOW!$AN$6</f>
        <v>13.501991478024397</v>
      </c>
      <c r="AC110" s="120">
        <f>AA110*SMOW!$AN$12</f>
        <v>25.962700840703146</v>
      </c>
      <c r="AD110" s="120">
        <f t="shared" ref="AD110" si="226">LN((AB110/1000)+1)*1000</f>
        <v>13.411651859170519</v>
      </c>
      <c r="AE110" s="120">
        <f t="shared" ref="AE110" si="227">LN((AC110/1000)+1)*1000</f>
        <v>25.63139213132694</v>
      </c>
      <c r="AF110" s="121">
        <f>(AD110-SMOW!AN$14*AE110)</f>
        <v>-0.12172318617010625</v>
      </c>
      <c r="AG110" s="122">
        <f t="shared" ref="AG110" si="228">AF110*1000</f>
        <v>-121.72318617010625</v>
      </c>
      <c r="AH110" s="2"/>
      <c r="AJ110" s="17"/>
      <c r="AK110" s="76">
        <v>20</v>
      </c>
      <c r="AL110" s="76">
        <v>0</v>
      </c>
      <c r="AM110" s="76">
        <v>0</v>
      </c>
      <c r="AN110" s="76">
        <v>0</v>
      </c>
    </row>
    <row r="111" spans="1:40" s="76" customFormat="1" x14ac:dyDescent="0.3">
      <c r="A111" s="76">
        <v>2540</v>
      </c>
      <c r="B111" s="76" t="s">
        <v>225</v>
      </c>
      <c r="C111" s="76" t="s">
        <v>48</v>
      </c>
      <c r="D111" s="76" t="s">
        <v>111</v>
      </c>
      <c r="E111" s="76" t="s">
        <v>277</v>
      </c>
      <c r="F111" s="76">
        <v>13.0923200514996</v>
      </c>
      <c r="G111" s="76">
        <v>13.0073558792624</v>
      </c>
      <c r="H111" s="76">
        <v>5.2687419288724698E-3</v>
      </c>
      <c r="I111" s="76">
        <v>25.274218623588901</v>
      </c>
      <c r="J111" s="76">
        <v>24.960107120474799</v>
      </c>
      <c r="K111" s="76">
        <v>1.71414833608315E-3</v>
      </c>
      <c r="L111" s="76">
        <v>-0.17158068034833099</v>
      </c>
      <c r="M111" s="76">
        <v>5.3633844021858997E-3</v>
      </c>
      <c r="N111" s="76">
        <v>2.7638523720672898</v>
      </c>
      <c r="O111" s="76">
        <v>5.2150271492377399E-3</v>
      </c>
      <c r="P111" s="76">
        <v>4.8752510277260299</v>
      </c>
      <c r="Q111" s="76">
        <v>1.6800434539652801E-3</v>
      </c>
      <c r="R111" s="76">
        <v>4.2385208638370404</v>
      </c>
      <c r="S111" s="76">
        <v>0.12807875429333801</v>
      </c>
      <c r="T111" s="76">
        <v>964.24958746580205</v>
      </c>
      <c r="U111" s="76">
        <v>0.23999313090642399</v>
      </c>
      <c r="V111" s="77">
        <v>44513.801226851851</v>
      </c>
      <c r="W111" s="76">
        <v>2.5</v>
      </c>
      <c r="X111" s="76">
        <v>0.107184393393378</v>
      </c>
      <c r="Y111" s="76">
        <v>0.113525115174003</v>
      </c>
      <c r="Z111" s="120">
        <f>((((N111/1000)+1)/((SMOW!$Z$4/1000)+1))-1)*1000</f>
        <v>13.189030540773139</v>
      </c>
      <c r="AA111" s="120">
        <f>((((P111/1000)+1)/((SMOW!$AA$4/1000)+1))-1)*1000</f>
        <v>25.394684626561357</v>
      </c>
      <c r="AB111" s="120">
        <f>Z111*SMOW!$AN$6</f>
        <v>13.703814530487307</v>
      </c>
      <c r="AC111" s="120">
        <f>AA111*SMOW!$AN$12</f>
        <v>26.366214019816272</v>
      </c>
      <c r="AD111" s="120">
        <f t="shared" ref="AD111:AD113" si="229">LN((AB111/1000)+1)*1000</f>
        <v>13.610766376829828</v>
      </c>
      <c r="AE111" s="120">
        <f t="shared" ref="AE111:AE113" si="230">LN((AC111/1000)+1)*1000</f>
        <v>26.02461680539437</v>
      </c>
      <c r="AF111" s="121">
        <f>(AD111-SMOW!AN$14*AE111)</f>
        <v>-0.13023129641839937</v>
      </c>
      <c r="AG111" s="122">
        <f t="shared" ref="AG111:AG113" si="231">AF111*1000</f>
        <v>-130.23129641839938</v>
      </c>
      <c r="AH111" s="2">
        <f>AVERAGE(AG109:AG111)</f>
        <v>-125.17128195099404</v>
      </c>
      <c r="AI111" s="2">
        <f>STDEV(AG109:AG111)</f>
        <v>4.4772420515576377</v>
      </c>
      <c r="AJ111" s="2"/>
      <c r="AK111" s="76">
        <v>20</v>
      </c>
      <c r="AL111" s="76">
        <v>0</v>
      </c>
      <c r="AM111" s="76">
        <v>0</v>
      </c>
      <c r="AN111" s="76">
        <v>0</v>
      </c>
    </row>
    <row r="112" spans="1:40" s="76" customFormat="1" x14ac:dyDescent="0.3">
      <c r="A112" s="76">
        <v>2541</v>
      </c>
      <c r="B112" s="76" t="s">
        <v>225</v>
      </c>
      <c r="C112" s="76" t="s">
        <v>48</v>
      </c>
      <c r="D112" s="76" t="s">
        <v>111</v>
      </c>
      <c r="E112" s="76" t="s">
        <v>276</v>
      </c>
      <c r="F112" s="76">
        <v>10.7579500087945</v>
      </c>
      <c r="G112" s="76">
        <v>10.700494314814</v>
      </c>
      <c r="H112" s="76">
        <v>5.8273020691848899E-3</v>
      </c>
      <c r="I112" s="76">
        <v>20.810640798763099</v>
      </c>
      <c r="J112" s="76">
        <v>20.597057488646399</v>
      </c>
      <c r="K112" s="76">
        <v>1.5574676621358701E-3</v>
      </c>
      <c r="L112" s="76">
        <v>-0.174752039191267</v>
      </c>
      <c r="M112" s="76">
        <v>5.8054900526990196E-3</v>
      </c>
      <c r="N112" s="76">
        <v>0.45328121230778801</v>
      </c>
      <c r="O112" s="76">
        <v>5.7678927736132899E-3</v>
      </c>
      <c r="P112" s="76">
        <v>0.50048103377745601</v>
      </c>
      <c r="Q112" s="76">
        <v>1.52648011578509E-3</v>
      </c>
      <c r="R112" s="76">
        <v>-1.72437719190714</v>
      </c>
      <c r="S112" s="76">
        <v>0.162542572963537</v>
      </c>
      <c r="T112" s="76">
        <v>892.45399222701599</v>
      </c>
      <c r="U112" s="76">
        <v>0.14997399209592799</v>
      </c>
      <c r="V112" s="77">
        <v>44513.90960648148</v>
      </c>
      <c r="W112" s="76">
        <v>2.5</v>
      </c>
      <c r="X112" s="76">
        <v>9.0301561076182799E-2</v>
      </c>
      <c r="Y112" s="76">
        <v>8.3184198234337495E-2</v>
      </c>
      <c r="Z112" s="120">
        <f>((((N112/1000)+1)/((SMOW!$Z$4/1000)+1))-1)*1000</f>
        <v>10.85443765749905</v>
      </c>
      <c r="AA112" s="120">
        <f>((((P112/1000)+1)/((SMOW!$AA$4/1000)+1))-1)*1000</f>
        <v>20.930582347526318</v>
      </c>
      <c r="AB112" s="120">
        <f>Z112*SMOW!$AN$6</f>
        <v>11.27809963221031</v>
      </c>
      <c r="AC112" s="120">
        <f>AA112*SMOW!$AN$12</f>
        <v>21.731327710880642</v>
      </c>
      <c r="AD112" s="120">
        <f t="shared" si="229"/>
        <v>11.214976032655841</v>
      </c>
      <c r="AE112" s="120">
        <f t="shared" si="230"/>
        <v>21.498568483303941</v>
      </c>
      <c r="AF112" s="121">
        <f>(AD112-SMOW!AN$14*AE112)</f>
        <v>-0.13626812652864118</v>
      </c>
      <c r="AG112" s="122">
        <f t="shared" si="231"/>
        <v>-136.26812652864118</v>
      </c>
      <c r="AK112" s="76">
        <v>20</v>
      </c>
      <c r="AL112" s="76">
        <v>0</v>
      </c>
      <c r="AM112" s="76">
        <v>0</v>
      </c>
      <c r="AN112" s="76">
        <v>0</v>
      </c>
    </row>
    <row r="113" spans="1:40" s="76" customFormat="1" x14ac:dyDescent="0.3">
      <c r="A113" s="76">
        <v>2542</v>
      </c>
      <c r="B113" s="76" t="s">
        <v>225</v>
      </c>
      <c r="C113" s="76" t="s">
        <v>48</v>
      </c>
      <c r="D113" s="76" t="s">
        <v>111</v>
      </c>
      <c r="E113" s="76" t="s">
        <v>275</v>
      </c>
      <c r="F113" s="76">
        <v>11.236467412029301</v>
      </c>
      <c r="G113" s="76">
        <v>11.173806877497301</v>
      </c>
      <c r="H113" s="76">
        <v>4.4845927194160596E-3</v>
      </c>
      <c r="I113" s="76">
        <v>21.7026860170206</v>
      </c>
      <c r="J113" s="76">
        <v>21.470535542512</v>
      </c>
      <c r="K113" s="76">
        <v>1.42023249721307E-3</v>
      </c>
      <c r="L113" s="76">
        <v>-0.162635888949032</v>
      </c>
      <c r="M113" s="76">
        <v>4.4943987959330601E-3</v>
      </c>
      <c r="N113" s="76">
        <v>0.926920134642506</v>
      </c>
      <c r="O113" s="76">
        <v>4.4388723343716501E-3</v>
      </c>
      <c r="P113" s="76">
        <v>1.3747780231506801</v>
      </c>
      <c r="Q113" s="76">
        <v>1.3919753966611099E-3</v>
      </c>
      <c r="R113" s="76">
        <v>-0.32794238991500102</v>
      </c>
      <c r="S113" s="76">
        <v>0.150402441904808</v>
      </c>
      <c r="T113" s="76">
        <v>840.86266697093401</v>
      </c>
      <c r="U113" s="76">
        <v>0.17850819578740301</v>
      </c>
      <c r="V113" s="77">
        <v>44514.02548611111</v>
      </c>
      <c r="W113" s="76">
        <v>2.5</v>
      </c>
      <c r="X113" s="76">
        <v>2.7472618586310601E-2</v>
      </c>
      <c r="Y113" s="76">
        <v>2.5265821091115099E-2</v>
      </c>
      <c r="Z113" s="120">
        <f>((((N113/1000)+1)/((SMOW!$Z$4/1000)+1))-1)*1000</f>
        <v>11.333000740334054</v>
      </c>
      <c r="AA113" s="120">
        <f>((((P113/1000)+1)/((SMOW!$AA$4/1000)+1))-1)*1000</f>
        <v>21.822732377862586</v>
      </c>
      <c r="AB113" s="120">
        <f>Z113*SMOW!$AN$6</f>
        <v>11.775341617361152</v>
      </c>
      <c r="AC113" s="120">
        <f>AA113*SMOW!$AN$12</f>
        <v>22.657608898599282</v>
      </c>
      <c r="AD113" s="120">
        <f t="shared" si="229"/>
        <v>11.706551771610835</v>
      </c>
      <c r="AE113" s="120">
        <f t="shared" si="230"/>
        <v>22.404737788484134</v>
      </c>
      <c r="AF113" s="121">
        <f>(AD113-SMOW!AN$14*AE113)</f>
        <v>-0.12314978070878801</v>
      </c>
      <c r="AG113" s="122">
        <f t="shared" si="231"/>
        <v>-123.14978070878801</v>
      </c>
      <c r="AH113" s="2">
        <f>AVERAGE(AG112:AG113)</f>
        <v>-129.70895361871459</v>
      </c>
      <c r="AI113" s="2">
        <f>STDEV(AG112:AG113)</f>
        <v>9.276071287168369</v>
      </c>
      <c r="AJ113" s="2"/>
      <c r="AK113" s="76">
        <v>20</v>
      </c>
      <c r="AL113" s="76">
        <v>0</v>
      </c>
      <c r="AM113" s="76">
        <v>0</v>
      </c>
      <c r="AN113" s="76">
        <v>0</v>
      </c>
    </row>
    <row r="114" spans="1:40" s="76" customFormat="1" x14ac:dyDescent="0.3">
      <c r="A114" s="76">
        <v>2543</v>
      </c>
      <c r="B114" s="76" t="s">
        <v>225</v>
      </c>
      <c r="C114" s="76" t="s">
        <v>48</v>
      </c>
      <c r="D114" s="76" t="s">
        <v>111</v>
      </c>
      <c r="E114" s="76" t="s">
        <v>279</v>
      </c>
      <c r="F114" s="76">
        <v>9.5290971306738097</v>
      </c>
      <c r="G114" s="76">
        <v>9.4839811874167701</v>
      </c>
      <c r="H114" s="76">
        <v>4.9939712309067198E-3</v>
      </c>
      <c r="I114" s="76">
        <v>18.441780389780099</v>
      </c>
      <c r="J114" s="76">
        <v>18.2737929007153</v>
      </c>
      <c r="K114" s="76">
        <v>1.44082969307258E-3</v>
      </c>
      <c r="L114" s="76">
        <v>-0.16458146416092301</v>
      </c>
      <c r="M114" s="76">
        <v>5.01746477544963E-3</v>
      </c>
      <c r="N114" s="76">
        <v>-0.763043521059245</v>
      </c>
      <c r="O114" s="76">
        <v>4.9430577362248899E-3</v>
      </c>
      <c r="P114" s="76">
        <v>-1.82124827033215</v>
      </c>
      <c r="Q114" s="76">
        <v>1.4121627884657801E-3</v>
      </c>
      <c r="R114" s="76">
        <v>-5.26987945269435</v>
      </c>
      <c r="S114" s="76">
        <v>0.158723339457847</v>
      </c>
      <c r="T114" s="76">
        <v>1116.92896345347</v>
      </c>
      <c r="U114" s="76">
        <v>0.71085336054509696</v>
      </c>
      <c r="V114" s="77">
        <v>44514.444479166668</v>
      </c>
      <c r="W114" s="76">
        <v>2.5</v>
      </c>
      <c r="X114" s="76">
        <v>2.3239415126845801E-3</v>
      </c>
      <c r="Y114" s="76">
        <v>2.9156996239659899E-3</v>
      </c>
      <c r="Z114" s="120">
        <f>((((N114/1000)+1)/((SMOW!$Z$4/1000)+1))-1)*1000</f>
        <v>9.6254674722380251</v>
      </c>
      <c r="AA114" s="120">
        <f>((((P114/1000)+1)/((SMOW!$AA$4/1000)+1))-1)*1000</f>
        <v>18.561443606035066</v>
      </c>
      <c r="AB114" s="120">
        <f>Z114*SMOW!$AN$6</f>
        <v>10.00116123781878</v>
      </c>
      <c r="AC114" s="120">
        <f>AA114*SMOW!$AN$12</f>
        <v>19.271552367364006</v>
      </c>
      <c r="AD114" s="120">
        <f t="shared" ref="AD114" si="232">LN((AB114/1000)+1)*1000</f>
        <v>9.9514805929217864</v>
      </c>
      <c r="AE114" s="120">
        <f t="shared" ref="AE114" si="233">LN((AC114/1000)+1)*1000</f>
        <v>19.088207813621583</v>
      </c>
      <c r="AF114" s="121">
        <f>(AD114-SMOW!AN$14*AE114)</f>
        <v>-0.12709313267041011</v>
      </c>
      <c r="AG114" s="122">
        <f t="shared" ref="AG114" si="234">AF114*1000</f>
        <v>-127.09313267041011</v>
      </c>
      <c r="AJ114" s="17"/>
      <c r="AK114" s="76">
        <v>20</v>
      </c>
      <c r="AL114" s="76">
        <v>0</v>
      </c>
      <c r="AM114" s="76">
        <v>0</v>
      </c>
      <c r="AN114" s="76">
        <v>0</v>
      </c>
    </row>
    <row r="115" spans="1:40" s="76" customFormat="1" x14ac:dyDescent="0.3">
      <c r="A115" s="76">
        <v>2544</v>
      </c>
      <c r="B115" s="76" t="s">
        <v>225</v>
      </c>
      <c r="C115" s="76" t="s">
        <v>48</v>
      </c>
      <c r="D115" s="76" t="s">
        <v>111</v>
      </c>
      <c r="E115" s="76" t="s">
        <v>280</v>
      </c>
      <c r="F115" s="76">
        <v>10.400963726075</v>
      </c>
      <c r="G115" s="76">
        <v>10.347245275469</v>
      </c>
      <c r="H115" s="76">
        <v>5.5328250492174798E-3</v>
      </c>
      <c r="I115" s="76">
        <v>20.1152118042525</v>
      </c>
      <c r="J115" s="76">
        <v>19.915573629286801</v>
      </c>
      <c r="K115" s="76">
        <v>1.4142391502457699E-3</v>
      </c>
      <c r="L115" s="76">
        <v>-0.16817760079445199</v>
      </c>
      <c r="M115" s="76">
        <v>5.7242004604785898E-3</v>
      </c>
      <c r="N115" s="76">
        <v>9.9934401737128406E-2</v>
      </c>
      <c r="O115" s="76">
        <v>5.4764179443899802E-3</v>
      </c>
      <c r="P115" s="76">
        <v>-0.18111162966529001</v>
      </c>
      <c r="Q115" s="76">
        <v>1.38610129397687E-3</v>
      </c>
      <c r="R115" s="76">
        <v>-3.00017385353945</v>
      </c>
      <c r="S115" s="76">
        <v>0.13207354541927499</v>
      </c>
      <c r="T115" s="76">
        <v>877.28526623792902</v>
      </c>
      <c r="U115" s="76">
        <v>0.33297058222449999</v>
      </c>
      <c r="V115" s="77">
        <v>44514.560601851852</v>
      </c>
      <c r="W115" s="76">
        <v>2.5</v>
      </c>
      <c r="X115" s="76">
        <v>3.0255042371896801E-2</v>
      </c>
      <c r="Y115" s="76">
        <v>3.38654124352262E-2</v>
      </c>
      <c r="Z115" s="120">
        <f>((((N115/1000)+1)/((SMOW!$Z$4/1000)+1))-1)*1000</f>
        <v>10.497417296623679</v>
      </c>
      <c r="AA115" s="120">
        <f>((((P115/1000)+1)/((SMOW!$AA$4/1000)+1))-1)*1000</f>
        <v>20.235071642630722</v>
      </c>
      <c r="AB115" s="120">
        <f>Z115*SMOW!$AN$6</f>
        <v>10.907144330081112</v>
      </c>
      <c r="AC115" s="120">
        <f>AA115*SMOW!$AN$12</f>
        <v>21.009208717555158</v>
      </c>
      <c r="AD115" s="120">
        <f t="shared" ref="AD115" si="235">LN((AB115/1000)+1)*1000</f>
        <v>10.848090449450472</v>
      </c>
      <c r="AE115" s="120">
        <f t="shared" ref="AE115" si="236">LN((AC115/1000)+1)*1000</f>
        <v>20.79155845385776</v>
      </c>
      <c r="AF115" s="121">
        <f>(AD115-SMOW!AN$14*AE115)</f>
        <v>-0.12985241418642524</v>
      </c>
      <c r="AG115" s="122">
        <f t="shared" ref="AG115" si="237">AF115*1000</f>
        <v>-129.85241418642522</v>
      </c>
      <c r="AH115" s="2">
        <f>AVERAGE(AG114:AG115)</f>
        <v>-128.47277342841767</v>
      </c>
      <c r="AI115" s="2">
        <f>STDEV(AG114:AG115)</f>
        <v>1.9511066711769798</v>
      </c>
      <c r="AK115" s="76">
        <v>20</v>
      </c>
      <c r="AL115" s="76">
        <v>0</v>
      </c>
      <c r="AM115" s="76">
        <v>0</v>
      </c>
      <c r="AN115" s="76">
        <v>0</v>
      </c>
    </row>
    <row r="116" spans="1:40" s="76" customFormat="1" x14ac:dyDescent="0.3">
      <c r="A116" s="76">
        <v>2545</v>
      </c>
      <c r="B116" s="76" t="s">
        <v>225</v>
      </c>
      <c r="C116" s="76" t="s">
        <v>48</v>
      </c>
      <c r="D116" s="76" t="s">
        <v>111</v>
      </c>
      <c r="E116" s="76" t="s">
        <v>281</v>
      </c>
      <c r="F116" s="76">
        <v>9.5382488249691004</v>
      </c>
      <c r="G116" s="76">
        <v>9.4930465512154001</v>
      </c>
      <c r="H116" s="76">
        <v>4.5289230564534598E-3</v>
      </c>
      <c r="I116" s="76">
        <v>18.450591315169401</v>
      </c>
      <c r="J116" s="76">
        <v>18.2824441670952</v>
      </c>
      <c r="K116" s="76">
        <v>2.4923818166210699E-3</v>
      </c>
      <c r="L116" s="76">
        <v>-0.16008396901085101</v>
      </c>
      <c r="M116" s="76">
        <v>4.8336903584097098E-3</v>
      </c>
      <c r="N116" s="76">
        <v>-0.75272511042910595</v>
      </c>
      <c r="O116" s="76">
        <v>4.5473009752795401E-3</v>
      </c>
      <c r="P116" s="76">
        <v>-1.81261264807473</v>
      </c>
      <c r="Q116" s="76">
        <v>2.4427931163580698E-3</v>
      </c>
      <c r="R116" s="76">
        <v>-4.9983427234302198</v>
      </c>
      <c r="S116" s="76">
        <v>0.14345075883724601</v>
      </c>
      <c r="T116" s="76">
        <v>1111.2399992174201</v>
      </c>
      <c r="U116" s="76">
        <v>0.30680819308992302</v>
      </c>
      <c r="V116" s="77">
        <v>44514.672465277778</v>
      </c>
      <c r="W116" s="76">
        <v>2.5</v>
      </c>
      <c r="X116" s="76">
        <v>5.1569082999787302E-3</v>
      </c>
      <c r="Y116" s="76">
        <v>5.6814602568589102E-3</v>
      </c>
      <c r="Z116" s="120">
        <f>((((N116/1000)+1)/((SMOW!$Z$4/1000)+1))-1)*1000</f>
        <v>9.6358931576456808</v>
      </c>
      <c r="AA116" s="120">
        <f>((((P116/1000)+1)/((SMOW!$AA$4/1000)+1))-1)*1000</f>
        <v>18.570255566676018</v>
      </c>
      <c r="AB116" s="120">
        <f>Z116*SMOW!$AN$6</f>
        <v>10.011993850476552</v>
      </c>
      <c r="AC116" s="120">
        <f>AA116*SMOW!$AN$12</f>
        <v>19.280701448898593</v>
      </c>
      <c r="AD116" s="120">
        <f t="shared" ref="AD116:AD118" si="238">LN((AB116/1000)+1)*1000</f>
        <v>9.9622058821414043</v>
      </c>
      <c r="AE116" s="120">
        <f t="shared" ref="AE116:AE118" si="239">LN((AC116/1000)+1)*1000</f>
        <v>19.097183871524742</v>
      </c>
      <c r="AF116" s="121">
        <f>(AD116-SMOW!AN$14*AE116)</f>
        <v>-0.12110720202366032</v>
      </c>
      <c r="AG116" s="122">
        <f t="shared" ref="AG116:AG118" si="240">AF116*1000</f>
        <v>-121.10720202366032</v>
      </c>
      <c r="AK116" s="76">
        <v>20</v>
      </c>
      <c r="AL116" s="76">
        <v>0</v>
      </c>
      <c r="AM116" s="76">
        <v>0</v>
      </c>
      <c r="AN116" s="76">
        <v>0</v>
      </c>
    </row>
    <row r="117" spans="1:40" s="76" customFormat="1" x14ac:dyDescent="0.3">
      <c r="A117" s="76">
        <v>2546</v>
      </c>
      <c r="B117" s="76" t="s">
        <v>225</v>
      </c>
      <c r="C117" s="76" t="s">
        <v>48</v>
      </c>
      <c r="D117" s="76" t="s">
        <v>111</v>
      </c>
      <c r="E117" s="76" t="s">
        <v>282</v>
      </c>
      <c r="F117" s="76">
        <v>9.9407504332038208</v>
      </c>
      <c r="G117" s="76">
        <v>9.8916658260407608</v>
      </c>
      <c r="H117" s="76">
        <v>4.3931403826208398E-3</v>
      </c>
      <c r="I117" s="76">
        <v>19.240549006961199</v>
      </c>
      <c r="J117" s="76">
        <v>19.0577901252123</v>
      </c>
      <c r="K117" s="76">
        <v>1.6573740056510899E-3</v>
      </c>
      <c r="L117" s="76">
        <v>-0.17084736007131501</v>
      </c>
      <c r="M117" s="76">
        <v>4.4735402566572604E-3</v>
      </c>
      <c r="N117" s="76">
        <v>-0.35558702048516</v>
      </c>
      <c r="O117" s="76">
        <v>4.3483523533828401E-3</v>
      </c>
      <c r="P117" s="76">
        <v>-1.03837204061434</v>
      </c>
      <c r="Q117" s="76">
        <v>1.6243987118015101E-3</v>
      </c>
      <c r="R117" s="76">
        <v>-4.1797152321414197</v>
      </c>
      <c r="S117" s="76">
        <v>0.15559107425326299</v>
      </c>
      <c r="T117" s="76">
        <v>994.86624868505396</v>
      </c>
      <c r="U117" s="76">
        <v>0.20642991934011201</v>
      </c>
      <c r="V117" s="77">
        <v>44514.784108796295</v>
      </c>
      <c r="W117" s="76">
        <v>2.5</v>
      </c>
      <c r="X117" s="76">
        <v>7.2503334166521494E-2</v>
      </c>
      <c r="Y117" s="76">
        <v>7.6152166349252898E-2</v>
      </c>
      <c r="Z117" s="120">
        <f>((((N117/1000)+1)/((SMOW!$Z$4/1000)+1))-1)*1000</f>
        <v>10.037160071475038</v>
      </c>
      <c r="AA117" s="120">
        <f>((((P117/1000)+1)/((SMOW!$AA$4/1000)+1))-1)*1000</f>
        <v>19.360306075632217</v>
      </c>
      <c r="AB117" s="120">
        <f>Z117*SMOW!$AN$6</f>
        <v>10.428922702626757</v>
      </c>
      <c r="AC117" s="120">
        <f>AA117*SMOW!$AN$12</f>
        <v>20.100977073972366</v>
      </c>
      <c r="AD117" s="120">
        <f t="shared" si="238"/>
        <v>10.374916647056548</v>
      </c>
      <c r="AE117" s="120">
        <f t="shared" si="239"/>
        <v>19.90161952763258</v>
      </c>
      <c r="AF117" s="121">
        <f>(AD117-SMOW!AN$14*AE117)</f>
        <v>-0.13313846353345404</v>
      </c>
      <c r="AG117" s="122">
        <f t="shared" si="240"/>
        <v>-133.13846353345406</v>
      </c>
      <c r="AH117" s="2">
        <f>AVERAGE(AG116:AG117)</f>
        <v>-127.12283277855718</v>
      </c>
      <c r="AI117" s="2">
        <f>STDEV(AG116:AG117)</f>
        <v>8.5073865998038514</v>
      </c>
      <c r="AK117" s="76">
        <v>20</v>
      </c>
      <c r="AL117" s="76">
        <v>0</v>
      </c>
      <c r="AM117" s="76">
        <v>0</v>
      </c>
      <c r="AN117" s="76">
        <v>0</v>
      </c>
    </row>
    <row r="118" spans="1:40" s="76" customFormat="1" x14ac:dyDescent="0.3">
      <c r="A118" s="76">
        <v>2547</v>
      </c>
      <c r="B118" s="76" t="s">
        <v>225</v>
      </c>
      <c r="C118" s="76" t="s">
        <v>48</v>
      </c>
      <c r="D118" s="76" t="s">
        <v>111</v>
      </c>
      <c r="E118" s="76" t="s">
        <v>283</v>
      </c>
      <c r="F118" s="76">
        <v>13.626726386877801</v>
      </c>
      <c r="G118" s="76">
        <v>13.5347171160281</v>
      </c>
      <c r="H118" s="76">
        <v>4.3844900124340603E-3</v>
      </c>
      <c r="I118" s="76">
        <v>26.2742680002338</v>
      </c>
      <c r="J118" s="76">
        <v>25.9350286282145</v>
      </c>
      <c r="K118" s="76">
        <v>2.78625529677346E-3</v>
      </c>
      <c r="L118" s="76">
        <v>-0.158977999669141</v>
      </c>
      <c r="M118" s="76">
        <v>4.4429593241552502E-3</v>
      </c>
      <c r="N118" s="76">
        <v>3.2917117733466399</v>
      </c>
      <c r="O118" s="76">
        <v>4.2194488923022796E-3</v>
      </c>
      <c r="P118" s="76">
        <v>5.8554033129803198</v>
      </c>
      <c r="Q118" s="76">
        <v>2.7308196577224501E-3</v>
      </c>
      <c r="R118" s="76">
        <v>5.2327674071825498</v>
      </c>
      <c r="S118" s="76">
        <v>0.16598827955067</v>
      </c>
      <c r="T118" s="76">
        <v>924.35686658274199</v>
      </c>
      <c r="U118" s="76">
        <v>0.43609282271482602</v>
      </c>
      <c r="V118" s="77">
        <v>44514.89949074074</v>
      </c>
      <c r="W118" s="76">
        <v>2.5</v>
      </c>
      <c r="X118" s="76">
        <v>2.6813230074763101E-3</v>
      </c>
      <c r="Y118" s="76">
        <v>2.4109398141252902E-3</v>
      </c>
      <c r="Z118" s="120">
        <f>((((N118/1000)+1)/((SMOW!$Z$4/1000)+1))-1)*1000</f>
        <v>13.722377802722008</v>
      </c>
      <c r="AA118" s="120">
        <f>((((P118/1000)+1)/((SMOW!$AA$4/1000)+1))-1)*1000</f>
        <v>26.394851505381787</v>
      </c>
      <c r="AB118" s="120">
        <f>Z118*SMOW!$AN$6</f>
        <v>14.257978988253592</v>
      </c>
      <c r="AC118" s="120">
        <f>AA118*SMOW!$AN$12</f>
        <v>27.404644477618806</v>
      </c>
      <c r="AD118" s="120">
        <f t="shared" si="238"/>
        <v>14.157289958616074</v>
      </c>
      <c r="AE118" s="120">
        <f t="shared" si="239"/>
        <v>27.035859653639832</v>
      </c>
      <c r="AF118" s="121">
        <f>(AD118-SMOW!AN$14*AE118)</f>
        <v>-0.11764393850575772</v>
      </c>
      <c r="AG118" s="122">
        <f t="shared" si="240"/>
        <v>-117.64393850575772</v>
      </c>
      <c r="AJ118" s="76" t="s">
        <v>284</v>
      </c>
      <c r="AK118" s="76">
        <v>20</v>
      </c>
      <c r="AL118" s="76">
        <v>0</v>
      </c>
      <c r="AM118" s="76">
        <v>0</v>
      </c>
      <c r="AN118" s="76">
        <v>0</v>
      </c>
    </row>
    <row r="119" spans="1:40" s="76" customFormat="1" x14ac:dyDescent="0.3">
      <c r="A119" s="76">
        <v>2548</v>
      </c>
      <c r="B119" s="76" t="s">
        <v>225</v>
      </c>
      <c r="C119" s="76" t="s">
        <v>48</v>
      </c>
      <c r="D119" s="76" t="s">
        <v>111</v>
      </c>
      <c r="E119" s="76" t="s">
        <v>354</v>
      </c>
      <c r="F119" s="76">
        <v>14.5129084219025</v>
      </c>
      <c r="G119" s="76">
        <v>14.408603794800699</v>
      </c>
      <c r="H119" s="76">
        <v>4.1922209124368804E-3</v>
      </c>
      <c r="I119" s="76">
        <v>27.991484351492002</v>
      </c>
      <c r="J119" s="76">
        <v>27.606883245126401</v>
      </c>
      <c r="K119" s="76">
        <v>1.62560446380094E-3</v>
      </c>
      <c r="L119" s="76">
        <v>-0.167830558626059</v>
      </c>
      <c r="M119" s="76">
        <v>4.4164779779213102E-3</v>
      </c>
      <c r="N119" s="76">
        <v>4.1699578559858503</v>
      </c>
      <c r="O119" s="76">
        <v>4.1494812555044397E-3</v>
      </c>
      <c r="P119" s="76">
        <v>7.5384537405586203</v>
      </c>
      <c r="Q119" s="76">
        <v>1.5932612602180701E-3</v>
      </c>
      <c r="R119" s="76">
        <v>9.1180627648179406</v>
      </c>
      <c r="S119" s="76">
        <v>0.13981108195070099</v>
      </c>
      <c r="T119" s="76">
        <v>868.59965185272199</v>
      </c>
      <c r="U119" s="76">
        <v>0.35837845081545899</v>
      </c>
      <c r="V119" s="77">
        <v>44515.404629629629</v>
      </c>
      <c r="W119" s="76">
        <v>2.5</v>
      </c>
      <c r="X119" s="76">
        <v>5.4914741420457498E-2</v>
      </c>
      <c r="Y119" s="76">
        <v>5.1807727409139699E-2</v>
      </c>
      <c r="Z119" s="120">
        <f>((((N119/1000)+1)/((SMOW!$Z$4/1000)+1))-1)*1000</f>
        <v>14.60975452151847</v>
      </c>
      <c r="AA119" s="120">
        <f>((((P119/1000)+1)/((SMOW!$AA$4/1000)+1))-1)*1000</f>
        <v>28.112269623334463</v>
      </c>
      <c r="AB119" s="120">
        <f>Z119*SMOW!$AN$6</f>
        <v>15.179991105479781</v>
      </c>
      <c r="AC119" s="120">
        <f>AA119*SMOW!$AN$12</f>
        <v>29.18776619483392</v>
      </c>
      <c r="AD119" s="120">
        <f t="shared" ref="AD119" si="241">LN((AB119/1000)+1)*1000</f>
        <v>15.065927910846574</v>
      </c>
      <c r="AE119" s="120">
        <f t="shared" ref="AE119" si="242">LN((AC119/1000)+1)*1000</f>
        <v>28.769914641662151</v>
      </c>
      <c r="AF119" s="121">
        <f>(AD119-SMOW!AN$14*AE119)</f>
        <v>-0.12458701995104349</v>
      </c>
      <c r="AG119" s="122">
        <f t="shared" ref="AG119" si="243">AF119*1000</f>
        <v>-124.58701995104349</v>
      </c>
      <c r="AH119" s="2">
        <f>AVERAGE(AG118:AG119)</f>
        <v>-121.1154792284006</v>
      </c>
      <c r="AI119" s="2">
        <f>STDEV(AG118:AG119)</f>
        <v>4.9094999722920631</v>
      </c>
      <c r="AK119" s="76">
        <v>20</v>
      </c>
      <c r="AL119" s="76">
        <v>0</v>
      </c>
      <c r="AM119" s="76">
        <v>0</v>
      </c>
      <c r="AN119" s="76">
        <v>0</v>
      </c>
    </row>
    <row r="120" spans="1:40" s="76" customFormat="1" x14ac:dyDescent="0.3">
      <c r="A120" s="76">
        <v>2549</v>
      </c>
      <c r="B120" s="76" t="s">
        <v>132</v>
      </c>
      <c r="C120" s="76" t="s">
        <v>48</v>
      </c>
      <c r="D120" s="76" t="s">
        <v>111</v>
      </c>
      <c r="E120" s="76" t="s">
        <v>353</v>
      </c>
      <c r="F120" s="76">
        <v>14.496420356460201</v>
      </c>
      <c r="G120" s="76">
        <v>14.392351257988601</v>
      </c>
      <c r="H120" s="76">
        <v>5.5511956731369803E-3</v>
      </c>
      <c r="I120" s="76">
        <v>27.923506005777998</v>
      </c>
      <c r="J120" s="76">
        <v>27.540753141524601</v>
      </c>
      <c r="K120" s="76">
        <v>6.0453238437367298E-3</v>
      </c>
      <c r="L120" s="76">
        <v>-0.14916640073632501</v>
      </c>
      <c r="M120" s="76">
        <v>5.5663882549701598E-3</v>
      </c>
      <c r="N120" s="76">
        <v>4.1481502913519499</v>
      </c>
      <c r="O120" s="76">
        <v>7.7724843631927602E-3</v>
      </c>
      <c r="P120" s="76">
        <v>7.4698955304978201</v>
      </c>
      <c r="Q120" s="76">
        <v>6.0821476549723199E-3</v>
      </c>
      <c r="R120" s="76">
        <v>9.3587381607890201</v>
      </c>
      <c r="S120" s="76">
        <v>0.16476340219090699</v>
      </c>
      <c r="T120" s="76">
        <v>874.99061454149501</v>
      </c>
      <c r="U120" s="76">
        <v>0.22251490393138801</v>
      </c>
      <c r="V120" s="77">
        <v>44515.62</v>
      </c>
      <c r="W120" s="76">
        <v>2.5</v>
      </c>
      <c r="X120" s="76">
        <v>2.9632221038909399E-3</v>
      </c>
      <c r="Y120" s="76">
        <v>2.14172905259746E-3</v>
      </c>
      <c r="Z120" s="120">
        <f>((((N120/1000)+1)/((SMOW!$Z$4/1000)+1))-1)*1000</f>
        <v>14.587720235761381</v>
      </c>
      <c r="AA120" s="120">
        <f>((((P120/1000)+1)/((SMOW!$AA$4/1000)+1))-1)*1000</f>
        <v>28.042311462745051</v>
      </c>
      <c r="AB120" s="120">
        <f>Z120*SMOW!$AN$6</f>
        <v>15.157096794605799</v>
      </c>
      <c r="AC120" s="120">
        <f>AA120*SMOW!$AN$12</f>
        <v>29.115131631276324</v>
      </c>
      <c r="AD120" s="120">
        <f t="shared" ref="AD120" si="244">LN((AB120/1000)+1)*1000</f>
        <v>15.043375684409495</v>
      </c>
      <c r="AE120" s="120">
        <f t="shared" ref="AE120" si="245">LN((AC120/1000)+1)*1000</f>
        <v>28.699337503900342</v>
      </c>
      <c r="AF120" s="121">
        <f>(AD120-SMOW!AN$14*AE120)</f>
        <v>-0.10987451764988521</v>
      </c>
      <c r="AG120" s="122">
        <f t="shared" ref="AG120" si="246">AF120*1000</f>
        <v>-109.87451764988521</v>
      </c>
      <c r="AH120" s="2">
        <f>AVERAGE(AG118:AG120)</f>
        <v>-117.36849203556214</v>
      </c>
      <c r="AI120" s="2">
        <f>STDEV(AG118:AG120)</f>
        <v>7.3601178019685483</v>
      </c>
      <c r="AK120" s="76">
        <v>20</v>
      </c>
      <c r="AL120" s="76">
        <v>0</v>
      </c>
      <c r="AM120" s="76">
        <v>0</v>
      </c>
      <c r="AN120" s="76">
        <v>0</v>
      </c>
    </row>
    <row r="121" spans="1:40" s="76" customFormat="1" x14ac:dyDescent="0.3">
      <c r="A121" s="76">
        <v>2550</v>
      </c>
      <c r="B121" s="76" t="s">
        <v>132</v>
      </c>
      <c r="C121" s="76" t="s">
        <v>48</v>
      </c>
      <c r="D121" s="76" t="s">
        <v>111</v>
      </c>
      <c r="E121" s="76" t="s">
        <v>352</v>
      </c>
      <c r="F121" s="76">
        <v>15.9508426007748</v>
      </c>
      <c r="G121" s="76">
        <v>15.824963867110201</v>
      </c>
      <c r="H121" s="76">
        <v>6.7143865318658397E-3</v>
      </c>
      <c r="I121" s="76">
        <v>30.768166104753</v>
      </c>
      <c r="J121" s="76">
        <v>30.304316345917901</v>
      </c>
      <c r="K121" s="76">
        <v>3.8029029355911002E-3</v>
      </c>
      <c r="L121" s="76">
        <v>-0.17964280854259901</v>
      </c>
      <c r="M121" s="76">
        <v>5.6159873315031498E-3</v>
      </c>
      <c r="N121" s="76">
        <v>5.5932323080023902</v>
      </c>
      <c r="O121" s="76">
        <v>6.6459334176634296E-3</v>
      </c>
      <c r="P121" s="76">
        <v>10.259890331033001</v>
      </c>
      <c r="Q121" s="76">
        <v>3.7272399643174E-3</v>
      </c>
      <c r="R121" s="76">
        <v>13.2796672137512</v>
      </c>
      <c r="S121" s="76">
        <v>0.149944468489982</v>
      </c>
      <c r="T121" s="76">
        <v>762.77174819679396</v>
      </c>
      <c r="U121" s="76">
        <v>0.21521431705647201</v>
      </c>
      <c r="V121" s="77">
        <v>44515.72824074074</v>
      </c>
      <c r="W121" s="76">
        <v>2.5</v>
      </c>
      <c r="X121" s="76">
        <v>1.3254719342874199E-3</v>
      </c>
      <c r="Y121" s="76">
        <v>1.9945537026238602E-3</v>
      </c>
      <c r="Z121" s="120">
        <f>((((N121/1000)+1)/((SMOW!$Z$4/1000)+1))-1)*1000</f>
        <v>16.047825966575722</v>
      </c>
      <c r="AA121" s="120">
        <f>((((P121/1000)+1)/((SMOW!$AA$4/1000)+1))-1)*1000</f>
        <v>30.889277626632961</v>
      </c>
      <c r="AB121" s="120">
        <f>Z121*SMOW!$AN$6</f>
        <v>16.674192237528963</v>
      </c>
      <c r="AC121" s="120">
        <f>AA121*SMOW!$AN$12</f>
        <v>32.071014733905272</v>
      </c>
      <c r="AD121" s="120">
        <f t="shared" ref="AD121" si="247">LN((AB121/1000)+1)*1000</f>
        <v>16.536704124662471</v>
      </c>
      <c r="AE121" s="120">
        <f t="shared" ref="AE121" si="248">LN((AC121/1000)+1)*1000</f>
        <v>31.567477418536217</v>
      </c>
      <c r="AF121" s="121">
        <f>(AD121-SMOW!AN$14*AE121)</f>
        <v>-0.13092395232465392</v>
      </c>
      <c r="AG121" s="122">
        <f t="shared" ref="AG121" si="249">AF121*1000</f>
        <v>-130.92395232465392</v>
      </c>
      <c r="AH121" s="2"/>
      <c r="AK121" s="76">
        <v>20</v>
      </c>
      <c r="AL121" s="76">
        <v>0</v>
      </c>
      <c r="AM121" s="76">
        <v>0</v>
      </c>
      <c r="AN121" s="76">
        <v>0</v>
      </c>
    </row>
    <row r="122" spans="1:40" s="76" customFormat="1" x14ac:dyDescent="0.3">
      <c r="A122" s="76">
        <v>2551</v>
      </c>
      <c r="B122" s="76" t="s">
        <v>132</v>
      </c>
      <c r="C122" s="76" t="s">
        <v>48</v>
      </c>
      <c r="D122" s="76" t="s">
        <v>111</v>
      </c>
      <c r="E122" s="76" t="s">
        <v>351</v>
      </c>
      <c r="F122" s="76">
        <v>16.2174008472048</v>
      </c>
      <c r="G122" s="76">
        <v>16.087302598453501</v>
      </c>
      <c r="H122" s="76">
        <v>7.2056181255098399E-3</v>
      </c>
      <c r="I122" s="76">
        <v>31.239414743469499</v>
      </c>
      <c r="J122" s="76">
        <v>30.761393813146</v>
      </c>
      <c r="K122" s="76">
        <v>4.3385969852700696E-3</v>
      </c>
      <c r="L122" s="76">
        <v>-0.15991538133396099</v>
      </c>
      <c r="M122" s="76">
        <v>4.9934962767060201E-3</v>
      </c>
      <c r="N122" s="76">
        <v>5.86932512926876</v>
      </c>
      <c r="O122" s="76">
        <v>1.0432792932786299E-2</v>
      </c>
      <c r="P122" s="76">
        <v>10.733343699576199</v>
      </c>
      <c r="Q122" s="76">
        <v>8.4461212468147102E-3</v>
      </c>
      <c r="R122" s="76">
        <v>13.9579553385044</v>
      </c>
      <c r="S122" s="76">
        <v>0.14327271206917899</v>
      </c>
      <c r="T122" s="76">
        <v>818.45560139745601</v>
      </c>
      <c r="U122" s="76">
        <v>0.13163062430682901</v>
      </c>
      <c r="V122" s="77">
        <v>44515.836770833332</v>
      </c>
      <c r="W122" s="76">
        <v>2.5</v>
      </c>
      <c r="X122" s="76">
        <v>0.23086120128711199</v>
      </c>
      <c r="Y122" s="76">
        <v>0.220343327193951</v>
      </c>
      <c r="Z122" s="120">
        <f>((((N122/1000)+1)/((SMOW!$Z$4/1000)+1))-1)*1000</f>
        <v>16.326789171378753</v>
      </c>
      <c r="AA122" s="120">
        <f>((((P122/1000)+1)/((SMOW!$AA$4/1000)+1))-1)*1000</f>
        <v>31.372398856881478</v>
      </c>
      <c r="AB122" s="120">
        <f>Z122*SMOW!$AN$6</f>
        <v>16.964043717335073</v>
      </c>
      <c r="AC122" s="120">
        <f>AA122*SMOW!$AN$12</f>
        <v>32.572618827106972</v>
      </c>
      <c r="AD122" s="120">
        <f t="shared" ref="AD122:AD123" si="250">LN((AB122/1000)+1)*1000</f>
        <v>16.821761197886534</v>
      </c>
      <c r="AE122" s="120">
        <f t="shared" ref="AE122:AE123" si="251">LN((AC122/1000)+1)*1000</f>
        <v>32.053376384262904</v>
      </c>
      <c r="AF122" s="121">
        <f>(AD122-SMOW!AN$14*AE122)</f>
        <v>-0.10242153300427859</v>
      </c>
      <c r="AG122" s="122">
        <f t="shared" ref="AG122:AG123" si="252">AF122*1000</f>
        <v>-102.42153300427859</v>
      </c>
      <c r="AH122" s="2">
        <f>AVERAGE(AG121:AG122)</f>
        <v>-116.67274266446626</v>
      </c>
      <c r="AI122" s="2">
        <f>STDEV(AG121:AG122)</f>
        <v>20.154253981659874</v>
      </c>
      <c r="AK122" s="76">
        <v>20</v>
      </c>
      <c r="AL122" s="76">
        <v>0</v>
      </c>
      <c r="AM122" s="76">
        <v>0</v>
      </c>
      <c r="AN122" s="76">
        <v>0</v>
      </c>
    </row>
    <row r="123" spans="1:40" s="76" customFormat="1" x14ac:dyDescent="0.3">
      <c r="A123" s="76">
        <v>2552</v>
      </c>
      <c r="B123" s="76" t="s">
        <v>132</v>
      </c>
      <c r="C123" s="76" t="s">
        <v>48</v>
      </c>
      <c r="D123" s="76" t="s">
        <v>176</v>
      </c>
      <c r="E123" s="76" t="s">
        <v>350</v>
      </c>
      <c r="F123" s="76">
        <v>16.002624321767001</v>
      </c>
      <c r="G123" s="76">
        <v>15.8759314566306</v>
      </c>
      <c r="H123" s="76">
        <v>6.2057433852734604E-3</v>
      </c>
      <c r="I123" s="76">
        <v>30.873287107723399</v>
      </c>
      <c r="J123" s="76">
        <v>30.406294187828198</v>
      </c>
      <c r="K123" s="76">
        <v>4.7423049004668904E-3</v>
      </c>
      <c r="L123" s="76">
        <v>-0.178591874542646</v>
      </c>
      <c r="M123" s="76">
        <v>5.7845387958579703E-3</v>
      </c>
      <c r="N123" s="76">
        <v>5.6444861147846597</v>
      </c>
      <c r="O123" s="76">
        <v>6.1424758836730198E-3</v>
      </c>
      <c r="P123" s="76">
        <v>10.3629198350714</v>
      </c>
      <c r="Q123" s="76">
        <v>4.6479514853136799E-3</v>
      </c>
      <c r="R123" s="76">
        <v>13.8198455699369</v>
      </c>
      <c r="S123" s="76">
        <v>0.12616201002102501</v>
      </c>
      <c r="T123" s="76">
        <v>676.36172296306495</v>
      </c>
      <c r="U123" s="76">
        <v>0.218053787119704</v>
      </c>
      <c r="V123" s="77">
        <v>44515.945092592592</v>
      </c>
      <c r="W123" s="76">
        <v>2.5</v>
      </c>
      <c r="X123" s="76">
        <v>0.64681366690129205</v>
      </c>
      <c r="Y123" s="76">
        <v>0.34243496282033498</v>
      </c>
      <c r="Z123" s="120">
        <f>((((N123/1000)+1)/((SMOW!$Z$4/1000)+1))-1)*1000</f>
        <v>16.09961263068671</v>
      </c>
      <c r="AA123" s="120">
        <f>((((P123/1000)+1)/((SMOW!$AA$4/1000)+1))-1)*1000</f>
        <v>30.994410980940135</v>
      </c>
      <c r="AB123" s="120">
        <f>Z123*SMOW!$AN$6</f>
        <v>16.728000198465569</v>
      </c>
      <c r="AC123" s="120">
        <f>AA123*SMOW!$AN$12</f>
        <v>32.180170195414128</v>
      </c>
      <c r="AD123" s="120">
        <f t="shared" si="250"/>
        <v>16.589628195610558</v>
      </c>
      <c r="AE123" s="120">
        <f t="shared" si="251"/>
        <v>31.67323534412936</v>
      </c>
      <c r="AF123" s="121">
        <f>(AD123-SMOW!AN$14*AE123)</f>
        <v>-0.13384006608974275</v>
      </c>
      <c r="AG123" s="122">
        <f t="shared" si="252"/>
        <v>-133.84006608974275</v>
      </c>
      <c r="AH123" s="2"/>
      <c r="AK123" s="76">
        <v>20</v>
      </c>
      <c r="AL123" s="76">
        <v>0</v>
      </c>
      <c r="AM123" s="76">
        <v>0</v>
      </c>
      <c r="AN123" s="76">
        <v>0</v>
      </c>
    </row>
    <row r="124" spans="1:40" s="76" customFormat="1" x14ac:dyDescent="0.3">
      <c r="A124" s="76">
        <v>2553</v>
      </c>
      <c r="B124" s="76" t="s">
        <v>132</v>
      </c>
      <c r="C124" s="76" t="s">
        <v>48</v>
      </c>
      <c r="D124" s="76" t="s">
        <v>176</v>
      </c>
      <c r="E124" s="76" t="s">
        <v>349</v>
      </c>
      <c r="F124" s="76">
        <v>15.723218288499901</v>
      </c>
      <c r="G124" s="76">
        <v>15.600888395253101</v>
      </c>
      <c r="H124" s="76">
        <v>6.0977113465121796E-3</v>
      </c>
      <c r="I124" s="76">
        <v>30.3467208282554</v>
      </c>
      <c r="J124" s="76">
        <v>29.895367724800401</v>
      </c>
      <c r="K124" s="76">
        <v>1.3915737878832199E-3</v>
      </c>
      <c r="L124" s="76">
        <v>-0.183865763441489</v>
      </c>
      <c r="M124" s="76">
        <v>5.7897309969874603E-3</v>
      </c>
      <c r="N124" s="76">
        <v>5.3679286236760699</v>
      </c>
      <c r="O124" s="76">
        <v>6.0355452306367196E-3</v>
      </c>
      <c r="P124" s="76">
        <v>9.8468301756889307</v>
      </c>
      <c r="Q124" s="76">
        <v>1.3638868841362099E-3</v>
      </c>
      <c r="R124" s="76">
        <v>12.4693822803863</v>
      </c>
      <c r="S124" s="76">
        <v>0.14527384365370999</v>
      </c>
      <c r="T124" s="76">
        <v>729.84250976847795</v>
      </c>
      <c r="U124" s="76">
        <v>0.48082793923712103</v>
      </c>
      <c r="V124" s="77">
        <v>44516.424004629633</v>
      </c>
      <c r="W124" s="76">
        <v>2.5</v>
      </c>
      <c r="X124" s="76">
        <v>1.7837149124748101E-2</v>
      </c>
      <c r="Y124" s="76">
        <v>1.5781397304753999E-2</v>
      </c>
      <c r="Z124" s="120">
        <f>((((N124/1000)+1)/((SMOW!$Z$4/1000)+1))-1)*1000</f>
        <v>15.820179925127631</v>
      </c>
      <c r="AA124" s="120">
        <f>((((P124/1000)+1)/((SMOW!$AA$4/1000)+1))-1)*1000</f>
        <v>30.467782831843593</v>
      </c>
      <c r="AB124" s="120">
        <f>Z124*SMOW!$AN$6</f>
        <v>16.437660892714788</v>
      </c>
      <c r="AC124" s="120">
        <f>AA124*SMOW!$AN$12</f>
        <v>31.633394730700697</v>
      </c>
      <c r="AD124" s="120">
        <f t="shared" ref="AD124" si="253">LN((AB124/1000)+1)*1000</f>
        <v>16.304024997326685</v>
      </c>
      <c r="AE124" s="120">
        <f t="shared" ref="AE124" si="254">LN((AC124/1000)+1)*1000</f>
        <v>31.143366283475288</v>
      </c>
      <c r="AF124" s="121">
        <f>(AD124-SMOW!AN$14*AE124)</f>
        <v>-0.13967240034826744</v>
      </c>
      <c r="AG124" s="122">
        <f t="shared" ref="AG124" si="255">AF124*1000</f>
        <v>-139.67240034826744</v>
      </c>
      <c r="AH124" s="2">
        <f>AVERAGE(AG123:AG124)</f>
        <v>-136.75623321900508</v>
      </c>
      <c r="AI124" s="2">
        <f>STDEV(AG123:AG124)</f>
        <v>4.1240831043494275</v>
      </c>
      <c r="AK124" s="76">
        <v>20</v>
      </c>
      <c r="AL124" s="76">
        <v>0</v>
      </c>
      <c r="AM124" s="76">
        <v>0</v>
      </c>
      <c r="AN124" s="76">
        <v>0</v>
      </c>
    </row>
    <row r="125" spans="1:40" s="76" customFormat="1" x14ac:dyDescent="0.3">
      <c r="A125" s="76">
        <v>2554</v>
      </c>
      <c r="B125" s="76" t="s">
        <v>132</v>
      </c>
      <c r="C125" s="76" t="s">
        <v>48</v>
      </c>
      <c r="D125" s="76" t="s">
        <v>176</v>
      </c>
      <c r="E125" s="76" t="s">
        <v>348</v>
      </c>
      <c r="F125" s="76">
        <v>15.955137806526601</v>
      </c>
      <c r="G125" s="76">
        <v>15.829190979708001</v>
      </c>
      <c r="H125" s="76">
        <v>9.1463025710712201E-3</v>
      </c>
      <c r="I125" s="76">
        <v>30.803825457643899</v>
      </c>
      <c r="J125" s="76">
        <v>30.338909957053101</v>
      </c>
      <c r="K125" s="76">
        <v>7.5259718699879803E-3</v>
      </c>
      <c r="L125" s="76">
        <v>-0.189753477616073</v>
      </c>
      <c r="M125" s="76">
        <v>6.9989158983214004E-3</v>
      </c>
      <c r="N125" s="76">
        <v>5.5974837241676596</v>
      </c>
      <c r="O125" s="76">
        <v>9.0530560933143999E-3</v>
      </c>
      <c r="P125" s="76">
        <v>10.2994590967067</v>
      </c>
      <c r="Q125" s="76">
        <v>8.6140655169594099E-3</v>
      </c>
      <c r="R125" s="76">
        <v>13.331873253326901</v>
      </c>
      <c r="S125" s="76">
        <v>0.13272532788865099</v>
      </c>
      <c r="T125" s="76">
        <v>717.29623508606096</v>
      </c>
      <c r="U125" s="76">
        <v>0.129394393925505</v>
      </c>
      <c r="V125" s="77">
        <v>44516.532349537039</v>
      </c>
      <c r="W125" s="76">
        <v>2.5</v>
      </c>
      <c r="X125" s="76">
        <v>1.9322021803120301E-2</v>
      </c>
      <c r="Y125" s="76">
        <v>1.5596291284926501E-2</v>
      </c>
      <c r="Z125" s="120">
        <f>((((N125/1000)+1)/((SMOW!$Z$4/1000)+1))-1)*1000</f>
        <v>16.052121582351031</v>
      </c>
      <c r="AA125" s="120">
        <f>((((P125/1000)+1)/((SMOW!$AA$4/1000)+1))-1)*1000</f>
        <v>30.929654381814942</v>
      </c>
      <c r="AB125" s="120">
        <f>Z125*SMOW!$AN$6</f>
        <v>16.678655516440713</v>
      </c>
      <c r="AC125" s="120">
        <f>AA125*SMOW!$AN$12</f>
        <v>32.112936190470258</v>
      </c>
      <c r="AD125" s="120">
        <f t="shared" ref="AD125" si="256">LN((AB125/1000)+1)*1000</f>
        <v>16.54109419293491</v>
      </c>
      <c r="AE125" s="120">
        <f t="shared" ref="AE125" si="257">LN((AC125/1000)+1)*1000</f>
        <v>31.608095364966818</v>
      </c>
      <c r="AF125" s="121">
        <f>(AD125-SMOW!AN$14*AE125)</f>
        <v>-0.14798015976757029</v>
      </c>
      <c r="AG125" s="122">
        <f t="shared" ref="AG125" si="258">AF125*1000</f>
        <v>-147.98015976757029</v>
      </c>
      <c r="AK125" s="76">
        <v>20</v>
      </c>
      <c r="AL125" s="76">
        <v>0</v>
      </c>
      <c r="AM125" s="76">
        <v>0</v>
      </c>
      <c r="AN125" s="76">
        <v>0</v>
      </c>
    </row>
    <row r="126" spans="1:40" s="76" customFormat="1" x14ac:dyDescent="0.3">
      <c r="A126" s="76">
        <v>2555</v>
      </c>
      <c r="B126" s="76" t="s">
        <v>132</v>
      </c>
      <c r="C126" s="76" t="s">
        <v>48</v>
      </c>
      <c r="D126" s="76" t="s">
        <v>176</v>
      </c>
      <c r="E126" s="76" t="s">
        <v>347</v>
      </c>
      <c r="F126" s="76">
        <v>15.793121571539899</v>
      </c>
      <c r="G126" s="76">
        <v>15.669707557104299</v>
      </c>
      <c r="H126" s="76">
        <v>4.3963282591608496E-3</v>
      </c>
      <c r="I126" s="76">
        <v>30.5005759816333</v>
      </c>
      <c r="J126" s="76">
        <v>30.044680250172</v>
      </c>
      <c r="K126" s="76">
        <v>1.3240220419924701E-3</v>
      </c>
      <c r="L126" s="76">
        <v>-0.19388361498652701</v>
      </c>
      <c r="M126" s="76">
        <v>4.2690399505716896E-3</v>
      </c>
      <c r="N126" s="76">
        <v>5.43711924333358</v>
      </c>
      <c r="O126" s="76">
        <v>4.3515077295473896E-3</v>
      </c>
      <c r="P126" s="76">
        <v>9.9976242101669293</v>
      </c>
      <c r="Q126" s="76">
        <v>1.2976791551439499E-3</v>
      </c>
      <c r="R126" s="76">
        <v>12.7209032983118</v>
      </c>
      <c r="S126" s="76">
        <v>0.13035621431105601</v>
      </c>
      <c r="T126" s="76">
        <v>666.613582127462</v>
      </c>
      <c r="U126" s="76">
        <v>0.22958271049846399</v>
      </c>
      <c r="V126" s="77">
        <v>44516.640625</v>
      </c>
      <c r="W126" s="76">
        <v>2.5</v>
      </c>
      <c r="X126" s="76">
        <v>5.5073859411327399E-2</v>
      </c>
      <c r="Y126" s="76">
        <v>4.9645550770113699E-2</v>
      </c>
      <c r="Z126" s="120">
        <f>((((N126/1000)+1)/((SMOW!$Z$4/1000)+1))-1)*1000</f>
        <v>15.890089881183123</v>
      </c>
      <c r="AA126" s="120">
        <f>((((P126/1000)+1)/((SMOW!$AA$4/1000)+1))-1)*1000</f>
        <v>30.62165606264422</v>
      </c>
      <c r="AB126" s="120">
        <f>Z126*SMOW!$AN$6</f>
        <v>16.510299519841876</v>
      </c>
      <c r="AC126" s="120">
        <f>AA126*SMOW!$AN$12</f>
        <v>31.793154719646044</v>
      </c>
      <c r="AD126" s="120">
        <f t="shared" ref="AD126" si="259">LN((AB126/1000)+1)*1000</f>
        <v>16.375486371225506</v>
      </c>
      <c r="AE126" s="120">
        <f t="shared" ref="AE126" si="260">LN((AC126/1000)+1)*1000</f>
        <v>31.298215497087604</v>
      </c>
      <c r="AF126" s="121">
        <f>(AD126-SMOW!AN$14*AE126)</f>
        <v>-0.14997141123674851</v>
      </c>
      <c r="AG126" s="122">
        <f t="shared" ref="AG126" si="261">AF126*1000</f>
        <v>-149.97141123674851</v>
      </c>
      <c r="AH126" s="2">
        <f>AVERAGE(AG125:AG126)</f>
        <v>-148.9757855021594</v>
      </c>
      <c r="AI126" s="2">
        <f>STDEV(AG125:AG126)</f>
        <v>1.4080274169035973</v>
      </c>
      <c r="AK126" s="76">
        <v>20</v>
      </c>
      <c r="AL126" s="76">
        <v>0</v>
      </c>
      <c r="AM126" s="76">
        <v>0</v>
      </c>
      <c r="AN126" s="76">
        <v>0</v>
      </c>
    </row>
    <row r="127" spans="1:40" s="76" customFormat="1" x14ac:dyDescent="0.3">
      <c r="A127" s="76">
        <v>2556</v>
      </c>
      <c r="B127" s="76" t="s">
        <v>132</v>
      </c>
      <c r="C127" s="76" t="s">
        <v>48</v>
      </c>
      <c r="D127" s="76" t="s">
        <v>176</v>
      </c>
      <c r="E127" s="76" t="s">
        <v>346</v>
      </c>
      <c r="F127" s="76">
        <v>14.811305652666601</v>
      </c>
      <c r="G127" s="76">
        <v>14.702688844854499</v>
      </c>
      <c r="H127" s="76">
        <v>5.6542010710897601E-3</v>
      </c>
      <c r="I127" s="76">
        <v>28.575760540772201</v>
      </c>
      <c r="J127" s="76">
        <v>28.175088270008601</v>
      </c>
      <c r="K127" s="76">
        <v>4.1970226669957901E-3</v>
      </c>
      <c r="L127" s="76">
        <v>-0.17375776171000601</v>
      </c>
      <c r="M127" s="76">
        <v>5.5500869014971496E-3</v>
      </c>
      <c r="N127" s="76">
        <v>4.4653129294928799</v>
      </c>
      <c r="O127" s="76">
        <v>5.5965565387409997E-3</v>
      </c>
      <c r="P127" s="76">
        <v>8.1111051070981492</v>
      </c>
      <c r="Q127" s="76">
        <v>4.1135182465911399E-3</v>
      </c>
      <c r="R127" s="76">
        <v>10.3638344142442</v>
      </c>
      <c r="S127" s="76">
        <v>0.15571922007485001</v>
      </c>
      <c r="T127" s="76">
        <v>826.19710650576599</v>
      </c>
      <c r="U127" s="76">
        <v>0.24303229794228901</v>
      </c>
      <c r="V127" s="77">
        <v>44516.74900462963</v>
      </c>
      <c r="W127" s="76">
        <v>2.5</v>
      </c>
      <c r="X127" s="76">
        <v>4.2967904390170203E-2</v>
      </c>
      <c r="Y127" s="76">
        <v>4.5684530269203001E-2</v>
      </c>
      <c r="Z127" s="120">
        <f>((((N127/1000)+1)/((SMOW!$Z$4/1000)+1))-1)*1000</f>
        <v>14.908180237487301</v>
      </c>
      <c r="AA127" s="120">
        <f>((((P127/1000)+1)/((SMOW!$AA$4/1000)+1))-1)*1000</f>
        <v>28.696614462948354</v>
      </c>
      <c r="AB127" s="120">
        <f>Z127*SMOW!$AN$6</f>
        <v>15.49006474206149</v>
      </c>
      <c r="AC127" s="120">
        <f>AA127*SMOW!$AN$12</f>
        <v>29.794466428729336</v>
      </c>
      <c r="AD127" s="120">
        <f t="shared" ref="AD127" si="262">LN((AB127/1000)+1)*1000</f>
        <v>15.371318378489249</v>
      </c>
      <c r="AE127" s="120">
        <f t="shared" ref="AE127" si="263">LN((AC127/1000)+1)*1000</f>
        <v>29.359235172788061</v>
      </c>
      <c r="AF127" s="121">
        <f>(AD127-SMOW!AN$14*AE127)</f>
        <v>-0.13035779274284742</v>
      </c>
      <c r="AG127" s="122">
        <f t="shared" ref="AG127" si="264">AF127*1000</f>
        <v>-130.35779274284744</v>
      </c>
      <c r="AK127" s="76">
        <v>20</v>
      </c>
      <c r="AL127" s="76">
        <v>0</v>
      </c>
      <c r="AM127" s="76">
        <v>0</v>
      </c>
      <c r="AN127" s="76">
        <v>0</v>
      </c>
    </row>
    <row r="128" spans="1:40" s="76" customFormat="1" x14ac:dyDescent="0.3">
      <c r="A128" s="76">
        <v>2557</v>
      </c>
      <c r="B128" s="76" t="s">
        <v>132</v>
      </c>
      <c r="C128" s="76" t="s">
        <v>48</v>
      </c>
      <c r="D128" s="76" t="s">
        <v>176</v>
      </c>
      <c r="E128" s="76" t="s">
        <v>345</v>
      </c>
      <c r="F128" s="76">
        <v>14.3854297674264</v>
      </c>
      <c r="G128" s="76">
        <v>14.282940449731999</v>
      </c>
      <c r="H128" s="76">
        <v>6.28388306182093E-3</v>
      </c>
      <c r="I128" s="76">
        <v>27.758893244110698</v>
      </c>
      <c r="J128" s="76">
        <v>27.380599818593002</v>
      </c>
      <c r="K128" s="76">
        <v>1.8005450376811999E-3</v>
      </c>
      <c r="L128" s="76">
        <v>-0.17401625448510799</v>
      </c>
      <c r="M128" s="76">
        <v>6.1685149422800404E-3</v>
      </c>
      <c r="N128" s="76">
        <v>4.0437788453196601</v>
      </c>
      <c r="O128" s="76">
        <v>6.2198189268752599E-3</v>
      </c>
      <c r="P128" s="76">
        <v>7.3104902911993497</v>
      </c>
      <c r="Q128" s="76">
        <v>1.76472119737248E-3</v>
      </c>
      <c r="R128" s="76">
        <v>8.7287397697473192</v>
      </c>
      <c r="S128" s="76">
        <v>0.15427755276511701</v>
      </c>
      <c r="T128" s="76">
        <v>901.26392967014306</v>
      </c>
      <c r="U128" s="76">
        <v>0.20548553066620401</v>
      </c>
      <c r="V128" s="77">
        <v>44516.857291666667</v>
      </c>
      <c r="W128" s="76">
        <v>2.5</v>
      </c>
      <c r="X128" s="76">
        <v>0.112594050264105</v>
      </c>
      <c r="Y128" s="76">
        <v>0.10563326011921099</v>
      </c>
      <c r="Z128" s="120">
        <f>((((N128/1000)+1)/((SMOW!$Z$4/1000)+1))-1)*1000</f>
        <v>14.482263697842335</v>
      </c>
      <c r="AA128" s="120">
        <f>((((P128/1000)+1)/((SMOW!$AA$4/1000)+1))-1)*1000</f>
        <v>27.87965118734137</v>
      </c>
      <c r="AB128" s="120">
        <f>Z128*SMOW!$AN$6</f>
        <v>15.047524159058229</v>
      </c>
      <c r="AC128" s="120">
        <f>AA128*SMOW!$AN$12</f>
        <v>28.946248430052002</v>
      </c>
      <c r="AD128" s="120">
        <f t="shared" ref="AD128" si="265">LN((AB128/1000)+1)*1000</f>
        <v>14.935433229227337</v>
      </c>
      <c r="AE128" s="120">
        <f t="shared" ref="AE128" si="266">LN((AC128/1000)+1)*1000</f>
        <v>28.535218782039518</v>
      </c>
      <c r="AF128" s="121">
        <f>(AD128-SMOW!AN$14*AE128)</f>
        <v>-0.13116228768952887</v>
      </c>
      <c r="AG128" s="122">
        <f t="shared" ref="AG128" si="267">AF128*1000</f>
        <v>-131.16228768952885</v>
      </c>
      <c r="AH128" s="2">
        <f>AVERAGE(AG127:AG128)</f>
        <v>-130.76004021618814</v>
      </c>
      <c r="AI128" s="2">
        <f>STDEV(AG127:AG128)</f>
        <v>0.56886383222873926</v>
      </c>
      <c r="AK128" s="76">
        <v>20</v>
      </c>
      <c r="AL128" s="76">
        <v>0</v>
      </c>
      <c r="AM128" s="76">
        <v>0</v>
      </c>
      <c r="AN128" s="76">
        <v>0</v>
      </c>
    </row>
    <row r="129" spans="1:40" s="76" customFormat="1" x14ac:dyDescent="0.3">
      <c r="A129" s="76">
        <v>2558</v>
      </c>
      <c r="B129" s="76" t="s">
        <v>132</v>
      </c>
      <c r="C129" s="76" t="s">
        <v>48</v>
      </c>
      <c r="D129" s="76" t="s">
        <v>176</v>
      </c>
      <c r="E129" s="76" t="s">
        <v>344</v>
      </c>
      <c r="F129" s="76">
        <v>14.1517412534158</v>
      </c>
      <c r="G129" s="76">
        <v>14.0525397997329</v>
      </c>
      <c r="H129" s="76">
        <v>4.4763420853343198E-3</v>
      </c>
      <c r="I129" s="76">
        <v>27.301884645647199</v>
      </c>
      <c r="J129" s="76">
        <v>26.9358357402743</v>
      </c>
      <c r="K129" s="76">
        <v>1.80539435542245E-3</v>
      </c>
      <c r="L129" s="76">
        <v>-0.16958147113191699</v>
      </c>
      <c r="M129" s="76">
        <v>4.4309122225468902E-3</v>
      </c>
      <c r="N129" s="76">
        <v>3.8124727837432801</v>
      </c>
      <c r="O129" s="76">
        <v>4.4307058154386203E-3</v>
      </c>
      <c r="P129" s="76">
        <v>6.8625743856191503</v>
      </c>
      <c r="Q129" s="76">
        <v>1.76947403256507E-3</v>
      </c>
      <c r="R129" s="76">
        <v>8.2951505648825403</v>
      </c>
      <c r="S129" s="76">
        <v>0.14424121116435301</v>
      </c>
      <c r="T129" s="76">
        <v>549.09758879754099</v>
      </c>
      <c r="U129" s="76">
        <v>0.13008721021882499</v>
      </c>
      <c r="V129" s="77">
        <v>44516.965601851851</v>
      </c>
      <c r="W129" s="76">
        <v>2.5</v>
      </c>
      <c r="X129" s="76">
        <v>1.0289263267074E-3</v>
      </c>
      <c r="Y129" s="76">
        <v>1.7005110201379499E-3</v>
      </c>
      <c r="Z129" s="120">
        <f>((((N129/1000)+1)/((SMOW!$Z$4/1000)+1))-1)*1000</f>
        <v>14.24855287576543</v>
      </c>
      <c r="AA129" s="120">
        <f>((((P129/1000)+1)/((SMOW!$AA$4/1000)+1))-1)*1000</f>
        <v>27.422588892024979</v>
      </c>
      <c r="AB129" s="120">
        <f>Z129*SMOW!$AN$6</f>
        <v>14.804691317811212</v>
      </c>
      <c r="AC129" s="120">
        <f>AA129*SMOW!$AN$12</f>
        <v>28.471700213528937</v>
      </c>
      <c r="AD129" s="120">
        <f t="shared" ref="AD129" si="268">LN((AB129/1000)+1)*1000</f>
        <v>14.69617163121162</v>
      </c>
      <c r="AE129" s="120">
        <f t="shared" ref="AE129" si="269">LN((AC129/1000)+1)*1000</f>
        <v>28.073914140217553</v>
      </c>
      <c r="AF129" s="121">
        <f>(AD129-SMOW!AN$14*AE129)</f>
        <v>-0.12685503482324911</v>
      </c>
      <c r="AG129" s="122">
        <f t="shared" ref="AG129" si="270">AF129*1000</f>
        <v>-126.85503482324911</v>
      </c>
      <c r="AK129" s="76">
        <v>20</v>
      </c>
      <c r="AL129" s="76">
        <v>0</v>
      </c>
      <c r="AM129" s="76">
        <v>0</v>
      </c>
      <c r="AN129" s="76">
        <v>0</v>
      </c>
    </row>
    <row r="130" spans="1:40" s="76" customFormat="1" x14ac:dyDescent="0.3">
      <c r="A130" s="76">
        <v>2559</v>
      </c>
      <c r="B130" s="76" t="s">
        <v>132</v>
      </c>
      <c r="C130" s="76" t="s">
        <v>48</v>
      </c>
      <c r="D130" s="76" t="s">
        <v>176</v>
      </c>
      <c r="E130" s="76" t="s">
        <v>343</v>
      </c>
      <c r="F130" s="76">
        <v>13.372368231562801</v>
      </c>
      <c r="G130" s="76">
        <v>13.2837467837</v>
      </c>
      <c r="H130" s="76">
        <v>5.1597880595947304E-3</v>
      </c>
      <c r="I130" s="76">
        <v>25.7979503210519</v>
      </c>
      <c r="J130" s="76">
        <v>25.4707977918377</v>
      </c>
      <c r="K130" s="76">
        <v>1.6740288264363501E-3</v>
      </c>
      <c r="L130" s="76">
        <v>-0.16483445039029199</v>
      </c>
      <c r="M130" s="76">
        <v>4.9150548464445302E-3</v>
      </c>
      <c r="N130" s="76">
        <v>3.0410454632909398</v>
      </c>
      <c r="O130" s="76">
        <v>5.1071840637381101E-3</v>
      </c>
      <c r="P130" s="76">
        <v>5.3885625022560699</v>
      </c>
      <c r="Q130" s="76">
        <v>1.64072216645587E-3</v>
      </c>
      <c r="R130" s="76">
        <v>5.8148909277422396</v>
      </c>
      <c r="S130" s="76">
        <v>0.14684676127388799</v>
      </c>
      <c r="T130" s="76">
        <v>572.74322329257802</v>
      </c>
      <c r="U130" s="76">
        <v>0.173473188981354</v>
      </c>
      <c r="V130" s="77">
        <v>44517.424050925925</v>
      </c>
      <c r="W130" s="76">
        <v>2.5</v>
      </c>
      <c r="X130" s="76">
        <v>1.44602798750039E-3</v>
      </c>
      <c r="Y130" s="76">
        <v>1.9107221864852601E-3</v>
      </c>
      <c r="Z130" s="120">
        <f>((((N130/1000)+1)/((SMOW!$Z$4/1000)+1))-1)*1000</f>
        <v>13.469105454428254</v>
      </c>
      <c r="AA130" s="120">
        <f>((((P130/1000)+1)/((SMOW!$AA$4/1000)+1))-1)*1000</f>
        <v>25.918477860599644</v>
      </c>
      <c r="AB130" s="120">
        <f>Z130*SMOW!$AN$6</f>
        <v>13.994821110501409</v>
      </c>
      <c r="AC130" s="120">
        <f>AA130*SMOW!$AN$12</f>
        <v>26.910046113574204</v>
      </c>
      <c r="AD130" s="120">
        <f t="shared" ref="AD130" si="271">LN((AB130/1000)+1)*1000</f>
        <v>13.897797769855417</v>
      </c>
      <c r="AE130" s="120">
        <f t="shared" ref="AE130" si="272">LN((AC130/1000)+1)*1000</f>
        <v>26.554338126420671</v>
      </c>
      <c r="AF130" s="121">
        <f>(AD130-SMOW!AN$14*AE130)</f>
        <v>-0.12289276089469681</v>
      </c>
      <c r="AG130" s="122">
        <f t="shared" ref="AG130" si="273">AF130*1000</f>
        <v>-122.89276089469681</v>
      </c>
      <c r="AH130" s="2">
        <f>AVERAGE(AG129:AG130)</f>
        <v>-124.87389785897295</v>
      </c>
      <c r="AI130" s="2">
        <f>STDEV(AG129:AG130)</f>
        <v>2.8017507637979979</v>
      </c>
      <c r="AK130" s="76">
        <v>20</v>
      </c>
      <c r="AL130" s="76">
        <v>0</v>
      </c>
      <c r="AM130" s="76">
        <v>0</v>
      </c>
      <c r="AN130" s="76">
        <v>0</v>
      </c>
    </row>
    <row r="131" spans="1:40" s="76" customFormat="1" x14ac:dyDescent="0.3">
      <c r="A131" s="76">
        <v>2560</v>
      </c>
      <c r="B131" s="76" t="s">
        <v>132</v>
      </c>
      <c r="C131" s="76" t="s">
        <v>48</v>
      </c>
      <c r="D131" s="76" t="s">
        <v>176</v>
      </c>
      <c r="E131" s="76" t="s">
        <v>342</v>
      </c>
      <c r="F131" s="76">
        <v>13.554902288252901</v>
      </c>
      <c r="G131" s="76">
        <v>13.4638558505667</v>
      </c>
      <c r="H131" s="76">
        <v>5.4903322021435099E-3</v>
      </c>
      <c r="I131" s="76">
        <v>26.142812327624299</v>
      </c>
      <c r="J131" s="76">
        <v>25.806930201535799</v>
      </c>
      <c r="K131" s="76">
        <v>2.9606825276470702E-3</v>
      </c>
      <c r="L131" s="76">
        <v>-0.16220329584420301</v>
      </c>
      <c r="M131" s="76">
        <v>5.0437817194631798E-3</v>
      </c>
      <c r="N131" s="76">
        <v>3.2217185868087501</v>
      </c>
      <c r="O131" s="76">
        <v>5.43435831153476E-3</v>
      </c>
      <c r="P131" s="76">
        <v>5.7265630967600796</v>
      </c>
      <c r="Q131" s="76">
        <v>2.90177646539768E-3</v>
      </c>
      <c r="R131" s="76">
        <v>6.3346057887526799</v>
      </c>
      <c r="S131" s="76">
        <v>0.13049190534147101</v>
      </c>
      <c r="T131" s="76">
        <v>549.53177533773805</v>
      </c>
      <c r="U131" s="76">
        <v>0.20295360823012301</v>
      </c>
      <c r="V131" s="77">
        <v>44517.532523148147</v>
      </c>
      <c r="W131" s="76">
        <v>2.5</v>
      </c>
      <c r="X131" s="76">
        <v>0.107111455112779</v>
      </c>
      <c r="Y131" s="76">
        <v>0.101976440056516</v>
      </c>
      <c r="Z131" s="120">
        <f>((((N131/1000)+1)/((SMOW!$Z$4/1000)+1))-1)*1000</f>
        <v>13.651656935944612</v>
      </c>
      <c r="AA131" s="120">
        <f>((((P131/1000)+1)/((SMOW!$AA$4/1000)+1))-1)*1000</f>
        <v>26.263380387207434</v>
      </c>
      <c r="AB131" s="120">
        <f>Z131*SMOW!$AN$6</f>
        <v>14.184497799567534</v>
      </c>
      <c r="AC131" s="120">
        <f>AA131*SMOW!$AN$12</f>
        <v>27.268143643283423</v>
      </c>
      <c r="AD131" s="120">
        <f t="shared" ref="AD131" si="274">LN((AB131/1000)+1)*1000</f>
        <v>14.084839110678297</v>
      </c>
      <c r="AE131" s="120">
        <f t="shared" ref="AE131" si="275">LN((AC131/1000)+1)*1000</f>
        <v>26.902990969803195</v>
      </c>
      <c r="AF131" s="121">
        <f>(AD131-SMOW!AN$14*AE131)</f>
        <v>-0.11994012137779109</v>
      </c>
      <c r="AG131" s="122">
        <f t="shared" ref="AG131" si="276">AF131*1000</f>
        <v>-119.94012137779109</v>
      </c>
      <c r="AK131" s="76">
        <v>20</v>
      </c>
      <c r="AL131" s="76">
        <v>0</v>
      </c>
      <c r="AM131" s="76">
        <v>0</v>
      </c>
      <c r="AN131" s="76">
        <v>0</v>
      </c>
    </row>
    <row r="132" spans="1:40" s="76" customFormat="1" x14ac:dyDescent="0.3">
      <c r="A132" s="76">
        <v>2561</v>
      </c>
      <c r="B132" s="76" t="s">
        <v>132</v>
      </c>
      <c r="C132" s="76" t="s">
        <v>48</v>
      </c>
      <c r="D132" s="76" t="s">
        <v>176</v>
      </c>
      <c r="E132" s="76" t="s">
        <v>341</v>
      </c>
      <c r="F132" s="76">
        <v>13.7750115835427</v>
      </c>
      <c r="G132" s="76">
        <v>13.680997597627901</v>
      </c>
      <c r="H132" s="76">
        <v>6.8272861661268997E-3</v>
      </c>
      <c r="I132" s="76">
        <v>26.580966634219099</v>
      </c>
      <c r="J132" s="76">
        <v>26.2338306895833</v>
      </c>
      <c r="K132" s="76">
        <v>2.1566195285367801E-3</v>
      </c>
      <c r="L132" s="76">
        <v>-0.17046500647204299</v>
      </c>
      <c r="M132" s="76">
        <v>6.9837706964589498E-3</v>
      </c>
      <c r="N132" s="76">
        <v>3.4395838696849599</v>
      </c>
      <c r="O132" s="76">
        <v>6.7576820411027897E-3</v>
      </c>
      <c r="P132" s="76">
        <v>6.15599983751747</v>
      </c>
      <c r="Q132" s="76">
        <v>2.11371119135102E-3</v>
      </c>
      <c r="R132" s="76">
        <v>6.9799257280055302</v>
      </c>
      <c r="S132" s="76">
        <v>0.144760732825295</v>
      </c>
      <c r="T132" s="76">
        <v>541.32791663738396</v>
      </c>
      <c r="U132" s="76">
        <v>0.21657842494429899</v>
      </c>
      <c r="V132" s="77">
        <v>44517.640775462962</v>
      </c>
      <c r="W132" s="76">
        <v>2.5</v>
      </c>
      <c r="X132" s="76">
        <v>1.00371304838088E-2</v>
      </c>
      <c r="Y132" s="76">
        <v>7.8004789744320997E-3</v>
      </c>
      <c r="Z132" s="120">
        <f>((((N132/1000)+1)/((SMOW!$Z$4/1000)+1))-1)*1000</f>
        <v>13.871787243019185</v>
      </c>
      <c r="AA132" s="120">
        <f>((((P132/1000)+1)/((SMOW!$AA$4/1000)+1))-1)*1000</f>
        <v>26.701586175344573</v>
      </c>
      <c r="AB132" s="120">
        <f>Z132*SMOW!$AN$6</f>
        <v>14.413220061705259</v>
      </c>
      <c r="AC132" s="120">
        <f>AA132*SMOW!$AN$12</f>
        <v>27.723113955561352</v>
      </c>
      <c r="AD132" s="120">
        <f t="shared" ref="AD132:AD134" si="277">LN((AB132/1000)+1)*1000</f>
        <v>14.310337011117728</v>
      </c>
      <c r="AE132" s="120">
        <f t="shared" ref="AE132:AE134" si="278">LN((AC132/1000)+1)*1000</f>
        <v>27.345786352050609</v>
      </c>
      <c r="AF132" s="121">
        <f>(AD132-SMOW!AN$14*AE132)</f>
        <v>-0.12823818276499566</v>
      </c>
      <c r="AG132" s="122">
        <f t="shared" ref="AG132:AG134" si="279">AF132*1000</f>
        <v>-128.23818276499566</v>
      </c>
      <c r="AH132" s="2">
        <f>AVERAGE(AG131:AG132)</f>
        <v>-124.08915207139337</v>
      </c>
      <c r="AI132" s="2">
        <f>STDEV(AG131:AG132)</f>
        <v>5.867615477594601</v>
      </c>
      <c r="AK132" s="76">
        <v>20</v>
      </c>
      <c r="AL132" s="76">
        <v>0</v>
      </c>
      <c r="AM132" s="76">
        <v>0</v>
      </c>
      <c r="AN132" s="76">
        <v>0</v>
      </c>
    </row>
    <row r="133" spans="1:40" s="76" customFormat="1" x14ac:dyDescent="0.3">
      <c r="A133" s="76">
        <v>2562</v>
      </c>
      <c r="B133" s="76" t="s">
        <v>132</v>
      </c>
      <c r="C133" s="76" t="s">
        <v>48</v>
      </c>
      <c r="D133" s="76" t="s">
        <v>176</v>
      </c>
      <c r="E133" s="76" t="s">
        <v>340</v>
      </c>
      <c r="F133" s="76">
        <v>12.670947439007801</v>
      </c>
      <c r="G133" s="76">
        <v>12.591342376119</v>
      </c>
      <c r="H133" s="76">
        <v>4.2772511211719502E-3</v>
      </c>
      <c r="I133" s="76">
        <v>24.425847391766801</v>
      </c>
      <c r="J133" s="76">
        <v>24.132306727889699</v>
      </c>
      <c r="K133" s="76">
        <v>1.3607048010089899E-3</v>
      </c>
      <c r="L133" s="76">
        <v>-0.15051557620679401</v>
      </c>
      <c r="M133" s="76">
        <v>4.14843556866767E-3</v>
      </c>
      <c r="N133" s="76">
        <v>2.34677564981479</v>
      </c>
      <c r="O133" s="76">
        <v>4.23364458197629E-3</v>
      </c>
      <c r="P133" s="76">
        <v>4.0437590823942697</v>
      </c>
      <c r="Q133" s="76">
        <v>1.3336320699891501E-3</v>
      </c>
      <c r="R133" s="76">
        <v>4.0372174635812099</v>
      </c>
      <c r="S133" s="76">
        <v>0.13682639820831999</v>
      </c>
      <c r="T133" s="76">
        <v>847.44842703047902</v>
      </c>
      <c r="U133" s="76">
        <v>0.181774023953123</v>
      </c>
      <c r="V133" s="77">
        <v>44517.749155092592</v>
      </c>
      <c r="W133" s="76">
        <v>2.5</v>
      </c>
      <c r="X133" s="76">
        <v>5.9727532202738E-2</v>
      </c>
      <c r="Y133" s="76">
        <v>5.6792735757552698E-2</v>
      </c>
      <c r="Z133" s="120">
        <f>((((N133/1000)+1)/((SMOW!$Z$4/1000)+1))-1)*1000</f>
        <v>12.767617703762113</v>
      </c>
      <c r="AA133" s="120">
        <f>((((P133/1000)+1)/((SMOW!$AA$4/1000)+1))-1)*1000</f>
        <v>24.546213714195851</v>
      </c>
      <c r="AB133" s="120">
        <f>Z133*SMOW!$AN$6</f>
        <v>13.265953435138972</v>
      </c>
      <c r="AC133" s="120">
        <f>AA133*SMOW!$AN$12</f>
        <v>25.485282990587464</v>
      </c>
      <c r="AD133" s="120">
        <f t="shared" si="277"/>
        <v>13.178731218655205</v>
      </c>
      <c r="AE133" s="120">
        <f t="shared" si="278"/>
        <v>25.165947369873145</v>
      </c>
      <c r="AF133" s="121">
        <f>(AD133-SMOW!AN$14*AE133)</f>
        <v>-0.10888899263781582</v>
      </c>
      <c r="AG133" s="122">
        <f t="shared" si="279"/>
        <v>-108.88899263781582</v>
      </c>
      <c r="AK133" s="76">
        <v>20</v>
      </c>
      <c r="AL133" s="76">
        <v>0</v>
      </c>
      <c r="AM133" s="76">
        <v>0</v>
      </c>
      <c r="AN133" s="76">
        <v>0</v>
      </c>
    </row>
    <row r="134" spans="1:40" s="76" customFormat="1" x14ac:dyDescent="0.3">
      <c r="A134" s="76">
        <v>3563</v>
      </c>
      <c r="B134" s="76" t="s">
        <v>132</v>
      </c>
      <c r="C134" s="76" t="s">
        <v>48</v>
      </c>
      <c r="D134" s="76" t="s">
        <v>176</v>
      </c>
      <c r="E134" s="76" t="s">
        <v>339</v>
      </c>
      <c r="F134" s="76">
        <v>12.3718074279411</v>
      </c>
      <c r="G134" s="76">
        <v>12.2959016483371</v>
      </c>
      <c r="H134" s="76">
        <v>4.5088139268459997E-3</v>
      </c>
      <c r="I134" s="76">
        <v>23.884160455990099</v>
      </c>
      <c r="J134" s="76">
        <v>23.603395603010402</v>
      </c>
      <c r="K134" s="76">
        <v>1.8041195982021899E-3</v>
      </c>
      <c r="L134" s="76">
        <v>-0.166691230052429</v>
      </c>
      <c r="M134" s="76">
        <v>4.6472548644756499E-3</v>
      </c>
      <c r="N134" s="76">
        <v>2.0506853686440998</v>
      </c>
      <c r="O134" s="76">
        <v>4.4628466067943703E-3</v>
      </c>
      <c r="P134" s="76">
        <v>3.5128496089288199</v>
      </c>
      <c r="Q134" s="76">
        <v>1.7682246380488001E-3</v>
      </c>
      <c r="R134" s="76">
        <v>3.21803202304514</v>
      </c>
      <c r="S134" s="76">
        <v>0.114652413176335</v>
      </c>
      <c r="T134" s="76">
        <v>778.70285903055503</v>
      </c>
      <c r="U134" s="76">
        <v>0.14037070268402099</v>
      </c>
      <c r="V134" s="77">
        <v>44517.857222222221</v>
      </c>
      <c r="W134" s="76">
        <v>2.5</v>
      </c>
      <c r="X134" s="76">
        <v>0.13238750002829699</v>
      </c>
      <c r="Y134" s="76">
        <v>0.12763031597551</v>
      </c>
      <c r="Z134" s="120">
        <f>((((N134/1000)+1)/((SMOW!$Z$4/1000)+1))-1)*1000</f>
        <v>12.468449136584292</v>
      </c>
      <c r="AA134" s="120">
        <f>((((P134/1000)+1)/((SMOW!$AA$4/1000)+1))-1)*1000</f>
        <v>24.004463132168084</v>
      </c>
      <c r="AB134" s="120">
        <f>Z134*SMOW!$AN$6</f>
        <v>12.955107952957219</v>
      </c>
      <c r="AC134" s="120">
        <f>AA134*SMOW!$AN$12</f>
        <v>24.922806551082324</v>
      </c>
      <c r="AD134" s="120">
        <f t="shared" si="277"/>
        <v>12.871908344741071</v>
      </c>
      <c r="AE134" s="120">
        <f t="shared" si="278"/>
        <v>24.617299072508739</v>
      </c>
      <c r="AF134" s="121">
        <f>(AD134-SMOW!AN$14*AE134)</f>
        <v>-0.12602556554354472</v>
      </c>
      <c r="AG134" s="122">
        <f t="shared" si="279"/>
        <v>-126.02556554354472</v>
      </c>
      <c r="AH134" s="2">
        <f>AVERAGE(AG133:AG134)</f>
        <v>-117.45727909068026</v>
      </c>
      <c r="AI134" s="2">
        <f>STDEV(AG133:AG134)</f>
        <v>12.117386907938561</v>
      </c>
      <c r="AK134" s="76">
        <v>20</v>
      </c>
      <c r="AL134" s="76">
        <v>0</v>
      </c>
      <c r="AM134" s="76">
        <v>0</v>
      </c>
      <c r="AN134" s="76">
        <v>0</v>
      </c>
    </row>
    <row r="135" spans="1:40" s="76" customFormat="1" x14ac:dyDescent="0.3">
      <c r="A135" s="76">
        <v>3564</v>
      </c>
      <c r="B135" s="76" t="s">
        <v>132</v>
      </c>
      <c r="C135" s="76" t="s">
        <v>64</v>
      </c>
      <c r="D135" s="76" t="s">
        <v>100</v>
      </c>
      <c r="E135" s="76" t="s">
        <v>338</v>
      </c>
      <c r="F135" s="76">
        <v>16.807311012995999</v>
      </c>
      <c r="G135" s="76">
        <v>16.667630640260299</v>
      </c>
      <c r="H135" s="76">
        <v>4.8537757358841499E-3</v>
      </c>
      <c r="I135" s="76">
        <v>32.445558703355502</v>
      </c>
      <c r="J135" s="76">
        <v>31.930316754267999</v>
      </c>
      <c r="K135" s="76">
        <v>1.8193072113376701E-3</v>
      </c>
      <c r="L135" s="76">
        <v>-0.19157660599318399</v>
      </c>
      <c r="M135" s="76">
        <v>5.0402536100103701E-3</v>
      </c>
      <c r="N135" s="76">
        <v>6.44096903196679</v>
      </c>
      <c r="O135" s="76">
        <v>4.8042915330930996E-3</v>
      </c>
      <c r="P135" s="76">
        <v>11.903909343678899</v>
      </c>
      <c r="Q135" s="76">
        <v>1.7831100767803001E-3</v>
      </c>
      <c r="R135" s="76">
        <v>13.996662498792199</v>
      </c>
      <c r="S135" s="76">
        <v>0.116607202967332</v>
      </c>
      <c r="T135" s="76">
        <v>809.20358827926896</v>
      </c>
      <c r="U135" s="76">
        <v>0.27663103330193001</v>
      </c>
      <c r="V135" s="77">
        <v>44518.433206018519</v>
      </c>
      <c r="W135" s="76">
        <v>2.5</v>
      </c>
      <c r="X135" s="92">
        <v>6.0378065553743501E-5</v>
      </c>
      <c r="Y135" s="92">
        <v>1.8877520480294201E-6</v>
      </c>
      <c r="Z135" s="120">
        <f>((((N135/1000)+1)/((SMOW!$Z$4/1000)+1))-1)*1000</f>
        <v>16.904376137860446</v>
      </c>
      <c r="AA135" s="120">
        <f>((((P135/1000)+1)/((SMOW!$AA$4/1000)+1))-1)*1000</f>
        <v>32.566867312783465</v>
      </c>
      <c r="AB135" s="120">
        <f>Z135*SMOW!$AN$6</f>
        <v>17.56417460939895</v>
      </c>
      <c r="AC135" s="120">
        <f>AA135*SMOW!$AN$12</f>
        <v>33.8127842952495</v>
      </c>
      <c r="AD135" s="120">
        <f t="shared" ref="AD135" si="280">LN((AB135/1000)+1)*1000</f>
        <v>17.411707214917421</v>
      </c>
      <c r="AE135" s="120">
        <f t="shared" ref="AE135" si="281">LN((AC135/1000)+1)*1000</f>
        <v>33.253700017181394</v>
      </c>
      <c r="AF135" s="121">
        <f>(AD135-SMOW!AN$14*AE135)</f>
        <v>-0.14624639415435681</v>
      </c>
      <c r="AG135" s="122">
        <f t="shared" ref="AG135" si="282">AF135*1000</f>
        <v>-146.24639415435681</v>
      </c>
      <c r="AJ135" s="76" t="s">
        <v>285</v>
      </c>
      <c r="AK135" s="76">
        <v>20</v>
      </c>
      <c r="AL135" s="76">
        <v>0</v>
      </c>
      <c r="AM135" s="76">
        <v>0</v>
      </c>
      <c r="AN135" s="76">
        <v>1</v>
      </c>
    </row>
    <row r="136" spans="1:40" s="76" customFormat="1" x14ac:dyDescent="0.3">
      <c r="A136" s="76">
        <v>3565</v>
      </c>
      <c r="B136" s="76" t="s">
        <v>132</v>
      </c>
      <c r="C136" s="76" t="s">
        <v>64</v>
      </c>
      <c r="D136" s="76" t="s">
        <v>100</v>
      </c>
      <c r="E136" s="76" t="s">
        <v>337</v>
      </c>
      <c r="F136" s="76">
        <v>17.547682022384901</v>
      </c>
      <c r="G136" s="76">
        <v>17.3954988473387</v>
      </c>
      <c r="H136" s="76">
        <v>4.1716760789795998E-3</v>
      </c>
      <c r="I136" s="76">
        <v>33.861223319626703</v>
      </c>
      <c r="J136" s="76">
        <v>33.300553607774198</v>
      </c>
      <c r="K136" s="76">
        <v>1.6063837175352301E-3</v>
      </c>
      <c r="L136" s="76">
        <v>-0.18719345756608299</v>
      </c>
      <c r="M136" s="76">
        <v>4.2454175587363398E-3</v>
      </c>
      <c r="N136" s="76">
        <v>7.1737919651439697</v>
      </c>
      <c r="O136" s="76">
        <v>4.1291458764539197E-3</v>
      </c>
      <c r="P136" s="76">
        <v>13.291407742454901</v>
      </c>
      <c r="Q136" s="76">
        <v>1.5744229320144301E-3</v>
      </c>
      <c r="R136" s="76">
        <v>16.711399208002899</v>
      </c>
      <c r="S136" s="76">
        <v>0.14599849889924599</v>
      </c>
      <c r="T136" s="76">
        <v>858.10636815125997</v>
      </c>
      <c r="U136" s="76">
        <v>0.22718031961537999</v>
      </c>
      <c r="V136" s="77">
        <v>44518.541458333333</v>
      </c>
      <c r="W136" s="76">
        <v>2.5</v>
      </c>
      <c r="X136" s="76">
        <v>1.7396956049606602E-2</v>
      </c>
      <c r="Y136" s="76">
        <v>1.53893899418036E-2</v>
      </c>
      <c r="Z136" s="120">
        <f>((((N136/1000)+1)/((SMOW!$Z$4/1000)+1))-1)*1000</f>
        <v>17.644817823574854</v>
      </c>
      <c r="AA136" s="120">
        <f>((((P136/1000)+1)/((SMOW!$AA$4/1000)+1))-1)*1000</f>
        <v>33.982698264513942</v>
      </c>
      <c r="AB136" s="120">
        <f>Z136*SMOW!$AN$6</f>
        <v>18.333516639527939</v>
      </c>
      <c r="AC136" s="120">
        <f>AA136*SMOW!$AN$12</f>
        <v>35.282780967315304</v>
      </c>
      <c r="AD136" s="120">
        <f t="shared" ref="AD136" si="283">LN((AB136/1000)+1)*1000</f>
        <v>18.167483961515874</v>
      </c>
      <c r="AE136" s="120">
        <f t="shared" ref="AE136" si="284">LN((AC136/1000)+1)*1000</f>
        <v>34.674607725911116</v>
      </c>
      <c r="AF136" s="121">
        <f>(AD136-SMOW!AN$14*AE136)</f>
        <v>-0.14070891776519545</v>
      </c>
      <c r="AG136" s="122">
        <f t="shared" ref="AG136" si="285">AF136*1000</f>
        <v>-140.70891776519545</v>
      </c>
      <c r="AK136" s="76">
        <v>20</v>
      </c>
      <c r="AL136" s="76">
        <v>0</v>
      </c>
      <c r="AM136" s="76">
        <v>0</v>
      </c>
      <c r="AN136" s="76">
        <v>0</v>
      </c>
    </row>
    <row r="137" spans="1:40" s="76" customFormat="1" x14ac:dyDescent="0.3">
      <c r="A137" s="76">
        <v>3566</v>
      </c>
      <c r="B137" s="76" t="s">
        <v>132</v>
      </c>
      <c r="C137" s="76" t="s">
        <v>64</v>
      </c>
      <c r="D137" s="76" t="s">
        <v>100</v>
      </c>
      <c r="E137" s="76" t="s">
        <v>336</v>
      </c>
      <c r="F137" s="76">
        <v>17.788102285787399</v>
      </c>
      <c r="G137" s="76">
        <v>17.631745100340499</v>
      </c>
      <c r="H137" s="76">
        <v>4.40507827133287E-3</v>
      </c>
      <c r="I137" s="76">
        <v>34.326538253235299</v>
      </c>
      <c r="J137" s="76">
        <v>33.750527209174997</v>
      </c>
      <c r="K137" s="76">
        <v>1.5001501055726999E-3</v>
      </c>
      <c r="L137" s="76">
        <v>-0.18853326610392701</v>
      </c>
      <c r="M137" s="76">
        <v>4.3400604524440004E-3</v>
      </c>
      <c r="N137" s="76">
        <v>7.4117611459837498</v>
      </c>
      <c r="O137" s="76">
        <v>4.3601685354182802E-3</v>
      </c>
      <c r="P137" s="76">
        <v>13.7474647194309</v>
      </c>
      <c r="Q137" s="76">
        <v>1.47030295557574E-3</v>
      </c>
      <c r="R137" s="76">
        <v>17.070287987601301</v>
      </c>
      <c r="S137" s="76">
        <v>0.166743297216604</v>
      </c>
      <c r="T137" s="76">
        <v>760.88712682285404</v>
      </c>
      <c r="U137" s="76">
        <v>0.200908173825425</v>
      </c>
      <c r="V137" s="77">
        <v>44518.649710648147</v>
      </c>
      <c r="W137" s="76">
        <v>2.5</v>
      </c>
      <c r="X137" s="76">
        <v>1.8148556626578099E-3</v>
      </c>
      <c r="Y137" s="76">
        <v>1.09891418061315E-3</v>
      </c>
      <c r="Z137" s="120">
        <f>((((N137/1000)+1)/((SMOW!$Z$4/1000)+1))-1)*1000</f>
        <v>17.885261037660971</v>
      </c>
      <c r="AA137" s="120">
        <f>((((P137/1000)+1)/((SMOW!$AA$4/1000)+1))-1)*1000</f>
        <v>34.448067870940015</v>
      </c>
      <c r="AB137" s="120">
        <f>Z137*SMOW!$AN$6</f>
        <v>18.583344646276739</v>
      </c>
      <c r="AC137" s="120">
        <f>AA137*SMOW!$AN$12</f>
        <v>35.765954309366329</v>
      </c>
      <c r="AD137" s="120">
        <f t="shared" ref="AD137:AD138" si="286">LN((AB137/1000)+1)*1000</f>
        <v>18.412784113671997</v>
      </c>
      <c r="AE137" s="120">
        <f t="shared" ref="AE137:AE138" si="287">LN((AC137/1000)+1)*1000</f>
        <v>35.141205486347218</v>
      </c>
      <c r="AF137" s="121">
        <f>(AD137-SMOW!AN$14*AE137)</f>
        <v>-0.14177238311933493</v>
      </c>
      <c r="AG137" s="122">
        <f t="shared" ref="AG137:AG138" si="288">AF137*1000</f>
        <v>-141.77238311933493</v>
      </c>
      <c r="AH137" s="2">
        <f>AVERAGE(AG136:AG137)</f>
        <v>-141.24065044226518</v>
      </c>
      <c r="AI137" s="2">
        <f>STDEV(AG136:AG137)</f>
        <v>0.75198356346898043</v>
      </c>
      <c r="AK137" s="76">
        <v>20</v>
      </c>
      <c r="AL137" s="76">
        <v>0</v>
      </c>
      <c r="AM137" s="76">
        <v>0</v>
      </c>
      <c r="AN137" s="76">
        <v>0</v>
      </c>
    </row>
    <row r="138" spans="1:40" s="76" customFormat="1" x14ac:dyDescent="0.3">
      <c r="A138" s="76">
        <v>3567</v>
      </c>
      <c r="B138" s="76" t="s">
        <v>132</v>
      </c>
      <c r="C138" s="76" t="s">
        <v>48</v>
      </c>
      <c r="D138" s="76" t="s">
        <v>176</v>
      </c>
      <c r="E138" s="76" t="s">
        <v>335</v>
      </c>
      <c r="F138" s="76">
        <v>17.530854216967299</v>
      </c>
      <c r="G138" s="76">
        <v>17.378960964590998</v>
      </c>
      <c r="H138" s="76">
        <v>5.0339910641000098E-3</v>
      </c>
      <c r="I138" s="76">
        <v>33.841668281856201</v>
      </c>
      <c r="J138" s="76">
        <v>33.281638879674802</v>
      </c>
      <c r="K138" s="76">
        <v>1.2753392309041601E-3</v>
      </c>
      <c r="L138" s="76">
        <v>-0.19374436387733601</v>
      </c>
      <c r="M138" s="76">
        <v>5.0083907646390497E-3</v>
      </c>
      <c r="N138" s="76">
        <v>7.1571357190610003</v>
      </c>
      <c r="O138" s="76">
        <v>4.9826695675573096E-3</v>
      </c>
      <c r="P138" s="76">
        <v>13.272241773847099</v>
      </c>
      <c r="Q138" s="76">
        <v>1.2499649425702301E-3</v>
      </c>
      <c r="R138" s="76">
        <v>16.4443258966282</v>
      </c>
      <c r="S138" s="76">
        <v>0.136277556026486</v>
      </c>
      <c r="T138" s="76">
        <v>765.366391769958</v>
      </c>
      <c r="U138" s="76">
        <v>0.18658795812071999</v>
      </c>
      <c r="V138" s="77">
        <v>44518.757870370369</v>
      </c>
      <c r="W138" s="76">
        <v>2.5</v>
      </c>
      <c r="X138" s="76">
        <v>3.02948935463359E-2</v>
      </c>
      <c r="Y138" s="76">
        <v>7.1009561992181197E-3</v>
      </c>
      <c r="Z138" s="120">
        <f>((((N138/1000)+1)/((SMOW!$Z$4/1000)+1))-1)*1000</f>
        <v>17.627988411763383</v>
      </c>
      <c r="AA138" s="120">
        <f>((((P138/1000)+1)/((SMOW!$AA$4/1000)+1))-1)*1000</f>
        <v>33.96314092909725</v>
      </c>
      <c r="AB138" s="120">
        <f>Z138*SMOW!$AN$6</f>
        <v>18.316030355194254</v>
      </c>
      <c r="AC138" s="120">
        <f>AA138*SMOW!$AN$12</f>
        <v>35.262475423110416</v>
      </c>
      <c r="AD138" s="120">
        <f t="shared" si="286"/>
        <v>18.150312343198081</v>
      </c>
      <c r="AE138" s="120">
        <f t="shared" si="287"/>
        <v>34.654994009047954</v>
      </c>
      <c r="AF138" s="121">
        <f>(AD138-SMOW!AN$14*AE138)</f>
        <v>-0.14752449357924036</v>
      </c>
      <c r="AG138" s="122">
        <f t="shared" si="288"/>
        <v>-147.52449357924036</v>
      </c>
      <c r="AK138" s="76">
        <v>20</v>
      </c>
      <c r="AL138" s="76">
        <v>0</v>
      </c>
      <c r="AM138" s="76">
        <v>0</v>
      </c>
      <c r="AN138" s="76">
        <v>0</v>
      </c>
    </row>
    <row r="139" spans="1:40" s="76" customFormat="1" x14ac:dyDescent="0.3">
      <c r="A139" s="76">
        <v>3568</v>
      </c>
      <c r="B139" s="76" t="s">
        <v>132</v>
      </c>
      <c r="C139" s="76" t="s">
        <v>48</v>
      </c>
      <c r="D139" s="76" t="s">
        <v>176</v>
      </c>
      <c r="E139" s="76" t="s">
        <v>334</v>
      </c>
      <c r="F139" s="76">
        <v>17.225279119125101</v>
      </c>
      <c r="G139" s="76">
        <v>17.078605347210601</v>
      </c>
      <c r="H139" s="76">
        <v>5.5487534470432497E-3</v>
      </c>
      <c r="I139" s="76">
        <v>33.245902647736699</v>
      </c>
      <c r="J139" s="76">
        <v>32.705208692721101</v>
      </c>
      <c r="K139" s="76">
        <v>3.3883929464467201E-3</v>
      </c>
      <c r="L139" s="76">
        <v>-0.189744842546163</v>
      </c>
      <c r="M139" s="76">
        <v>4.7108073669188399E-3</v>
      </c>
      <c r="N139" s="76">
        <v>6.8546759567703601</v>
      </c>
      <c r="O139" s="76">
        <v>5.4921839523336298E-3</v>
      </c>
      <c r="P139" s="76">
        <v>12.6883295577151</v>
      </c>
      <c r="Q139" s="76">
        <v>3.32097711109177E-3</v>
      </c>
      <c r="R139" s="76">
        <v>15.376788883809899</v>
      </c>
      <c r="S139" s="76">
        <v>0.14209594845745999</v>
      </c>
      <c r="T139" s="76">
        <v>1320.02073929415</v>
      </c>
      <c r="U139" s="76">
        <v>0.23922513552857499</v>
      </c>
      <c r="V139" s="77">
        <v>44518.880972222221</v>
      </c>
      <c r="W139" s="76">
        <v>2.5</v>
      </c>
      <c r="X139" s="92">
        <v>1.71685112051384E-6</v>
      </c>
      <c r="Y139" s="92">
        <v>2.86475246227146E-5</v>
      </c>
      <c r="Z139" s="120">
        <f>((((N139/1000)+1)/((SMOW!$Z$4/1000)+1))-1)*1000</f>
        <v>17.322384143512171</v>
      </c>
      <c r="AA139" s="120">
        <f>((((P139/1000)+1)/((SMOW!$AA$4/1000)+1))-1)*1000</f>
        <v>33.367305294676129</v>
      </c>
      <c r="AB139" s="120">
        <f>Z139*SMOW!$AN$6</f>
        <v>17.998497978656562</v>
      </c>
      <c r="AC139" s="120">
        <f>AA139*SMOW!$AN$12</f>
        <v>34.64384478883396</v>
      </c>
      <c r="AD139" s="120">
        <f t="shared" ref="AD139" si="289">LN((AB139/1000)+1)*1000</f>
        <v>17.838442664233163</v>
      </c>
      <c r="AE139" s="120">
        <f t="shared" ref="AE139" si="290">LN((AC139/1000)+1)*1000</f>
        <v>34.057256182311662</v>
      </c>
      <c r="AF139" s="121">
        <f>(AD139-SMOW!AN$14*AE139)</f>
        <v>-0.14378860002739557</v>
      </c>
      <c r="AG139" s="122">
        <f t="shared" ref="AG139" si="291">AF139*1000</f>
        <v>-143.78860002739557</v>
      </c>
      <c r="AH139" s="2"/>
      <c r="AI139" s="2"/>
      <c r="AJ139" s="76" t="s">
        <v>286</v>
      </c>
      <c r="AK139" s="76">
        <v>20</v>
      </c>
      <c r="AL139" s="76">
        <v>0</v>
      </c>
      <c r="AM139" s="76">
        <v>0</v>
      </c>
      <c r="AN139" s="76">
        <v>0</v>
      </c>
    </row>
    <row r="140" spans="1:40" s="76" customFormat="1" x14ac:dyDescent="0.3">
      <c r="A140" s="76">
        <v>3569</v>
      </c>
      <c r="B140" s="76" t="s">
        <v>132</v>
      </c>
      <c r="C140" s="76" t="s">
        <v>48</v>
      </c>
      <c r="D140" s="76" t="s">
        <v>176</v>
      </c>
      <c r="E140" s="76" t="s">
        <v>333</v>
      </c>
      <c r="F140" s="76">
        <v>16.381484734459701</v>
      </c>
      <c r="G140" s="76">
        <v>16.248755289743698</v>
      </c>
      <c r="H140" s="76">
        <v>5.1131008354228496E-3</v>
      </c>
      <c r="I140" s="76">
        <v>31.624190989033799</v>
      </c>
      <c r="J140" s="76">
        <v>31.134444676610599</v>
      </c>
      <c r="K140" s="76">
        <v>1.5404241820708301E-3</v>
      </c>
      <c r="L140" s="76">
        <v>-0.190231499506715</v>
      </c>
      <c r="M140" s="76">
        <v>5.1791961395735598E-3</v>
      </c>
      <c r="N140" s="76">
        <v>6.0194840487575396</v>
      </c>
      <c r="O140" s="76">
        <v>5.0609728154247698E-3</v>
      </c>
      <c r="P140" s="76">
        <v>11.0988836509202</v>
      </c>
      <c r="Q140" s="76">
        <v>1.5097757346556101E-3</v>
      </c>
      <c r="R140" s="76">
        <v>14.386143852363499</v>
      </c>
      <c r="S140" s="76">
        <v>0.16308309097790899</v>
      </c>
      <c r="T140" s="76">
        <v>785.34290243206704</v>
      </c>
      <c r="U140" s="76">
        <v>0.29974824500018699</v>
      </c>
      <c r="V140" s="77">
        <v>44519.434525462966</v>
      </c>
      <c r="W140" s="76">
        <v>2.5</v>
      </c>
      <c r="X140" s="76">
        <v>1.52532711952992E-3</v>
      </c>
      <c r="Y140" s="76">
        <v>2.0970890953757901E-3</v>
      </c>
      <c r="Z140" s="120">
        <f>((((N140/1000)+1)/((SMOW!$Z$4/1000)+1))-1)*1000</f>
        <v>16.478509209654881</v>
      </c>
      <c r="AA140" s="120">
        <f>((((P140/1000)+1)/((SMOW!$AA$4/1000)+1))-1)*1000</f>
        <v>31.745403090733816</v>
      </c>
      <c r="AB140" s="120">
        <f>Z140*SMOW!$AN$6</f>
        <v>17.121685574230234</v>
      </c>
      <c r="AC140" s="120">
        <f>AA140*SMOW!$AN$12</f>
        <v>32.959893156545256</v>
      </c>
      <c r="AD140" s="120">
        <f t="shared" ref="AD140" si="292">LN((AB140/1000)+1)*1000</f>
        <v>16.976761407504711</v>
      </c>
      <c r="AE140" s="120">
        <f t="shared" ref="AE140" si="293">LN((AC140/1000)+1)*1000</f>
        <v>32.4283637850708</v>
      </c>
      <c r="AF140" s="121">
        <f>(AD140-SMOW!AN$14*AE140)</f>
        <v>-0.14541467101267358</v>
      </c>
      <c r="AG140" s="122">
        <f t="shared" ref="AG140" si="294">AF140*1000</f>
        <v>-145.41467101267358</v>
      </c>
      <c r="AK140" s="76">
        <v>20</v>
      </c>
      <c r="AL140" s="76">
        <v>0</v>
      </c>
      <c r="AM140" s="76">
        <v>0</v>
      </c>
      <c r="AN140" s="76">
        <v>0</v>
      </c>
    </row>
    <row r="141" spans="1:40" s="76" customFormat="1" x14ac:dyDescent="0.3">
      <c r="A141" s="76">
        <v>3570</v>
      </c>
      <c r="B141" s="76" t="s">
        <v>132</v>
      </c>
      <c r="C141" s="76" t="s">
        <v>48</v>
      </c>
      <c r="D141" s="76" t="s">
        <v>176</v>
      </c>
      <c r="E141" s="76" t="s">
        <v>332</v>
      </c>
      <c r="F141" s="76">
        <v>14.88928471464</v>
      </c>
      <c r="G141" s="76">
        <v>14.7795269971172</v>
      </c>
      <c r="H141" s="76">
        <v>4.8656007624340103E-3</v>
      </c>
      <c r="I141" s="76">
        <v>28.712979345823399</v>
      </c>
      <c r="J141" s="76">
        <v>28.3084862683551</v>
      </c>
      <c r="K141" s="76">
        <v>1.4394643933499499E-3</v>
      </c>
      <c r="L141" s="76">
        <v>-0.16735375257429</v>
      </c>
      <c r="M141" s="76">
        <v>4.8391904785358804E-3</v>
      </c>
      <c r="N141" s="76">
        <v>4.5424969955854504</v>
      </c>
      <c r="O141" s="76">
        <v>4.8159960035966997E-3</v>
      </c>
      <c r="P141" s="76">
        <v>8.2455937918488402</v>
      </c>
      <c r="Q141" s="76">
        <v>1.41082465289739E-3</v>
      </c>
      <c r="R141" s="76">
        <v>10.609358086758</v>
      </c>
      <c r="S141" s="76">
        <v>0.14741690850394501</v>
      </c>
      <c r="T141" s="76">
        <v>875.79575952762798</v>
      </c>
      <c r="U141" s="76">
        <v>0.21985497196175299</v>
      </c>
      <c r="V141" s="77">
        <v>44519.542604166665</v>
      </c>
      <c r="W141" s="76">
        <v>2.5</v>
      </c>
      <c r="X141" s="76">
        <v>7.8845660211805099E-2</v>
      </c>
      <c r="Y141" s="76">
        <v>7.4801012642779593E-2</v>
      </c>
      <c r="Z141" s="120">
        <f>((((N141/1000)+1)/((SMOW!$Z$4/1000)+1))-1)*1000</f>
        <v>14.986166743395479</v>
      </c>
      <c r="AA141" s="120">
        <f>((((P141/1000)+1)/((SMOW!$AA$4/1000)+1))-1)*1000</f>
        <v>28.833849390711428</v>
      </c>
      <c r="AB141" s="120">
        <f>Z141*SMOW!$AN$6</f>
        <v>15.571095156658117</v>
      </c>
      <c r="AC141" s="120">
        <f>AA141*SMOW!$AN$12</f>
        <v>29.936951579838897</v>
      </c>
      <c r="AD141" s="120">
        <f t="shared" ref="AD141" si="295">LN((AB141/1000)+1)*1000</f>
        <v>15.451109589349338</v>
      </c>
      <c r="AE141" s="120">
        <f t="shared" ref="AE141" si="296">LN((AC141/1000)+1)*1000</f>
        <v>29.497588309601056</v>
      </c>
      <c r="AF141" s="121">
        <f>(AD141-SMOW!AN$14*AE141)</f>
        <v>-0.12361703812002034</v>
      </c>
      <c r="AG141" s="122">
        <f t="shared" ref="AG141" si="297">AF141*1000</f>
        <v>-123.61703812002034</v>
      </c>
      <c r="AK141" s="76">
        <v>20</v>
      </c>
      <c r="AL141" s="76">
        <v>0</v>
      </c>
      <c r="AM141" s="76">
        <v>0</v>
      </c>
      <c r="AN141" s="76">
        <v>0</v>
      </c>
    </row>
    <row r="142" spans="1:40" s="76" customFormat="1" x14ac:dyDescent="0.3">
      <c r="A142" s="76">
        <v>3571</v>
      </c>
      <c r="B142" s="76" t="s">
        <v>132</v>
      </c>
      <c r="C142" s="76" t="s">
        <v>48</v>
      </c>
      <c r="D142" s="76" t="s">
        <v>176</v>
      </c>
      <c r="E142" s="76" t="s">
        <v>331</v>
      </c>
      <c r="F142" s="76">
        <v>12.989055836656799</v>
      </c>
      <c r="G142" s="76">
        <v>12.905421069098701</v>
      </c>
      <c r="H142" s="76">
        <v>4.7237708772269902E-3</v>
      </c>
      <c r="I142" s="76">
        <v>25.059057250811101</v>
      </c>
      <c r="J142" s="76">
        <v>24.750227734029099</v>
      </c>
      <c r="K142" s="76">
        <v>1.1975815694642499E-3</v>
      </c>
      <c r="L142" s="76">
        <v>-0.16269917446864501</v>
      </c>
      <c r="M142" s="76">
        <v>4.7790427304148604E-3</v>
      </c>
      <c r="N142" s="76">
        <v>2.6616409350260102</v>
      </c>
      <c r="O142" s="76">
        <v>4.6756120728738797E-3</v>
      </c>
      <c r="P142" s="76">
        <v>4.6643705290709798</v>
      </c>
      <c r="Q142" s="76">
        <v>1.1737543560369299E-3</v>
      </c>
      <c r="R142" s="76">
        <v>5.7874008845301299</v>
      </c>
      <c r="S142" s="76">
        <v>0.16236493224464801</v>
      </c>
      <c r="T142" s="76">
        <v>880.69776145056596</v>
      </c>
      <c r="U142" s="76">
        <v>0.28830031247803101</v>
      </c>
      <c r="V142" s="77">
        <v>44519.667858796296</v>
      </c>
      <c r="W142" s="76">
        <v>2.5</v>
      </c>
      <c r="X142" s="76">
        <v>5.8296541725586397E-2</v>
      </c>
      <c r="Y142" s="76">
        <v>5.4553909702797602E-2</v>
      </c>
      <c r="Z142" s="120">
        <f>((((N142/1000)+1)/((SMOW!$Z$4/1000)+1))-1)*1000</f>
        <v>13.085756468257381</v>
      </c>
      <c r="AA142" s="120">
        <f>((((P142/1000)+1)/((SMOW!$AA$4/1000)+1))-1)*1000</f>
        <v>25.179497973102372</v>
      </c>
      <c r="AB142" s="120">
        <f>Z142*SMOW!$AN$6</f>
        <v>13.59650954463646</v>
      </c>
      <c r="AC142" s="120">
        <f>AA142*SMOW!$AN$12</f>
        <v>26.142794928666255</v>
      </c>
      <c r="AD142" s="120">
        <f t="shared" ref="AD142:AD143" si="298">LN((AB142/1000)+1)*1000</f>
        <v>13.50490639675999</v>
      </c>
      <c r="AE142" s="120">
        <f t="shared" ref="AE142:AE143" si="299">LN((AC142/1000)+1)*1000</f>
        <v>25.80691340817836</v>
      </c>
      <c r="AF142" s="121">
        <f>(AD142-SMOW!AN$14*AE142)</f>
        <v>-0.12114388275818477</v>
      </c>
      <c r="AG142" s="122">
        <f t="shared" ref="AG142:AG143" si="300">AF142*1000</f>
        <v>-121.14388275818477</v>
      </c>
      <c r="AJ142" s="76" t="s">
        <v>287</v>
      </c>
      <c r="AK142" s="76">
        <v>20</v>
      </c>
      <c r="AL142" s="76">
        <v>0</v>
      </c>
      <c r="AM142" s="76">
        <v>0</v>
      </c>
      <c r="AN142" s="76">
        <v>0</v>
      </c>
    </row>
    <row r="143" spans="1:40" s="76" customFormat="1" x14ac:dyDescent="0.3">
      <c r="A143" s="76">
        <v>3572</v>
      </c>
      <c r="B143" s="76" t="s">
        <v>132</v>
      </c>
      <c r="C143" s="76" t="s">
        <v>48</v>
      </c>
      <c r="D143" s="76" t="s">
        <v>176</v>
      </c>
      <c r="E143" s="76" t="s">
        <v>330</v>
      </c>
      <c r="F143" s="76">
        <v>12.0726992207846</v>
      </c>
      <c r="G143" s="76">
        <v>12.0004051199363</v>
      </c>
      <c r="H143" s="76">
        <v>4.2251854173104703E-3</v>
      </c>
      <c r="I143" s="76">
        <v>23.305253889802302</v>
      </c>
      <c r="J143" s="76">
        <v>23.0378333233723</v>
      </c>
      <c r="K143" s="76">
        <v>1.38127733628887E-3</v>
      </c>
      <c r="L143" s="76">
        <v>-0.16357087480430399</v>
      </c>
      <c r="M143" s="76">
        <v>4.0765511667489804E-3</v>
      </c>
      <c r="N143" s="76">
        <v>1.7546265671430501</v>
      </c>
      <c r="O143" s="76">
        <v>4.1821096875291099E-3</v>
      </c>
      <c r="P143" s="76">
        <v>2.94546103087553</v>
      </c>
      <c r="Q143" s="76">
        <v>1.3537952918652701E-3</v>
      </c>
      <c r="R143" s="76">
        <v>3.1063428771143902</v>
      </c>
      <c r="S143" s="76">
        <v>0.15090567154335899</v>
      </c>
      <c r="T143" s="76">
        <v>557.60673887808503</v>
      </c>
      <c r="U143" s="76">
        <v>0.185080428736243</v>
      </c>
      <c r="V143" s="77">
        <v>44519.852743055555</v>
      </c>
      <c r="W143" s="76">
        <v>2.5</v>
      </c>
      <c r="X143" s="76">
        <v>0.101556024805671</v>
      </c>
      <c r="Y143" s="76">
        <v>0.10540886701596899</v>
      </c>
      <c r="Z143" s="120">
        <f>((((N143/1000)+1)/((SMOW!$Z$4/1000)+1))-1)*1000</f>
        <v>12.169312376352881</v>
      </c>
      <c r="AA143" s="120">
        <f>((((P143/1000)+1)/((SMOW!$AA$4/1000)+1))-1)*1000</f>
        <v>23.425488546558128</v>
      </c>
      <c r="AB143" s="120">
        <f>Z143*SMOW!$AN$6</f>
        <v>12.644295519185887</v>
      </c>
      <c r="AC143" s="120">
        <f>AA143*SMOW!$AN$12</f>
        <v>24.321682022043682</v>
      </c>
      <c r="AD143" s="120">
        <f t="shared" si="298"/>
        <v>12.565023937411627</v>
      </c>
      <c r="AE143" s="120">
        <f t="shared" si="299"/>
        <v>24.030619884513047</v>
      </c>
      <c r="AF143" s="121">
        <f>(AD143-SMOW!AN$14*AE143)</f>
        <v>-0.12314336161126249</v>
      </c>
      <c r="AG143" s="122">
        <f t="shared" si="300"/>
        <v>-123.14336161126249</v>
      </c>
      <c r="AK143" s="76">
        <v>20</v>
      </c>
      <c r="AL143" s="76">
        <v>0</v>
      </c>
      <c r="AM143" s="76">
        <v>0</v>
      </c>
      <c r="AN143" s="76">
        <v>0</v>
      </c>
    </row>
    <row r="144" spans="1:40" s="76" customFormat="1" x14ac:dyDescent="0.3">
      <c r="A144" s="76">
        <v>3573</v>
      </c>
      <c r="B144" s="76" t="s">
        <v>132</v>
      </c>
      <c r="C144" s="76" t="s">
        <v>48</v>
      </c>
      <c r="D144" s="76" t="s">
        <v>176</v>
      </c>
      <c r="E144" s="76" t="s">
        <v>329</v>
      </c>
      <c r="F144" s="76">
        <v>11.0396455946339</v>
      </c>
      <c r="G144" s="76">
        <v>10.979153140854001</v>
      </c>
      <c r="H144" s="76">
        <v>4.3839915493292698E-3</v>
      </c>
      <c r="I144" s="76">
        <v>21.318120694426</v>
      </c>
      <c r="J144" s="76">
        <v>21.0940681622175</v>
      </c>
      <c r="K144" s="76">
        <v>1.72536644022515E-3</v>
      </c>
      <c r="L144" s="76">
        <v>-0.15851484879681299</v>
      </c>
      <c r="M144" s="76">
        <v>4.6028742476378797E-3</v>
      </c>
      <c r="N144" s="76">
        <v>0.73210491401956002</v>
      </c>
      <c r="O144" s="76">
        <v>4.3392967923679797E-3</v>
      </c>
      <c r="P144" s="76">
        <v>0.99786405412726797</v>
      </c>
      <c r="Q144" s="76">
        <v>1.69103836148761E-3</v>
      </c>
      <c r="R144" s="76">
        <v>-0.35113331645764401</v>
      </c>
      <c r="S144" s="76">
        <v>0.16861669681597899</v>
      </c>
      <c r="T144" s="76">
        <v>737.23274589103096</v>
      </c>
      <c r="U144" s="76">
        <v>0.46002618284595498</v>
      </c>
      <c r="V144" s="77">
        <v>44521.603159722225</v>
      </c>
      <c r="W144" s="76">
        <v>2.5</v>
      </c>
      <c r="X144" s="76">
        <v>1.4588919996202701E-2</v>
      </c>
      <c r="Y144" s="76">
        <v>1.3289729211295301E-2</v>
      </c>
      <c r="Z144" s="120">
        <f>((((N144/1000)+1)/((SMOW!$Z$4/1000)+1))-1)*1000</f>
        <v>11.13616013419283</v>
      </c>
      <c r="AA144" s="120">
        <f>((((P144/1000)+1)/((SMOW!$AA$4/1000)+1))-1)*1000</f>
        <v>21.438121870236859</v>
      </c>
      <c r="AB144" s="120">
        <f>Z144*SMOW!$AN$6</f>
        <v>11.570818081663136</v>
      </c>
      <c r="AC144" s="120">
        <f>AA144*SMOW!$AN$12</f>
        <v>22.258284271912505</v>
      </c>
      <c r="AD144" s="120">
        <f t="shared" ref="AD144" si="301">LN((AB144/1000)+1)*1000</f>
        <v>11.50438810780652</v>
      </c>
      <c r="AE144" s="120">
        <f t="shared" ref="AE144" si="302">LN((AC144/1000)+1)*1000</f>
        <v>22.014184188606365</v>
      </c>
      <c r="AF144" s="121">
        <f>(AD144-SMOW!AN$14*AE144)</f>
        <v>-0.11910114377764103</v>
      </c>
      <c r="AG144" s="122">
        <f t="shared" ref="AG144" si="303">AF144*1000</f>
        <v>-119.10114377764103</v>
      </c>
      <c r="AK144" s="76">
        <v>20</v>
      </c>
      <c r="AL144" s="76">
        <v>0</v>
      </c>
      <c r="AM144" s="76">
        <v>0</v>
      </c>
      <c r="AN144" s="76">
        <v>0</v>
      </c>
    </row>
    <row r="145" spans="1:40" s="76" customFormat="1" x14ac:dyDescent="0.3">
      <c r="A145" s="76">
        <v>3574</v>
      </c>
      <c r="B145" s="76" t="s">
        <v>132</v>
      </c>
      <c r="C145" s="76" t="s">
        <v>48</v>
      </c>
      <c r="D145" s="76" t="s">
        <v>176</v>
      </c>
      <c r="E145" s="76" t="s">
        <v>328</v>
      </c>
      <c r="F145" s="76">
        <v>10.247735493471</v>
      </c>
      <c r="G145" s="76">
        <v>10.195583081233501</v>
      </c>
      <c r="H145" s="76">
        <v>4.3519070518842299E-3</v>
      </c>
      <c r="I145" s="76">
        <v>19.776763518531801</v>
      </c>
      <c r="J145" s="76">
        <v>19.583743993097901</v>
      </c>
      <c r="K145" s="76">
        <v>1.70225386129803E-3</v>
      </c>
      <c r="L145" s="76">
        <v>-0.14463374712218099</v>
      </c>
      <c r="M145" s="76">
        <v>4.3901598145467497E-3</v>
      </c>
      <c r="N145" s="76">
        <v>-5.1731670324631197E-2</v>
      </c>
      <c r="O145" s="76">
        <v>4.3075393961027296E-3</v>
      </c>
      <c r="P145" s="76">
        <v>-0.51282611140667</v>
      </c>
      <c r="Q145" s="76">
        <v>1.6683856329510901E-3</v>
      </c>
      <c r="R145" s="76">
        <v>-2.1435701167447698</v>
      </c>
      <c r="S145" s="76">
        <v>0.15524396069584601</v>
      </c>
      <c r="T145" s="76">
        <v>545.98028725726499</v>
      </c>
      <c r="U145" s="76">
        <v>0.15251517353524199</v>
      </c>
      <c r="V145" s="77">
        <v>44521.756597222222</v>
      </c>
      <c r="W145" s="76">
        <v>2.5</v>
      </c>
      <c r="X145" s="76">
        <v>2.9638889802014001E-3</v>
      </c>
      <c r="Y145" s="76">
        <v>2.2155254573966499E-3</v>
      </c>
      <c r="Z145" s="120">
        <f>((((N145/1000)+1)/((SMOW!$Z$4/1000)+1))-1)*1000</f>
        <v>10.344174436747178</v>
      </c>
      <c r="AA145" s="120">
        <f>((((P145/1000)+1)/((SMOW!$AA$4/1000)+1))-1)*1000</f>
        <v>19.896583590463422</v>
      </c>
      <c r="AB145" s="120">
        <f>Z145*SMOW!$AN$6</f>
        <v>10.747920213996387</v>
      </c>
      <c r="AC145" s="120">
        <f>AA145*SMOW!$AN$12</f>
        <v>20.657771062083782</v>
      </c>
      <c r="AD145" s="120">
        <f t="shared" ref="AD145" si="304">LN((AB145/1000)+1)*1000</f>
        <v>10.6905718705331</v>
      </c>
      <c r="AE145" s="120">
        <f t="shared" ref="AE145" si="305">LN((AC145/1000)+1)*1000</f>
        <v>20.447293044833895</v>
      </c>
      <c r="AF145" s="121">
        <f>(AD145-SMOW!AN$14*AE145)</f>
        <v>-0.10559885713919748</v>
      </c>
      <c r="AG145" s="122">
        <f t="shared" ref="AG145" si="306">AF145*1000</f>
        <v>-105.59885713919748</v>
      </c>
      <c r="AK145" s="76">
        <v>20</v>
      </c>
      <c r="AL145" s="76">
        <v>0</v>
      </c>
      <c r="AM145" s="76">
        <v>0</v>
      </c>
      <c r="AN145" s="76">
        <v>0</v>
      </c>
    </row>
    <row r="146" spans="1:40" s="76" customFormat="1" x14ac:dyDescent="0.3">
      <c r="A146" s="76">
        <v>3575</v>
      </c>
      <c r="B146" s="76" t="s">
        <v>132</v>
      </c>
      <c r="C146" s="76" t="s">
        <v>62</v>
      </c>
      <c r="D146" s="76" t="s">
        <v>22</v>
      </c>
      <c r="E146" s="76" t="s">
        <v>327</v>
      </c>
      <c r="F146" s="76">
        <v>4.03791728175368E-2</v>
      </c>
      <c r="G146" s="76">
        <v>4.0378049419749602E-2</v>
      </c>
      <c r="H146" s="76">
        <v>3.9756336627125499E-3</v>
      </c>
      <c r="I146" s="76">
        <v>0.13456179281945399</v>
      </c>
      <c r="J146" s="76">
        <v>0.13455261082865</v>
      </c>
      <c r="K146" s="76">
        <v>2.57600581651119E-3</v>
      </c>
      <c r="L146" s="76">
        <v>-3.06657290977774E-2</v>
      </c>
      <c r="M146" s="76">
        <v>4.3390885673055702E-3</v>
      </c>
      <c r="N146" s="76">
        <v>-10.155024079166999</v>
      </c>
      <c r="O146" s="76">
        <v>3.9351021109711604E-3</v>
      </c>
      <c r="P146" s="76">
        <v>-19.764224450828699</v>
      </c>
      <c r="Q146" s="76">
        <v>2.5247533240350798E-3</v>
      </c>
      <c r="R146" s="76">
        <v>-28.344398078350501</v>
      </c>
      <c r="S146" s="76">
        <v>0.17149391792490801</v>
      </c>
      <c r="T146" s="76">
        <v>769.64411497727895</v>
      </c>
      <c r="U146" s="76">
        <v>0.47844480150090901</v>
      </c>
      <c r="V146" s="77">
        <v>44522.502534722225</v>
      </c>
      <c r="W146" s="76">
        <v>2.5</v>
      </c>
      <c r="X146" s="76">
        <v>8.9821606159724097E-3</v>
      </c>
      <c r="Y146" s="76">
        <v>8.2458202692464195E-3</v>
      </c>
      <c r="Z146" s="120">
        <f>((((N146/1000)+1)/((SMOW!$Z$4/1000)+1))-1)*1000</f>
        <v>0.13584371484287594</v>
      </c>
      <c r="AA146" s="120">
        <f>((((P146/1000)+1)/((SMOW!$AA$4/1000)+1))-1)*1000</f>
        <v>0.25207397727244896</v>
      </c>
      <c r="AB146" s="120">
        <f>Z146*SMOW!$AN$6</f>
        <v>0.14114586114454869</v>
      </c>
      <c r="AC146" s="120">
        <f>AA146*SMOW!$AN$12</f>
        <v>0.26171762049134162</v>
      </c>
      <c r="AD146" s="120">
        <f t="shared" ref="AD146" si="307">LN((AB146/1000)+1)*1000</f>
        <v>0.14113590100459428</v>
      </c>
      <c r="AE146" s="120">
        <f t="shared" ref="AE146" si="308">LN((AC146/1000)+1)*1000</f>
        <v>0.26168337840925565</v>
      </c>
      <c r="AF146" s="121">
        <f>(AD146-SMOW!AN$14*AE146)</f>
        <v>2.9670772045072846E-3</v>
      </c>
      <c r="AG146" s="122">
        <f t="shared" ref="AG146" si="309">AF146*1000</f>
        <v>2.9670772045072846</v>
      </c>
      <c r="AK146" s="76">
        <v>20</v>
      </c>
      <c r="AL146" s="76">
        <v>2</v>
      </c>
      <c r="AM146" s="76">
        <v>0</v>
      </c>
      <c r="AN146" s="76">
        <v>0</v>
      </c>
    </row>
    <row r="147" spans="1:40" s="76" customFormat="1" x14ac:dyDescent="0.3">
      <c r="A147" s="76">
        <v>3576</v>
      </c>
      <c r="B147" s="76" t="s">
        <v>132</v>
      </c>
      <c r="C147" s="76" t="s">
        <v>62</v>
      </c>
      <c r="D147" s="76" t="s">
        <v>22</v>
      </c>
      <c r="E147" s="76" t="s">
        <v>326</v>
      </c>
      <c r="F147" s="76">
        <v>0.20323652460931399</v>
      </c>
      <c r="G147" s="76">
        <v>0.203215497045902</v>
      </c>
      <c r="H147" s="76">
        <v>4.5200482180524203E-3</v>
      </c>
      <c r="I147" s="76">
        <v>0.44688790761448499</v>
      </c>
      <c r="J147" s="76">
        <v>0.44678803864328498</v>
      </c>
      <c r="K147" s="76">
        <v>1.5483019398753899E-3</v>
      </c>
      <c r="L147" s="76">
        <v>-3.2688587357752402E-2</v>
      </c>
      <c r="M147" s="76">
        <v>4.5916209717421696E-3</v>
      </c>
      <c r="N147" s="76">
        <v>-9.9938270567065697</v>
      </c>
      <c r="O147" s="76">
        <v>4.4739663645010502E-3</v>
      </c>
      <c r="P147" s="76">
        <v>-19.4581124104533</v>
      </c>
      <c r="Q147" s="76">
        <v>1.51749675573357E-3</v>
      </c>
      <c r="R147" s="76">
        <v>-27.8327607813968</v>
      </c>
      <c r="S147" s="76">
        <v>0.14824196555737201</v>
      </c>
      <c r="T147" s="76">
        <v>663.16675277096795</v>
      </c>
      <c r="U147" s="76">
        <v>0.175023223225411</v>
      </c>
      <c r="V147" s="77">
        <v>44522.58148148148</v>
      </c>
      <c r="W147" s="76">
        <v>2.5</v>
      </c>
      <c r="X147" s="76">
        <v>1.19528404651109E-2</v>
      </c>
      <c r="Y147" s="76">
        <v>5.2518595048449503E-2</v>
      </c>
      <c r="Z147" s="120">
        <f>((((N147/1000)+1)/((SMOW!$Z$4/1000)+1))-1)*1000</f>
        <v>0.29871661310942876</v>
      </c>
      <c r="AA147" s="120">
        <f>((((P147/1000)+1)/((SMOW!$AA$4/1000)+1))-1)*1000</f>
        <v>0.56443678925344187</v>
      </c>
      <c r="AB147" s="120">
        <f>Z147*SMOW!$AN$6</f>
        <v>0.31037588779341635</v>
      </c>
      <c r="AC147" s="120">
        <f>AA147*SMOW!$AN$12</f>
        <v>0.58603055737689358</v>
      </c>
      <c r="AD147" s="120">
        <f t="shared" ref="AD147" si="310">LN((AB147/1000)+1)*1000</f>
        <v>0.31032773116168699</v>
      </c>
      <c r="AE147" s="120">
        <f t="shared" ref="AE147" si="311">LN((AC147/1000)+1)*1000</f>
        <v>0.58585890852744349</v>
      </c>
      <c r="AF147" s="121">
        <f>(AD147-SMOW!AN$14*AE147)</f>
        <v>9.9422745919680589E-4</v>
      </c>
      <c r="AG147" s="122">
        <f t="shared" ref="AG147" si="312">AF147*1000</f>
        <v>0.99422745919680589</v>
      </c>
      <c r="AK147" s="76">
        <v>20</v>
      </c>
      <c r="AL147" s="76">
        <v>0</v>
      </c>
      <c r="AM147" s="76">
        <v>0</v>
      </c>
      <c r="AN147" s="76">
        <v>0</v>
      </c>
    </row>
    <row r="148" spans="1:40" s="76" customFormat="1" x14ac:dyDescent="0.3">
      <c r="A148" s="76">
        <v>3578</v>
      </c>
      <c r="B148" s="76" t="s">
        <v>132</v>
      </c>
      <c r="C148" s="76" t="s">
        <v>62</v>
      </c>
      <c r="D148" s="76" t="s">
        <v>22</v>
      </c>
      <c r="E148" s="76" t="s">
        <v>325</v>
      </c>
      <c r="F148" s="76">
        <v>2.52974049495952E-2</v>
      </c>
      <c r="G148" s="76">
        <v>2.5296449873921399E-2</v>
      </c>
      <c r="H148" s="76">
        <v>5.7071079228712398E-3</v>
      </c>
      <c r="I148" s="76">
        <v>0.11487369336424801</v>
      </c>
      <c r="J148" s="76">
        <v>0.114867018064975</v>
      </c>
      <c r="K148" s="76">
        <v>1.9979353253655502E-3</v>
      </c>
      <c r="L148" s="76">
        <v>-3.53533356643854E-2</v>
      </c>
      <c r="M148" s="76">
        <v>5.5046524730888099E-3</v>
      </c>
      <c r="N148" s="76">
        <v>-10.1699520885385</v>
      </c>
      <c r="O148" s="76">
        <v>5.6489240056124901E-3</v>
      </c>
      <c r="P148" s="76">
        <v>-19.7835208337114</v>
      </c>
      <c r="Q148" s="76">
        <v>1.9581841863861101E-3</v>
      </c>
      <c r="R148" s="76">
        <v>-28.817722505128302</v>
      </c>
      <c r="S148" s="76">
        <v>0.13740404313826701</v>
      </c>
      <c r="T148" s="76">
        <v>619.60554723224197</v>
      </c>
      <c r="U148" s="76">
        <v>0.155586089420331</v>
      </c>
      <c r="V148" s="77">
        <v>44522.734305555554</v>
      </c>
      <c r="W148" s="76">
        <v>2.5</v>
      </c>
      <c r="X148" s="76">
        <v>5.0683908571034896E-3</v>
      </c>
      <c r="Y148" s="76">
        <v>6.2365792900076003E-3</v>
      </c>
      <c r="Z148" s="120">
        <f>((((N148/1000)+1)/((SMOW!$Z$4/1000)+1))-1)*1000</f>
        <v>0.12076050725884357</v>
      </c>
      <c r="AA148" s="120">
        <f>((((P148/1000)+1)/((SMOW!$AA$4/1000)+1))-1)*1000</f>
        <v>0.23238356453703091</v>
      </c>
      <c r="AB148" s="120">
        <f>Z148*SMOW!$AN$6</f>
        <v>0.12547393752458091</v>
      </c>
      <c r="AC148" s="120">
        <f>AA148*SMOW!$AN$12</f>
        <v>0.24127390780283925</v>
      </c>
      <c r="AD148" s="120">
        <f t="shared" ref="AD148" si="313">LN((AB148/1000)+1)*1000</f>
        <v>0.12546606632840368</v>
      </c>
      <c r="AE148" s="120">
        <f t="shared" ref="AE148" si="314">LN((AC148/1000)+1)*1000</f>
        <v>0.24124480593444622</v>
      </c>
      <c r="AF148" s="121">
        <f>(AD148-SMOW!AN$14*AE148)</f>
        <v>-1.9111912049839253E-3</v>
      </c>
      <c r="AG148" s="122">
        <f t="shared" ref="AG148" si="315">AF148*1000</f>
        <v>-1.9111912049839253</v>
      </c>
      <c r="AK148" s="76">
        <v>20</v>
      </c>
      <c r="AL148" s="76">
        <v>0</v>
      </c>
      <c r="AM148" s="76">
        <v>0</v>
      </c>
      <c r="AN148" s="76">
        <v>0</v>
      </c>
    </row>
    <row r="149" spans="1:40" s="76" customFormat="1" x14ac:dyDescent="0.3">
      <c r="A149" s="76">
        <v>3579</v>
      </c>
      <c r="B149" s="76" t="s">
        <v>132</v>
      </c>
      <c r="C149" s="76" t="s">
        <v>62</v>
      </c>
      <c r="D149" s="76" t="s">
        <v>22</v>
      </c>
      <c r="E149" s="76" t="s">
        <v>324</v>
      </c>
      <c r="F149" s="76">
        <v>-5.19719820140929E-2</v>
      </c>
      <c r="G149" s="76">
        <v>-5.1973751556102801E-2</v>
      </c>
      <c r="H149" s="76">
        <v>4.6349380575994E-3</v>
      </c>
      <c r="I149" s="76">
        <v>-4.40327462832402E-2</v>
      </c>
      <c r="J149" s="76">
        <v>-4.4033807312738801E-2</v>
      </c>
      <c r="K149" s="76">
        <v>2.1667696364240101E-3</v>
      </c>
      <c r="L149" s="76">
        <v>-2.8723901294976699E-2</v>
      </c>
      <c r="M149" s="76">
        <v>4.6083725154087004E-3</v>
      </c>
      <c r="N149" s="76">
        <v>-10.246433714752101</v>
      </c>
      <c r="O149" s="76">
        <v>4.5876849030975298E-3</v>
      </c>
      <c r="P149" s="76">
        <v>-19.939265653516799</v>
      </c>
      <c r="Q149" s="76">
        <v>2.1236593515858498E-3</v>
      </c>
      <c r="R149" s="76">
        <v>-28.5235556833385</v>
      </c>
      <c r="S149" s="76">
        <v>0.15490095435920001</v>
      </c>
      <c r="T149" s="76">
        <v>620.42517284662404</v>
      </c>
      <c r="U149" s="76">
        <v>0.373080734236865</v>
      </c>
      <c r="V149" s="77">
        <v>44523.500694444447</v>
      </c>
      <c r="W149" s="76">
        <v>2.5</v>
      </c>
      <c r="X149" s="76">
        <v>1.9527626561803998E-2</v>
      </c>
      <c r="Y149" s="76">
        <v>2.1259306933731001E-2</v>
      </c>
      <c r="Z149" s="120">
        <f>((((N149/1000)+1)/((SMOW!$Z$4/1000)+1))-1)*1000</f>
        <v>4.348374410656497E-2</v>
      </c>
      <c r="AA149" s="120">
        <f>((((P149/1000)+1)/((SMOW!$AA$4/1000)+1))-1)*1000</f>
        <v>7.3458453959007741E-2</v>
      </c>
      <c r="AB149" s="120">
        <f>Z149*SMOW!$AN$6</f>
        <v>4.5180967811498121E-2</v>
      </c>
      <c r="AC149" s="120">
        <f>AA149*SMOW!$AN$12</f>
        <v>7.6268768332023937E-2</v>
      </c>
      <c r="AD149" s="120">
        <f t="shared" ref="AD149" si="316">LN((AB149/1000)+1)*1000</f>
        <v>4.5179947182291326E-2</v>
      </c>
      <c r="AE149" s="120">
        <f t="shared" ref="AE149" si="317">LN((AC149/1000)+1)*1000</f>
        <v>7.6265860017362921E-2</v>
      </c>
      <c r="AF149" s="121">
        <f>(AD149-SMOW!AN$14*AE149)</f>
        <v>4.9115730931236987E-3</v>
      </c>
      <c r="AG149" s="122">
        <f t="shared" ref="AG149" si="318">AF149*1000</f>
        <v>4.9115730931236987</v>
      </c>
      <c r="AH149" s="2">
        <f>AVERAGE(AG146:AG149)</f>
        <v>1.7404216379609661</v>
      </c>
      <c r="AI149" s="2">
        <f>STDEV(AG146:AG149)</f>
        <v>2.912728820064407</v>
      </c>
      <c r="AK149" s="76">
        <v>20</v>
      </c>
      <c r="AL149" s="76">
        <v>0</v>
      </c>
      <c r="AM149" s="76">
        <v>0</v>
      </c>
      <c r="AN149" s="76">
        <v>0</v>
      </c>
    </row>
    <row r="150" spans="1:40" s="76" customFormat="1" x14ac:dyDescent="0.3">
      <c r="A150" s="76">
        <v>3580</v>
      </c>
      <c r="B150" s="76" t="s">
        <v>139</v>
      </c>
      <c r="C150" s="76" t="s">
        <v>62</v>
      </c>
      <c r="D150" s="76" t="s">
        <v>24</v>
      </c>
      <c r="E150" s="76" t="s">
        <v>323</v>
      </c>
      <c r="F150" s="76">
        <v>-28.432724722915101</v>
      </c>
      <c r="G150" s="76">
        <v>-28.844764182721999</v>
      </c>
      <c r="H150" s="76">
        <v>4.8720906830658E-3</v>
      </c>
      <c r="I150" s="76">
        <v>-53.096928641026203</v>
      </c>
      <c r="J150" s="76">
        <v>-54.558544466547403</v>
      </c>
      <c r="K150" s="76">
        <v>1.6939956246344999E-3</v>
      </c>
      <c r="L150" s="76">
        <v>-3.7852704384979702E-2</v>
      </c>
      <c r="M150" s="76">
        <v>4.6260939536411898E-3</v>
      </c>
      <c r="N150" s="76">
        <v>-38.337844920236698</v>
      </c>
      <c r="O150" s="76">
        <v>4.8224197595435701E-3</v>
      </c>
      <c r="P150" s="76">
        <v>-71.936615349432699</v>
      </c>
      <c r="Q150" s="76">
        <v>1.6602917030620399E-3</v>
      </c>
      <c r="R150" s="76">
        <v>-99.525775865129006</v>
      </c>
      <c r="S150" s="76">
        <v>0.15332925552992099</v>
      </c>
      <c r="T150" s="76">
        <v>455.67674960455298</v>
      </c>
      <c r="U150" s="76">
        <v>0.13054097030665501</v>
      </c>
      <c r="V150" s="77">
        <v>44523.581018518518</v>
      </c>
      <c r="W150" s="76">
        <v>2.5</v>
      </c>
      <c r="X150" s="76">
        <v>2.88693715064961E-2</v>
      </c>
      <c r="Y150" s="76">
        <v>2.31355561773934E-2</v>
      </c>
      <c r="Z150" s="120">
        <f>((((N150/1000)+1)/((SMOW!$Z$4/1000)+1))-1)*1000</f>
        <v>-28.339978242960196</v>
      </c>
      <c r="AA150" s="120">
        <f>((((P150/1000)+1)/((SMOW!$AA$4/1000)+1))-1)*1000</f>
        <v>-52.985670963678125</v>
      </c>
      <c r="AB150" s="120">
        <f>Z150*SMOW!$AN$6</f>
        <v>-29.446122248254806</v>
      </c>
      <c r="AC150" s="120">
        <f>AA150*SMOW!$AN$12</f>
        <v>-55.01275409227523</v>
      </c>
      <c r="AD150" s="120">
        <f t="shared" ref="AD150" si="319">LN((AB150/1000)+1)*1000</f>
        <v>-29.888362456249336</v>
      </c>
      <c r="AE150" s="120">
        <f t="shared" ref="AE150" si="320">LN((AC150/1000)+1)*1000</f>
        <v>-56.583847973413498</v>
      </c>
      <c r="AF150" s="121">
        <f>(AD150-SMOW!AN$14*AE150)</f>
        <v>-1.2090726287006248E-2</v>
      </c>
      <c r="AG150" s="122">
        <f t="shared" ref="AG150" si="321">AF150*1000</f>
        <v>-12.090726287006248</v>
      </c>
      <c r="AK150" s="76">
        <v>20</v>
      </c>
      <c r="AL150" s="76">
        <v>4</v>
      </c>
      <c r="AM150" s="76">
        <v>0</v>
      </c>
      <c r="AN150" s="76">
        <v>0</v>
      </c>
    </row>
    <row r="151" spans="1:40" s="76" customFormat="1" x14ac:dyDescent="0.3">
      <c r="A151" s="76">
        <v>3581</v>
      </c>
      <c r="B151" s="76" t="s">
        <v>139</v>
      </c>
      <c r="C151" s="76" t="s">
        <v>62</v>
      </c>
      <c r="D151" s="76" t="s">
        <v>24</v>
      </c>
      <c r="E151" s="76" t="s">
        <v>322</v>
      </c>
      <c r="F151" s="76">
        <v>-28.219671289158899</v>
      </c>
      <c r="G151" s="76">
        <v>-28.625499754481101</v>
      </c>
      <c r="H151" s="76">
        <v>4.5229533688688397E-3</v>
      </c>
      <c r="I151" s="76">
        <v>-52.698364729299897</v>
      </c>
      <c r="J151" s="76">
        <v>-54.137719939631403</v>
      </c>
      <c r="K151" s="76">
        <v>1.93352513554649E-3</v>
      </c>
      <c r="L151" s="76">
        <v>-4.0783626355705101E-2</v>
      </c>
      <c r="M151" s="76">
        <v>4.5135648777102702E-3</v>
      </c>
      <c r="N151" s="76">
        <v>-38.126963564444999</v>
      </c>
      <c r="O151" s="76">
        <v>4.4768418973262902E-3</v>
      </c>
      <c r="P151" s="76">
        <v>-71.545981308732607</v>
      </c>
      <c r="Q151" s="76">
        <v>1.8950555087190199E-3</v>
      </c>
      <c r="R151" s="76">
        <v>-99.643509328558494</v>
      </c>
      <c r="S151" s="76">
        <v>0.15380962994080499</v>
      </c>
      <c r="T151" s="76">
        <v>531.705420121153</v>
      </c>
      <c r="U151" s="76">
        <v>0.196517339563895</v>
      </c>
      <c r="V151" s="77">
        <v>44523.674988425926</v>
      </c>
      <c r="W151" s="76">
        <v>2.5</v>
      </c>
      <c r="X151" s="76">
        <v>2.7241848652891001E-2</v>
      </c>
      <c r="Y151" s="76">
        <v>2.2725727455327301E-2</v>
      </c>
      <c r="Z151" s="120">
        <f>((((N151/1000)+1)/((SMOW!$Z$4/1000)+1))-1)*1000</f>
        <v>-28.126904470976545</v>
      </c>
      <c r="AA151" s="120">
        <f>((((P151/1000)+1)/((SMOW!$AA$4/1000)+1))-1)*1000</f>
        <v>-52.587060222137325</v>
      </c>
      <c r="AB151" s="120">
        <f>Z151*SMOW!$AN$6</f>
        <v>-29.22473194640142</v>
      </c>
      <c r="AC151" s="120">
        <f>AA151*SMOW!$AN$12</f>
        <v>-54.59889362199911</v>
      </c>
      <c r="AD151" s="120">
        <f t="shared" ref="AD151" si="322">LN((AB151/1000)+1)*1000</f>
        <v>-29.660281295162847</v>
      </c>
      <c r="AE151" s="120">
        <f t="shared" ref="AE151" si="323">LN((AC151/1000)+1)*1000</f>
        <v>-56.145990348669017</v>
      </c>
      <c r="AF151" s="121">
        <f>(AD151-SMOW!AN$14*AE151)</f>
        <v>-1.5198391065602834E-2</v>
      </c>
      <c r="AG151" s="122">
        <f t="shared" ref="AG151" si="324">AF151*1000</f>
        <v>-15.198391065602834</v>
      </c>
      <c r="AK151" s="76">
        <v>20</v>
      </c>
      <c r="AL151" s="76">
        <v>0</v>
      </c>
      <c r="AM151" s="76">
        <v>0</v>
      </c>
      <c r="AN151" s="76">
        <v>0</v>
      </c>
    </row>
    <row r="152" spans="1:40" s="76" customFormat="1" x14ac:dyDescent="0.3">
      <c r="A152" s="76">
        <v>3582</v>
      </c>
      <c r="B152" s="76" t="s">
        <v>139</v>
      </c>
      <c r="C152" s="76" t="s">
        <v>62</v>
      </c>
      <c r="D152" s="76" t="s">
        <v>24</v>
      </c>
      <c r="E152" s="76" t="s">
        <v>321</v>
      </c>
      <c r="F152" s="76">
        <v>-28.379250240784401</v>
      </c>
      <c r="G152" s="76">
        <v>-28.789726149885801</v>
      </c>
      <c r="H152" s="76">
        <v>4.0881620812468003E-3</v>
      </c>
      <c r="I152" s="76">
        <v>-53.001021610051801</v>
      </c>
      <c r="J152" s="76">
        <v>-54.457264634512498</v>
      </c>
      <c r="K152" s="76">
        <v>1.54908834568817E-3</v>
      </c>
      <c r="L152" s="76">
        <v>-3.6290422863225702E-2</v>
      </c>
      <c r="M152" s="76">
        <v>4.3548155773939197E-3</v>
      </c>
      <c r="N152" s="76">
        <v>-38.284915610001399</v>
      </c>
      <c r="O152" s="76">
        <v>4.0464833032239599E-3</v>
      </c>
      <c r="P152" s="76">
        <v>-71.842616495199294</v>
      </c>
      <c r="Q152" s="76">
        <v>1.5182675151297999E-3</v>
      </c>
      <c r="R152" s="76">
        <v>-100.45643258464899</v>
      </c>
      <c r="S152" s="76">
        <v>0.13813791522859001</v>
      </c>
      <c r="T152" s="76">
        <v>673.86985297561102</v>
      </c>
      <c r="U152" s="76">
        <v>0.13046044685928301</v>
      </c>
      <c r="V152" s="77">
        <v>44523.751770833333</v>
      </c>
      <c r="W152" s="76">
        <v>2.5</v>
      </c>
      <c r="X152" s="76">
        <v>2.0309461772460399E-3</v>
      </c>
      <c r="Y152" s="76">
        <v>4.7254479629449796E-3</v>
      </c>
      <c r="Z152" s="120">
        <f>((((N152/1000)+1)/((SMOW!$Z$4/1000)+1))-1)*1000</f>
        <v>-28.286498656118543</v>
      </c>
      <c r="AA152" s="120">
        <f>((((P152/1000)+1)/((SMOW!$AA$4/1000)+1))-1)*1000</f>
        <v>-52.889752663975329</v>
      </c>
      <c r="AB152" s="120">
        <f>Z152*SMOW!$AN$6</f>
        <v>-29.390555287743233</v>
      </c>
      <c r="AC152" s="120">
        <f>AA152*SMOW!$AN$12</f>
        <v>-54.913166227508619</v>
      </c>
      <c r="AD152" s="120">
        <f t="shared" ref="AD152" si="325">LN((AB152/1000)+1)*1000</f>
        <v>-29.831111260655746</v>
      </c>
      <c r="AE152" s="120">
        <f t="shared" ref="AE152" si="326">LN((AC152/1000)+1)*1000</f>
        <v>-56.478468119862349</v>
      </c>
      <c r="AF152" s="121">
        <f>(AD152-SMOW!AN$14*AE152)</f>
        <v>-1.0480093368425258E-2</v>
      </c>
      <c r="AG152" s="122">
        <f t="shared" ref="AG152" si="327">AF152*1000</f>
        <v>-10.480093368425258</v>
      </c>
      <c r="AH152" s="2">
        <f>AVERAGE(AG150:AG152)</f>
        <v>-12.589736907011448</v>
      </c>
      <c r="AI152" s="2">
        <f>STDEV(AG150:AG152)</f>
        <v>2.3984040503960791</v>
      </c>
      <c r="AK152" s="76">
        <v>20</v>
      </c>
      <c r="AL152" s="76">
        <v>0</v>
      </c>
      <c r="AM152" s="76">
        <v>0</v>
      </c>
      <c r="AN152" s="76">
        <v>0</v>
      </c>
    </row>
    <row r="153" spans="1:40" s="76" customFormat="1" x14ac:dyDescent="0.3">
      <c r="A153" s="76">
        <v>3583</v>
      </c>
      <c r="B153" s="76" t="s">
        <v>139</v>
      </c>
      <c r="C153" s="76" t="s">
        <v>64</v>
      </c>
      <c r="D153" s="76" t="s">
        <v>50</v>
      </c>
      <c r="E153" s="76" t="s">
        <v>320</v>
      </c>
      <c r="F153" s="76">
        <v>10.9912971385803</v>
      </c>
      <c r="G153" s="76">
        <v>10.9313313105124</v>
      </c>
      <c r="H153" s="76">
        <v>5.2168969490243803E-3</v>
      </c>
      <c r="I153" s="76">
        <v>21.289606322406399</v>
      </c>
      <c r="J153" s="76">
        <v>21.066148591599301</v>
      </c>
      <c r="K153" s="76">
        <v>1.6207380964373499E-3</v>
      </c>
      <c r="L153" s="76">
        <v>-0.19159514585210299</v>
      </c>
      <c r="M153" s="76">
        <v>5.0668211367653603E-3</v>
      </c>
      <c r="N153" s="76">
        <v>0.68424937006866804</v>
      </c>
      <c r="O153" s="76">
        <v>5.1637107285217596E-3</v>
      </c>
      <c r="P153" s="76">
        <v>0.969917007161059</v>
      </c>
      <c r="Q153" s="76">
        <v>1.58849171463291E-3</v>
      </c>
      <c r="R153" s="76">
        <v>-1.55596305409917</v>
      </c>
      <c r="S153" s="76">
        <v>0.14204894583907299</v>
      </c>
      <c r="T153" s="76">
        <v>936.87383241121495</v>
      </c>
      <c r="U153" s="76">
        <v>0.43564230883099198</v>
      </c>
      <c r="V153" s="77">
        <v>44524.632824074077</v>
      </c>
      <c r="W153" s="76">
        <v>2.5</v>
      </c>
      <c r="X153" s="92">
        <v>4.0768063415094397E-5</v>
      </c>
      <c r="Y153" s="76">
        <v>1.6068618843814001E-4</v>
      </c>
      <c r="Z153" s="120">
        <f>((((N153/1000)+1)/((SMOW!$Z$4/1000)+1))-1)*1000</f>
        <v>11.087807062762467</v>
      </c>
      <c r="AA153" s="120">
        <f>((((P153/1000)+1)/((SMOW!$AA$4/1000)+1))-1)*1000</f>
        <v>21.409604147881957</v>
      </c>
      <c r="AB153" s="120">
        <f>Z153*SMOW!$AN$6</f>
        <v>11.520577730728119</v>
      </c>
      <c r="AC153" s="120">
        <f>AA153*SMOW!$AN$12</f>
        <v>22.228675541502025</v>
      </c>
      <c r="AD153" s="120">
        <f t="shared" ref="AD153" si="328">LN((AB153/1000)+1)*1000</f>
        <v>11.454721196020568</v>
      </c>
      <c r="AE153" s="120">
        <f t="shared" ref="AE153" si="329">LN((AC153/1000)+1)*1000</f>
        <v>21.985219728578357</v>
      </c>
      <c r="AF153" s="121">
        <f>(AD153-SMOW!AN$14*AE153)</f>
        <v>-0.15347482066880502</v>
      </c>
      <c r="AG153" s="122">
        <f t="shared" ref="AG153" si="330">AF153*1000</f>
        <v>-153.47482066880502</v>
      </c>
      <c r="AK153" s="76">
        <v>20</v>
      </c>
      <c r="AL153" s="76">
        <v>5</v>
      </c>
      <c r="AM153" s="76">
        <v>0</v>
      </c>
      <c r="AN153" s="76">
        <v>1</v>
      </c>
    </row>
    <row r="154" spans="1:40" s="76" customFormat="1" x14ac:dyDescent="0.3">
      <c r="A154" s="76">
        <v>3584</v>
      </c>
      <c r="B154" s="76" t="s">
        <v>139</v>
      </c>
      <c r="C154" s="76" t="s">
        <v>64</v>
      </c>
      <c r="D154" s="76" t="s">
        <v>50</v>
      </c>
      <c r="E154" s="76" t="s">
        <v>319</v>
      </c>
      <c r="F154" s="76">
        <v>11.988823209086799</v>
      </c>
      <c r="G154" s="76">
        <v>11.9175259093828</v>
      </c>
      <c r="H154" s="76">
        <v>5.7753507680588703E-3</v>
      </c>
      <c r="I154" s="76">
        <v>23.132637752903602</v>
      </c>
      <c r="J154" s="76">
        <v>22.8691341723713</v>
      </c>
      <c r="K154" s="76">
        <v>1.8677647690802099E-3</v>
      </c>
      <c r="L154" s="76">
        <v>-0.15737693362920699</v>
      </c>
      <c r="M154" s="76">
        <v>5.5409614171156498E-3</v>
      </c>
      <c r="N154" s="76">
        <v>1.67160567067883</v>
      </c>
      <c r="O154" s="76">
        <v>5.7164711155675996E-3</v>
      </c>
      <c r="P154" s="76">
        <v>2.7762792834496302</v>
      </c>
      <c r="Q154" s="76">
        <v>1.8306035176736399E-3</v>
      </c>
      <c r="R154" s="76">
        <v>1.49214537464194</v>
      </c>
      <c r="S154" s="76">
        <v>0.160129149476085</v>
      </c>
      <c r="T154" s="76">
        <v>874.79263193996303</v>
      </c>
      <c r="U154" s="76">
        <v>0.17103897639092</v>
      </c>
      <c r="V154" s="77">
        <v>44524.757696759261</v>
      </c>
      <c r="W154" s="76">
        <v>2.5</v>
      </c>
      <c r="X154" s="76">
        <v>7.2074768647551199E-3</v>
      </c>
      <c r="Y154" s="76">
        <v>5.5221438663376103E-3</v>
      </c>
      <c r="Z154" s="120">
        <f>((((N154/1000)+1)/((SMOW!$Z$4/1000)+1))-1)*1000</f>
        <v>12.08542835779336</v>
      </c>
      <c r="AA154" s="120">
        <f>((((P154/1000)+1)/((SMOW!$AA$4/1000)+1))-1)*1000</f>
        <v>23.252852127889192</v>
      </c>
      <c r="AB154" s="120">
        <f>Z154*SMOW!$AN$6</f>
        <v>12.557137404807584</v>
      </c>
      <c r="AC154" s="120">
        <f>AA154*SMOW!$AN$12</f>
        <v>24.142441018299184</v>
      </c>
      <c r="AD154" s="120">
        <f t="shared" ref="AD154" si="331">LN((AB154/1000)+1)*1000</f>
        <v>12.478950411079804</v>
      </c>
      <c r="AE154" s="120">
        <f t="shared" ref="AE154" si="332">LN((AC154/1000)+1)*1000</f>
        <v>23.855619500385178</v>
      </c>
      <c r="AF154" s="121">
        <f>(AD154-SMOW!AN$14*AE154)</f>
        <v>-0.11681668512357035</v>
      </c>
      <c r="AG154" s="122">
        <f t="shared" ref="AG154" si="333">AF154*1000</f>
        <v>-116.81668512357035</v>
      </c>
      <c r="AJ154" s="76" t="s">
        <v>299</v>
      </c>
      <c r="AK154" s="76">
        <v>20</v>
      </c>
      <c r="AL154" s="76">
        <v>0</v>
      </c>
      <c r="AM154" s="76">
        <v>0</v>
      </c>
      <c r="AN154" s="76">
        <v>0</v>
      </c>
    </row>
    <row r="155" spans="1:40" s="76" customFormat="1" x14ac:dyDescent="0.3">
      <c r="A155" s="76">
        <v>3585</v>
      </c>
      <c r="B155" s="76" t="s">
        <v>139</v>
      </c>
      <c r="C155" s="76" t="s">
        <v>64</v>
      </c>
      <c r="D155" s="76" t="s">
        <v>50</v>
      </c>
      <c r="E155" s="76" t="s">
        <v>318</v>
      </c>
      <c r="F155" s="76">
        <v>10.952831499819499</v>
      </c>
      <c r="G155" s="76">
        <v>10.8932820110061</v>
      </c>
      <c r="H155" s="76">
        <v>9.9507886172096709E-3</v>
      </c>
      <c r="I155" s="76">
        <v>21.155673492732401</v>
      </c>
      <c r="J155" s="76">
        <v>20.934999005912498</v>
      </c>
      <c r="K155" s="76">
        <v>2.9653899264976999E-3</v>
      </c>
      <c r="L155" s="76">
        <v>-0.16645928531367901</v>
      </c>
      <c r="M155" s="76">
        <v>8.38190721382291E-3</v>
      </c>
      <c r="N155" s="76">
        <v>0.633959953075101</v>
      </c>
      <c r="O155" s="76">
        <v>1.24961149825603E-2</v>
      </c>
      <c r="P155" s="76">
        <v>0.83339687384143002</v>
      </c>
      <c r="Q155" s="76">
        <v>6.8041707667521696E-3</v>
      </c>
      <c r="R155" s="76">
        <v>-1.61425919183221</v>
      </c>
      <c r="S155" s="76">
        <v>0.14579841993766601</v>
      </c>
      <c r="T155" s="76">
        <v>896.93355438243896</v>
      </c>
      <c r="U155" s="76">
        <v>0.40848456772738201</v>
      </c>
      <c r="V155" s="77">
        <v>44525.610601851855</v>
      </c>
      <c r="W155" s="76">
        <v>2.5</v>
      </c>
      <c r="X155" s="76">
        <v>1.0772972366633901E-2</v>
      </c>
      <c r="Y155" s="76">
        <v>8.5522911851258192E-3</v>
      </c>
      <c r="Z155" s="120">
        <f>((((N155/1000)+1)/((SMOW!$Z$4/1000)+1))-1)*1000</f>
        <v>11.036994814664691</v>
      </c>
      <c r="AA155" s="120">
        <f>((((P155/1000)+1)/((SMOW!$AA$4/1000)+1))-1)*1000</f>
        <v>21.270296289610748</v>
      </c>
      <c r="AB155" s="120">
        <f>Z155*SMOW!$AN$6</f>
        <v>11.46778221845325</v>
      </c>
      <c r="AC155" s="120">
        <f>AA155*SMOW!$AN$12</f>
        <v>22.084038155378348</v>
      </c>
      <c r="AD155" s="120">
        <f t="shared" ref="AD155" si="334">LN((AB155/1000)+1)*1000</f>
        <v>11.402525628975193</v>
      </c>
      <c r="AE155" s="120">
        <f t="shared" ref="AE155" si="335">LN((AC155/1000)+1)*1000</f>
        <v>21.843717515736017</v>
      </c>
      <c r="AF155" s="121">
        <f>(AD155-SMOW!AN$14*AE155)</f>
        <v>-0.13095721933342475</v>
      </c>
      <c r="AG155" s="122">
        <f t="shared" ref="AG155" si="336">AF155*1000</f>
        <v>-130.95721933342475</v>
      </c>
      <c r="AH155" s="2">
        <f>AVERAGE(AG153:AG155)</f>
        <v>-133.74957504193335</v>
      </c>
      <c r="AI155" s="2">
        <f>STDEV(AG153:AG155)</f>
        <v>18.487905863437799</v>
      </c>
      <c r="AJ155" s="76" t="s">
        <v>298</v>
      </c>
      <c r="AK155" s="76">
        <v>20</v>
      </c>
      <c r="AL155" s="76">
        <v>0</v>
      </c>
      <c r="AM155" s="76">
        <v>0</v>
      </c>
      <c r="AN155" s="76">
        <v>0</v>
      </c>
    </row>
    <row r="156" spans="1:40" s="76" customFormat="1" x14ac:dyDescent="0.3">
      <c r="A156" s="76">
        <v>3586</v>
      </c>
      <c r="B156" s="76" t="s">
        <v>139</v>
      </c>
      <c r="C156" s="76" t="s">
        <v>48</v>
      </c>
      <c r="D156" s="76" t="s">
        <v>49</v>
      </c>
      <c r="E156" s="76" t="s">
        <v>317</v>
      </c>
      <c r="F156" s="76">
        <v>14.1452350541259</v>
      </c>
      <c r="G156" s="76">
        <v>14.0461236364033</v>
      </c>
      <c r="H156" s="76">
        <v>7.8645321751181808E-3</v>
      </c>
      <c r="I156" s="76">
        <v>27.2891018098389</v>
      </c>
      <c r="J156" s="76">
        <v>26.923392477550099</v>
      </c>
      <c r="K156" s="76">
        <v>2.7255402410824099E-3</v>
      </c>
      <c r="L156" s="76">
        <v>-0.16468974555716201</v>
      </c>
      <c r="M156" s="76">
        <v>6.1095604684920099E-3</v>
      </c>
      <c r="N156" s="76">
        <v>3.8054521131400501</v>
      </c>
      <c r="O156" s="76">
        <v>1.05308976150339E-2</v>
      </c>
      <c r="P156" s="76">
        <v>6.8501042971337398</v>
      </c>
      <c r="Q156" s="76">
        <v>2.5386515482890299E-3</v>
      </c>
      <c r="R156" s="76">
        <v>6.6128489007501203</v>
      </c>
      <c r="S156" s="76">
        <v>0.15704367971941099</v>
      </c>
      <c r="T156" s="76">
        <v>683.62910886900397</v>
      </c>
      <c r="U156" s="76">
        <v>0.24830679336636199</v>
      </c>
      <c r="V156" s="77">
        <v>44525.765370370369</v>
      </c>
      <c r="W156" s="76">
        <v>2.5</v>
      </c>
      <c r="X156" s="92">
        <v>3.3671341400156101E-6</v>
      </c>
      <c r="Y156" s="76">
        <v>2.20621337267968E-4</v>
      </c>
      <c r="Z156" s="120">
        <f>((((N156/1000)+1)/((SMOW!$Z$4/1000)+1))-1)*1000</f>
        <v>14.241459215154073</v>
      </c>
      <c r="AA156" s="120">
        <f>((((P156/1000)+1)/((SMOW!$AA$4/1000)+1))-1)*1000</f>
        <v>27.409864165809815</v>
      </c>
      <c r="AB156" s="120">
        <f>Z156*SMOW!$AN$6</f>
        <v>14.797320782951978</v>
      </c>
      <c r="AC156" s="120">
        <f>AA156*SMOW!$AN$12</f>
        <v>28.45848867498588</v>
      </c>
      <c r="AD156" s="120">
        <f t="shared" ref="AD156" si="337">LN((AB156/1000)+1)*1000</f>
        <v>14.688908596571904</v>
      </c>
      <c r="AE156" s="120">
        <f t="shared" ref="AE156" si="338">LN((AC156/1000)+1)*1000</f>
        <v>28.061068260844014</v>
      </c>
      <c r="AF156" s="121">
        <f>(AD156-SMOW!AN$14*AE156)</f>
        <v>-0.12733544515373474</v>
      </c>
      <c r="AG156" s="122">
        <f t="shared" ref="AG156" si="339">AF156*1000</f>
        <v>-127.33544515373474</v>
      </c>
      <c r="AK156" s="76">
        <v>20</v>
      </c>
      <c r="AL156" s="76">
        <v>0</v>
      </c>
      <c r="AM156" s="76">
        <v>0</v>
      </c>
      <c r="AN156" s="76">
        <v>0</v>
      </c>
    </row>
    <row r="157" spans="1:40" s="76" customFormat="1" x14ac:dyDescent="0.3">
      <c r="A157" s="76">
        <v>3587</v>
      </c>
      <c r="B157" s="76" t="s">
        <v>139</v>
      </c>
      <c r="C157" s="76" t="s">
        <v>48</v>
      </c>
      <c r="D157" s="76" t="s">
        <v>49</v>
      </c>
      <c r="E157" s="76" t="s">
        <v>316</v>
      </c>
      <c r="F157" s="76">
        <v>15.171811713054501</v>
      </c>
      <c r="G157" s="76">
        <v>15.0578698480873</v>
      </c>
      <c r="H157" s="76">
        <v>7.0645487452776603E-3</v>
      </c>
      <c r="I157" s="76">
        <v>29.258451604828899</v>
      </c>
      <c r="J157" s="76">
        <v>28.8385926978303</v>
      </c>
      <c r="K157" s="76">
        <v>4.4044216829548996E-3</v>
      </c>
      <c r="L157" s="76">
        <v>-0.16481566162327299</v>
      </c>
      <c r="M157" s="76">
        <v>6.6273112186754799E-3</v>
      </c>
      <c r="N157" s="76">
        <v>4.8221436336281602</v>
      </c>
      <c r="O157" s="76">
        <v>6.9925257302566202E-3</v>
      </c>
      <c r="P157" s="76">
        <v>8.7802132753394897</v>
      </c>
      <c r="Q157" s="76">
        <v>4.3167908291242996E-3</v>
      </c>
      <c r="R157" s="76">
        <v>9.9473764935275497</v>
      </c>
      <c r="S157" s="76">
        <v>0.124846973799246</v>
      </c>
      <c r="T157" s="76">
        <v>733.63133318288203</v>
      </c>
      <c r="U157" s="76">
        <v>0.22898496349627101</v>
      </c>
      <c r="V157" s="77">
        <v>44525.951932870368</v>
      </c>
      <c r="W157" s="76">
        <v>2.5</v>
      </c>
      <c r="X157" s="76">
        <v>5.00688967243334E-2</v>
      </c>
      <c r="Y157" s="76">
        <v>5.48227364919468E-2</v>
      </c>
      <c r="Z157" s="120">
        <f>((((N157/1000)+1)/((SMOW!$Z$4/1000)+1))-1)*1000</f>
        <v>15.268720712031447</v>
      </c>
      <c r="AA157" s="120">
        <f>((((P157/1000)+1)/((SMOW!$AA$4/1000)+1))-1)*1000</f>
        <v>29.379385740729404</v>
      </c>
      <c r="AB157" s="120">
        <f>Z157*SMOW!$AN$6</f>
        <v>15.864677552200394</v>
      </c>
      <c r="AC157" s="120">
        <f>AA157*SMOW!$AN$12</f>
        <v>30.503358620197208</v>
      </c>
      <c r="AD157" s="120">
        <f t="shared" ref="AD157" si="340">LN((AB157/1000)+1)*1000</f>
        <v>15.740148899900383</v>
      </c>
      <c r="AE157" s="120">
        <f t="shared" ref="AE157" si="341">LN((AC157/1000)+1)*1000</f>
        <v>30.047380557230667</v>
      </c>
      <c r="AF157" s="121">
        <f>(AD157-SMOW!AN$14*AE157)</f>
        <v>-0.12486803431741045</v>
      </c>
      <c r="AG157" s="122">
        <f t="shared" ref="AG157" si="342">AF157*1000</f>
        <v>-124.86803431741045</v>
      </c>
      <c r="AH157" s="2">
        <f>AVERAGE(AG156:AG157)</f>
        <v>-126.10173973557259</v>
      </c>
      <c r="AI157" s="2">
        <f>STDEV(AG156:AG157)</f>
        <v>1.7447229343380766</v>
      </c>
      <c r="AK157" s="76">
        <v>20</v>
      </c>
      <c r="AL157" s="76">
        <v>0</v>
      </c>
      <c r="AM157" s="76">
        <v>0</v>
      </c>
      <c r="AN157" s="76">
        <v>0</v>
      </c>
    </row>
    <row r="158" spans="1:40" s="76" customFormat="1" x14ac:dyDescent="0.3">
      <c r="A158" s="76">
        <v>3588</v>
      </c>
      <c r="B158" s="76" t="s">
        <v>139</v>
      </c>
      <c r="C158" s="76" t="s">
        <v>48</v>
      </c>
      <c r="D158" s="76" t="s">
        <v>180</v>
      </c>
      <c r="E158" s="76" t="s">
        <v>315</v>
      </c>
      <c r="F158" s="76">
        <v>13.2238702559861</v>
      </c>
      <c r="G158" s="76">
        <v>13.1371977697854</v>
      </c>
      <c r="H158" s="76">
        <v>4.4234409797415898E-3</v>
      </c>
      <c r="I158" s="76">
        <v>25.512697007040401</v>
      </c>
      <c r="J158" s="76">
        <v>25.192679708057302</v>
      </c>
      <c r="K158" s="76">
        <v>1.2695396185499299E-3</v>
      </c>
      <c r="L158" s="76">
        <v>-0.16453711606885901</v>
      </c>
      <c r="M158" s="76">
        <v>4.4094214396499503E-3</v>
      </c>
      <c r="N158" s="76">
        <v>2.8940614233258701</v>
      </c>
      <c r="O158" s="76">
        <v>4.3783440361703603E-3</v>
      </c>
      <c r="P158" s="76">
        <v>5.1089846192692399</v>
      </c>
      <c r="Q158" s="76">
        <v>1.24428071993679E-3</v>
      </c>
      <c r="R158" s="76">
        <v>4.3518561386568297</v>
      </c>
      <c r="S158" s="76">
        <v>0.15489133534958199</v>
      </c>
      <c r="T158" s="76">
        <v>531.01756600794999</v>
      </c>
      <c r="U158" s="76">
        <v>0.289377426913842</v>
      </c>
      <c r="V158" s="77">
        <v>44526.552812499998</v>
      </c>
      <c r="W158" s="76">
        <v>2.5</v>
      </c>
      <c r="X158" s="76">
        <v>2.85814348065824E-4</v>
      </c>
      <c r="Y158" s="76">
        <v>4.8213014054069702E-4</v>
      </c>
      <c r="Z158" s="120">
        <f>((((N158/1000)+1)/((SMOW!$Z$4/1000)+1))-1)*1000</f>
        <v>13.320593303132622</v>
      </c>
      <c r="AA158" s="120">
        <f>((((P158/1000)+1)/((SMOW!$AA$4/1000)+1))-1)*1000</f>
        <v>25.633191030358216</v>
      </c>
      <c r="AB158" s="120">
        <f>Z158*SMOW!$AN$6</f>
        <v>13.840512348338235</v>
      </c>
      <c r="AC158" s="120">
        <f>AA158*SMOW!$AN$12</f>
        <v>26.613845009532415</v>
      </c>
      <c r="AD158" s="120">
        <f t="shared" ref="AD158" si="343">LN((AB158/1000)+1)*1000</f>
        <v>13.745607145779648</v>
      </c>
      <c r="AE158" s="120">
        <f t="shared" ref="AE158" si="344">LN((AC158/1000)+1)*1000</f>
        <v>26.26585732775402</v>
      </c>
      <c r="AF158" s="121">
        <f>(AD158-SMOW!AN$14*AE158)</f>
        <v>-0.12276552327447554</v>
      </c>
      <c r="AG158" s="122">
        <f t="shared" ref="AG158" si="345">AF158*1000</f>
        <v>-122.76552327447554</v>
      </c>
      <c r="AK158" s="76">
        <v>20</v>
      </c>
      <c r="AL158" s="76">
        <v>0</v>
      </c>
      <c r="AM158" s="76">
        <v>0</v>
      </c>
      <c r="AN158" s="76">
        <v>0</v>
      </c>
    </row>
    <row r="159" spans="1:40" s="76" customFormat="1" x14ac:dyDescent="0.3">
      <c r="A159" s="76">
        <v>3589</v>
      </c>
      <c r="B159" s="76" t="s">
        <v>139</v>
      </c>
      <c r="C159" s="76" t="s">
        <v>48</v>
      </c>
      <c r="D159" s="76" t="s">
        <v>180</v>
      </c>
      <c r="E159" s="76" t="s">
        <v>314</v>
      </c>
      <c r="F159" s="76">
        <v>14.2311183339569</v>
      </c>
      <c r="G159" s="76">
        <v>14.130806091551801</v>
      </c>
      <c r="H159" s="76">
        <v>4.9098746255238001E-3</v>
      </c>
      <c r="I159" s="76">
        <v>27.449937607417599</v>
      </c>
      <c r="J159" s="76">
        <v>27.079943580297002</v>
      </c>
      <c r="K159" s="76">
        <v>2.3007524314345002E-3</v>
      </c>
      <c r="L159" s="76">
        <v>-0.167404118845004</v>
      </c>
      <c r="M159" s="76">
        <v>4.81868099402723E-3</v>
      </c>
      <c r="N159" s="76">
        <v>3.8910406156160402</v>
      </c>
      <c r="O159" s="76">
        <v>4.8598184950259596E-3</v>
      </c>
      <c r="P159" s="76">
        <v>7.0076816695262698</v>
      </c>
      <c r="Q159" s="76">
        <v>2.2549764103054399E-3</v>
      </c>
      <c r="R159" s="76">
        <v>7.2286287033487202</v>
      </c>
      <c r="S159" s="76">
        <v>0.15817054064830999</v>
      </c>
      <c r="T159" s="76">
        <v>524.56598539503204</v>
      </c>
      <c r="U159" s="76">
        <v>0.101363033896351</v>
      </c>
      <c r="V159" s="77">
        <v>44526.756249999999</v>
      </c>
      <c r="W159" s="76">
        <v>2.5</v>
      </c>
      <c r="X159" s="76">
        <v>8.4802781793353703E-3</v>
      </c>
      <c r="Y159" s="76">
        <v>7.3569120553901102E-3</v>
      </c>
      <c r="Z159" s="120">
        <f>((((N159/1000)+1)/((SMOW!$Z$4/1000)+1))-1)*1000</f>
        <v>14.327937533697321</v>
      </c>
      <c r="AA159" s="120">
        <f>((((P159/1000)+1)/((SMOW!$AA$4/1000)+1))-1)*1000</f>
        <v>27.570659249481544</v>
      </c>
      <c r="AB159" s="120">
        <f>Z159*SMOW!$AN$6</f>
        <v>14.887174456014716</v>
      </c>
      <c r="AC159" s="120">
        <f>AA159*SMOW!$AN$12</f>
        <v>28.625435327475067</v>
      </c>
      <c r="AD159" s="120">
        <f t="shared" ref="AD159" si="346">LN((AB159/1000)+1)*1000</f>
        <v>14.777448143809083</v>
      </c>
      <c r="AE159" s="120">
        <f t="shared" ref="AE159" si="347">LN((AC159/1000)+1)*1000</f>
        <v>28.223382156653262</v>
      </c>
      <c r="AF159" s="121">
        <f>(AD159-SMOW!AN$14*AE159)</f>
        <v>-0.12449763490383958</v>
      </c>
      <c r="AG159" s="122">
        <f t="shared" ref="AG159" si="348">AF159*1000</f>
        <v>-124.49763490383958</v>
      </c>
      <c r="AH159" s="2">
        <f>AVERAGE(AG158:AG159)</f>
        <v>-123.63157908915755</v>
      </c>
      <c r="AI159" s="2">
        <f>STDEV(AG158:AG159)</f>
        <v>1.2247878788953936</v>
      </c>
      <c r="AJ159" s="76" t="s">
        <v>300</v>
      </c>
      <c r="AK159" s="76">
        <v>20</v>
      </c>
      <c r="AL159" s="76">
        <v>0</v>
      </c>
      <c r="AM159" s="76">
        <v>0</v>
      </c>
      <c r="AN159" s="76">
        <v>0</v>
      </c>
    </row>
    <row r="160" spans="1:40" s="76" customFormat="1" x14ac:dyDescent="0.3">
      <c r="A160" s="76">
        <v>3590</v>
      </c>
      <c r="B160" s="76" t="s">
        <v>139</v>
      </c>
      <c r="C160" s="76" t="s">
        <v>64</v>
      </c>
      <c r="D160" s="76" t="s">
        <v>100</v>
      </c>
      <c r="E160" s="76" t="s">
        <v>313</v>
      </c>
      <c r="F160" s="76">
        <v>17.264469566558901</v>
      </c>
      <c r="G160" s="76">
        <v>17.117131532934199</v>
      </c>
      <c r="H160" s="76">
        <v>4.9658993990362903E-3</v>
      </c>
      <c r="I160" s="76">
        <v>33.317653969897599</v>
      </c>
      <c r="J160" s="76">
        <v>32.7746490372663</v>
      </c>
      <c r="K160" s="76">
        <v>2.2576715474336901E-3</v>
      </c>
      <c r="L160" s="76">
        <v>-0.187883158742358</v>
      </c>
      <c r="M160" s="76">
        <v>4.6981832955321403E-3</v>
      </c>
      <c r="N160" s="76">
        <v>6.8934668579223599</v>
      </c>
      <c r="O160" s="76">
        <v>4.9152720964435997E-3</v>
      </c>
      <c r="P160" s="76">
        <v>12.758653307750301</v>
      </c>
      <c r="Q160" s="76">
        <v>2.2127526682687E-3</v>
      </c>
      <c r="R160" s="76">
        <v>14.0076315324453</v>
      </c>
      <c r="S160" s="76">
        <v>0.13659448375341801</v>
      </c>
      <c r="T160" s="76">
        <v>826.49432893197002</v>
      </c>
      <c r="U160" s="76">
        <v>0.37904254023838602</v>
      </c>
      <c r="V160" s="77">
        <v>44527.539571759262</v>
      </c>
      <c r="W160" s="76">
        <v>2.5</v>
      </c>
      <c r="X160" s="76">
        <v>6.1712526431938898E-2</v>
      </c>
      <c r="Y160" s="76">
        <v>5.8935593324491303E-2</v>
      </c>
      <c r="Z160" s="120">
        <f>((((N160/1000)+1)/((SMOW!$Z$4/1000)+1))-1)*1000</f>
        <v>17.361578332093064</v>
      </c>
      <c r="AA160" s="120">
        <f>((((P160/1000)+1)/((SMOW!$AA$4/1000)+1))-1)*1000</f>
        <v>33.439065047357275</v>
      </c>
      <c r="AB160" s="120">
        <f>Z160*SMOW!$AN$6</f>
        <v>18.0392219643449</v>
      </c>
      <c r="AC160" s="120">
        <f>AA160*SMOW!$AN$12</f>
        <v>34.718349868342649</v>
      </c>
      <c r="AD160" s="120">
        <f t="shared" ref="AD160" si="349">LN((AB160/1000)+1)*1000</f>
        <v>17.878445838334379</v>
      </c>
      <c r="AE160" s="120">
        <f t="shared" ref="AE160" si="350">LN((AC160/1000)+1)*1000</f>
        <v>34.129263953337073</v>
      </c>
      <c r="AF160" s="121">
        <f>(AD160-SMOW!AN$14*AE160)</f>
        <v>-0.14180552902759658</v>
      </c>
      <c r="AG160" s="122">
        <f t="shared" ref="AG160" si="351">AF160*1000</f>
        <v>-141.80552902759658</v>
      </c>
      <c r="AK160" s="76">
        <v>20</v>
      </c>
      <c r="AL160" s="76">
        <v>0</v>
      </c>
      <c r="AM160" s="76">
        <v>0</v>
      </c>
      <c r="AN160" s="76">
        <v>0</v>
      </c>
    </row>
    <row r="161" spans="1:40" s="76" customFormat="1" x14ac:dyDescent="0.3">
      <c r="A161" s="76">
        <v>3591</v>
      </c>
      <c r="B161" s="76" t="s">
        <v>139</v>
      </c>
      <c r="C161" s="76" t="s">
        <v>64</v>
      </c>
      <c r="D161" s="76" t="s">
        <v>100</v>
      </c>
      <c r="E161" s="76" t="s">
        <v>312</v>
      </c>
      <c r="F161" s="76">
        <v>18.139741178346402</v>
      </c>
      <c r="G161" s="76">
        <v>17.977178607849499</v>
      </c>
      <c r="H161" s="76">
        <v>4.6827212175242104E-3</v>
      </c>
      <c r="I161" s="76">
        <v>35.003974840002897</v>
      </c>
      <c r="J161" s="76">
        <v>34.405267108736801</v>
      </c>
      <c r="K161" s="76">
        <v>1.2030176681409801E-3</v>
      </c>
      <c r="L161" s="76">
        <v>-0.18880242556354099</v>
      </c>
      <c r="M161" s="76">
        <v>4.7866789622439503E-3</v>
      </c>
      <c r="N161" s="76">
        <v>7.7598150829916497</v>
      </c>
      <c r="O161" s="76">
        <v>4.63498091410705E-3</v>
      </c>
      <c r="P161" s="76">
        <v>14.411422954036</v>
      </c>
      <c r="Q161" s="76">
        <v>1.1790822975012399E-3</v>
      </c>
      <c r="R161" s="76">
        <v>16.962463371692099</v>
      </c>
      <c r="S161" s="76">
        <v>0.124445479258131</v>
      </c>
      <c r="T161" s="76">
        <v>818.65727851764495</v>
      </c>
      <c r="U161" s="76">
        <v>0.14807013308963499</v>
      </c>
      <c r="V161" s="77">
        <v>44527.668078703704</v>
      </c>
      <c r="W161" s="76">
        <v>2.5</v>
      </c>
      <c r="X161" s="76">
        <v>2.1159982255263298E-3</v>
      </c>
      <c r="Y161" s="76">
        <v>2.82829689353467E-3</v>
      </c>
      <c r="Z161" s="120">
        <f>((((N161/1000)+1)/((SMOW!$Z$4/1000)+1))-1)*1000</f>
        <v>18.236933497910222</v>
      </c>
      <c r="AA161" s="120">
        <f>((((P161/1000)+1)/((SMOW!$AA$4/1000)+1))-1)*1000</f>
        <v>35.125584054050087</v>
      </c>
      <c r="AB161" s="120">
        <f>Z161*SMOW!$AN$6</f>
        <v>18.9487433126789</v>
      </c>
      <c r="AC161" s="120">
        <f>AA161*SMOW!$AN$12</f>
        <v>36.469390360983411</v>
      </c>
      <c r="AD161" s="120">
        <f t="shared" ref="AD161" si="352">LN((AB161/1000)+1)*1000</f>
        <v>18.77145200653985</v>
      </c>
      <c r="AE161" s="120">
        <f t="shared" ref="AE161" si="353">LN((AC161/1000)+1)*1000</f>
        <v>35.820120726786172</v>
      </c>
      <c r="AF161" s="121">
        <f>(AD161-SMOW!AN$14*AE161)</f>
        <v>-0.14157173720325034</v>
      </c>
      <c r="AG161" s="122">
        <f t="shared" ref="AG161" si="354">AF161*1000</f>
        <v>-141.57173720325034</v>
      </c>
      <c r="AK161" s="76">
        <v>20</v>
      </c>
      <c r="AL161" s="76">
        <v>0</v>
      </c>
      <c r="AM161" s="76">
        <v>0</v>
      </c>
      <c r="AN161" s="76">
        <v>0</v>
      </c>
    </row>
    <row r="162" spans="1:40" s="76" customFormat="1" x14ac:dyDescent="0.3">
      <c r="A162" s="76">
        <v>3592</v>
      </c>
      <c r="B162" s="76" t="s">
        <v>139</v>
      </c>
      <c r="C162" s="76" t="s">
        <v>64</v>
      </c>
      <c r="D162" s="76" t="s">
        <v>100</v>
      </c>
      <c r="E162" s="76" t="s">
        <v>311</v>
      </c>
      <c r="F162" s="76">
        <v>16.844079906956399</v>
      </c>
      <c r="G162" s="76">
        <v>16.703791170013901</v>
      </c>
      <c r="H162" s="76">
        <v>4.5095295150224101E-3</v>
      </c>
      <c r="I162" s="76">
        <v>32.531360187253398</v>
      </c>
      <c r="J162" s="76">
        <v>32.013418340151198</v>
      </c>
      <c r="K162" s="76">
        <v>2.50051149429581E-3</v>
      </c>
      <c r="L162" s="76">
        <v>-0.19929371358591999</v>
      </c>
      <c r="M162" s="76">
        <v>4.6421926447310904E-3</v>
      </c>
      <c r="N162" s="76">
        <v>6.4773630673626501</v>
      </c>
      <c r="O162" s="76">
        <v>4.46355489955883E-3</v>
      </c>
      <c r="P162" s="76">
        <v>11.988003711901801</v>
      </c>
      <c r="Q162" s="76">
        <v>2.4507610450837801E-3</v>
      </c>
      <c r="R162" s="76">
        <v>13.175203673018499</v>
      </c>
      <c r="S162" s="76">
        <v>0.14006600375949799</v>
      </c>
      <c r="T162" s="76">
        <v>778.49811649206697</v>
      </c>
      <c r="U162" s="76">
        <v>0.57917486915646199</v>
      </c>
      <c r="V162" s="77">
        <v>44528.633692129632</v>
      </c>
      <c r="W162" s="76">
        <v>2.5</v>
      </c>
      <c r="X162" s="76">
        <v>2.69402692579779E-3</v>
      </c>
      <c r="Y162" s="76">
        <v>2.1478519634697702E-3</v>
      </c>
      <c r="Z162" s="120">
        <f>((((N162/1000)+1)/((SMOW!$Z$4/1000)+1))-1)*1000</f>
        <v>16.941148541804729</v>
      </c>
      <c r="AA162" s="120">
        <f>((((P162/1000)+1)/((SMOW!$AA$4/1000)+1))-1)*1000</f>
        <v>32.652678878044568</v>
      </c>
      <c r="AB162" s="120">
        <f>Z162*SMOW!$AN$6</f>
        <v>17.602382285234924</v>
      </c>
      <c r="AC162" s="120">
        <f>AA162*SMOW!$AN$12</f>
        <v>33.901878770267437</v>
      </c>
      <c r="AD162" s="120">
        <f t="shared" ref="AD162" si="355">LN((AB162/1000)+1)*1000</f>
        <v>17.449254683168721</v>
      </c>
      <c r="AE162" s="120">
        <f t="shared" ref="AE162" si="356">LN((AC162/1000)+1)*1000</f>
        <v>33.339876777122598</v>
      </c>
      <c r="AF162" s="121">
        <f>(AD162-SMOW!AN$14*AE162)</f>
        <v>-0.15420025515201274</v>
      </c>
      <c r="AG162" s="122">
        <f t="shared" ref="AG162" si="357">AF162*1000</f>
        <v>-154.20025515201274</v>
      </c>
      <c r="AH162" s="2">
        <f>AVERAGE(AG160:AG162)</f>
        <v>-145.85917379428653</v>
      </c>
      <c r="AI162" s="2">
        <f>STDEV(AG160:AG162)</f>
        <v>7.2245341245258397</v>
      </c>
      <c r="AK162" s="76">
        <v>20</v>
      </c>
      <c r="AL162" s="76">
        <v>0</v>
      </c>
      <c r="AM162" s="76">
        <v>0</v>
      </c>
      <c r="AN162" s="76">
        <v>0</v>
      </c>
    </row>
    <row r="163" spans="1:40" s="76" customFormat="1" x14ac:dyDescent="0.3">
      <c r="A163" s="76">
        <v>3593</v>
      </c>
      <c r="B163" s="76" t="s">
        <v>139</v>
      </c>
      <c r="C163" s="76" t="s">
        <v>48</v>
      </c>
      <c r="D163" s="76" t="s">
        <v>180</v>
      </c>
      <c r="E163" s="76" t="s">
        <v>310</v>
      </c>
      <c r="F163" s="76">
        <v>15.527895417213401</v>
      </c>
      <c r="G163" s="76">
        <v>15.4085709821747</v>
      </c>
      <c r="H163" s="76">
        <v>4.0924150784897896E-3</v>
      </c>
      <c r="I163" s="76">
        <v>29.928698785190701</v>
      </c>
      <c r="J163" s="76">
        <v>29.489575309918798</v>
      </c>
      <c r="K163" s="76">
        <v>1.7313322707851299E-3</v>
      </c>
      <c r="L163" s="76">
        <v>-0.161924781462425</v>
      </c>
      <c r="M163" s="76">
        <v>4.0503677922246696E-3</v>
      </c>
      <c r="N163" s="76">
        <v>5.1745970674189596</v>
      </c>
      <c r="O163" s="76">
        <v>4.05069294119389E-3</v>
      </c>
      <c r="P163" s="76">
        <v>9.4371251447522795</v>
      </c>
      <c r="Q163" s="76">
        <v>1.6968854952297901E-3</v>
      </c>
      <c r="R163" s="76">
        <v>9.9032667671327701</v>
      </c>
      <c r="S163" s="76">
        <v>0.13252907371202</v>
      </c>
      <c r="T163" s="76">
        <v>643.22445058684195</v>
      </c>
      <c r="U163" s="76">
        <v>0.22783307888707799</v>
      </c>
      <c r="V163" s="77">
        <v>44528.762013888889</v>
      </c>
      <c r="W163" s="76">
        <v>2.5</v>
      </c>
      <c r="X163" s="76">
        <v>2.2063824865836301E-2</v>
      </c>
      <c r="Y163" s="76">
        <v>2.03261979928317E-2</v>
      </c>
      <c r="Z163" s="120">
        <f>((((N163/1000)+1)/((SMOW!$Z$4/1000)+1))-1)*1000</f>
        <v>15.624838408185404</v>
      </c>
      <c r="AA163" s="120">
        <f>((((P163/1000)+1)/((SMOW!$AA$4/1000)+1))-1)*1000</f>
        <v>30.04971167270476</v>
      </c>
      <c r="AB163" s="120">
        <f>Z163*SMOW!$AN$6</f>
        <v>16.234694957500313</v>
      </c>
      <c r="AC163" s="120">
        <f>AA163*SMOW!$AN$12</f>
        <v>31.199329341842205</v>
      </c>
      <c r="AD163" s="120">
        <f t="shared" ref="AD163" si="358">LN((AB163/1000)+1)*1000</f>
        <v>16.104321454052819</v>
      </c>
      <c r="AE163" s="120">
        <f t="shared" ref="AE163" si="359">LN((AC163/1000)+1)*1000</f>
        <v>30.722522275912858</v>
      </c>
      <c r="AF163" s="121">
        <f>(AD163-SMOW!AN$14*AE163)</f>
        <v>-0.11717030762916991</v>
      </c>
      <c r="AG163" s="122">
        <f t="shared" ref="AG163" si="360">AF163*1000</f>
        <v>-117.17030762916991</v>
      </c>
      <c r="AK163" s="76">
        <v>20</v>
      </c>
      <c r="AL163" s="76">
        <v>0</v>
      </c>
      <c r="AM163" s="76">
        <v>0</v>
      </c>
      <c r="AN163" s="76">
        <v>0</v>
      </c>
    </row>
    <row r="164" spans="1:40" s="76" customFormat="1" x14ac:dyDescent="0.3">
      <c r="A164" s="76">
        <v>3594</v>
      </c>
      <c r="B164" s="76" t="s">
        <v>139</v>
      </c>
      <c r="C164" s="76" t="s">
        <v>48</v>
      </c>
      <c r="D164" s="76" t="s">
        <v>180</v>
      </c>
      <c r="E164" s="76" t="s">
        <v>309</v>
      </c>
      <c r="F164" s="76">
        <v>15.2860438617935</v>
      </c>
      <c r="G164" s="76">
        <v>15.170388804194401</v>
      </c>
      <c r="H164" s="76">
        <v>5.6286219701354202E-3</v>
      </c>
      <c r="I164" s="76">
        <v>29.469115560677899</v>
      </c>
      <c r="J164" s="76">
        <v>29.0432475386643</v>
      </c>
      <c r="K164" s="76">
        <v>1.50475481040736E-3</v>
      </c>
      <c r="L164" s="76">
        <v>-0.16444589622029901</v>
      </c>
      <c r="M164" s="76">
        <v>5.6166694043548997E-3</v>
      </c>
      <c r="N164" s="76">
        <v>4.9352111865718298</v>
      </c>
      <c r="O164" s="76">
        <v>5.5712382165038999E-3</v>
      </c>
      <c r="P164" s="76">
        <v>8.98668583816319</v>
      </c>
      <c r="Q164" s="76">
        <v>1.4748160446992401E-3</v>
      </c>
      <c r="R164" s="76">
        <v>9.0233241846892707</v>
      </c>
      <c r="S164" s="76">
        <v>0.12706790552988001</v>
      </c>
      <c r="T164" s="76">
        <v>619.52539029686102</v>
      </c>
      <c r="U164" s="76">
        <v>0.21246401220816799</v>
      </c>
      <c r="V164" s="77">
        <v>44528.89230324074</v>
      </c>
      <c r="W164" s="76">
        <v>2.5</v>
      </c>
      <c r="X164" s="76">
        <v>4.8707703266678598E-4</v>
      </c>
      <c r="Y164" s="76">
        <v>2.1213972364470199E-4</v>
      </c>
      <c r="Z164" s="120">
        <f>((((N164/1000)+1)/((SMOW!$Z$4/1000)+1))-1)*1000</f>
        <v>15.382963765450119</v>
      </c>
      <c r="AA164" s="120">
        <f>((((P164/1000)+1)/((SMOW!$AA$4/1000)+1))-1)*1000</f>
        <v>29.590074448829327</v>
      </c>
      <c r="AB164" s="120">
        <f>Z164*SMOW!$AN$6</f>
        <v>15.983379651691799</v>
      </c>
      <c r="AC164" s="120">
        <f>AA164*SMOW!$AN$12</f>
        <v>30.722107687216962</v>
      </c>
      <c r="AD164" s="120">
        <f t="shared" ref="AD164" si="361">LN((AB164/1000)+1)*1000</f>
        <v>15.856990411946974</v>
      </c>
      <c r="AE164" s="120">
        <f t="shared" ref="AE164" si="362">LN((AC164/1000)+1)*1000</f>
        <v>30.259632027452319</v>
      </c>
      <c r="AF164" s="121">
        <f>(AD164-SMOW!AN$14*AE164)</f>
        <v>-0.1200952985478505</v>
      </c>
      <c r="AG164" s="122">
        <f t="shared" ref="AG164" si="363">AF164*1000</f>
        <v>-120.0952985478505</v>
      </c>
      <c r="AH164" s="2">
        <f>AVERAGE(AG163:AG164)</f>
        <v>-118.6328030885102</v>
      </c>
      <c r="AI164" s="2">
        <f>STDEV(AG163:AG164)</f>
        <v>2.0682809135081159</v>
      </c>
      <c r="AK164" s="76">
        <v>20</v>
      </c>
      <c r="AL164" s="76">
        <v>0</v>
      </c>
      <c r="AM164" s="76">
        <v>0</v>
      </c>
      <c r="AN164" s="76">
        <v>0</v>
      </c>
    </row>
    <row r="165" spans="1:40" s="76" customFormat="1" x14ac:dyDescent="0.3">
      <c r="A165" s="76">
        <v>3595</v>
      </c>
      <c r="B165" s="76" t="s">
        <v>139</v>
      </c>
      <c r="C165" s="76" t="s">
        <v>48</v>
      </c>
      <c r="D165" s="76" t="s">
        <v>45</v>
      </c>
      <c r="E165" s="76" t="s">
        <v>308</v>
      </c>
      <c r="F165" s="76">
        <v>17.118004031554499</v>
      </c>
      <c r="G165" s="76">
        <v>16.973141384555301</v>
      </c>
      <c r="H165" s="76">
        <v>4.9326451029589897E-3</v>
      </c>
      <c r="I165" s="76">
        <v>33.025630833374201</v>
      </c>
      <c r="J165" s="76">
        <v>32.492001821499301</v>
      </c>
      <c r="K165" s="76">
        <v>1.5786063838537201E-3</v>
      </c>
      <c r="L165" s="76">
        <v>-0.18263557719631801</v>
      </c>
      <c r="M165" s="76">
        <v>4.7746333122429298E-3</v>
      </c>
      <c r="N165" s="76">
        <v>6.74849453781506</v>
      </c>
      <c r="O165" s="76">
        <v>4.8823568276356397E-3</v>
      </c>
      <c r="P165" s="76">
        <v>12.472440295378</v>
      </c>
      <c r="Q165" s="76">
        <v>1.5471982591944999E-3</v>
      </c>
      <c r="R165" s="76">
        <v>12.7485252025006</v>
      </c>
      <c r="S165" s="76">
        <v>0.17804441919417299</v>
      </c>
      <c r="T165" s="76">
        <v>595.09484762862598</v>
      </c>
      <c r="U165" s="76">
        <v>0.28852070930644802</v>
      </c>
      <c r="V165" s="77">
        <v>44529.536921296298</v>
      </c>
      <c r="W165" s="76">
        <v>2.5</v>
      </c>
      <c r="X165" s="76">
        <v>2.06784285911078E-2</v>
      </c>
      <c r="Y165" s="76">
        <v>3.41655848751974E-2</v>
      </c>
      <c r="Z165" s="120">
        <f>((((N165/1000)+1)/((SMOW!$Z$4/1000)+1))-1)*1000</f>
        <v>17.215098815388075</v>
      </c>
      <c r="AA165" s="120">
        <f>((((P165/1000)+1)/((SMOW!$AA$4/1000)+1))-1)*1000</f>
        <v>33.147007599173996</v>
      </c>
      <c r="AB165" s="120">
        <f>Z165*SMOW!$AN$6</f>
        <v>17.887025172985972</v>
      </c>
      <c r="AC165" s="120">
        <f>AA165*SMOW!$AN$12</f>
        <v>34.415119121510401</v>
      </c>
      <c r="AD165" s="120">
        <f t="shared" ref="AD165" si="364">LN((AB165/1000)+1)*1000</f>
        <v>17.728934733149277</v>
      </c>
      <c r="AE165" s="120">
        <f t="shared" ref="AE165" si="365">LN((AC165/1000)+1)*1000</f>
        <v>33.836164688792202</v>
      </c>
      <c r="AF165" s="121">
        <f>(AD165-SMOW!AN$14*AE165)</f>
        <v>-0.13656022253300648</v>
      </c>
      <c r="AG165" s="122">
        <f t="shared" ref="AG165" si="366">AF165*1000</f>
        <v>-136.56022253300648</v>
      </c>
      <c r="AK165" s="76">
        <v>20</v>
      </c>
      <c r="AL165" s="76">
        <v>0</v>
      </c>
      <c r="AM165" s="76">
        <v>0</v>
      </c>
      <c r="AN165" s="76">
        <v>0</v>
      </c>
    </row>
    <row r="166" spans="1:40" s="76" customFormat="1" x14ac:dyDescent="0.3">
      <c r="A166" s="76">
        <v>3596</v>
      </c>
      <c r="B166" s="76" t="s">
        <v>139</v>
      </c>
      <c r="C166" s="76" t="s">
        <v>48</v>
      </c>
      <c r="D166" s="76" t="s">
        <v>45</v>
      </c>
      <c r="E166" s="76" t="s">
        <v>307</v>
      </c>
      <c r="F166" s="76">
        <v>17.4565824941137</v>
      </c>
      <c r="G166" s="76">
        <v>17.305966309463798</v>
      </c>
      <c r="H166" s="76">
        <v>4.2936949700880201E-3</v>
      </c>
      <c r="I166" s="76">
        <v>33.681511418889301</v>
      </c>
      <c r="J166" s="76">
        <v>33.126712576791903</v>
      </c>
      <c r="K166" s="76">
        <v>1.21345768129742E-3</v>
      </c>
      <c r="L166" s="76">
        <v>-0.18493793108231499</v>
      </c>
      <c r="M166" s="76">
        <v>4.2187750731618699E-3</v>
      </c>
      <c r="N166" s="76">
        <v>7.0836211957970701</v>
      </c>
      <c r="O166" s="76">
        <v>4.2499207859906301E-3</v>
      </c>
      <c r="P166" s="76">
        <v>13.115271409280901</v>
      </c>
      <c r="Q166" s="76">
        <v>1.1893145950208201E-3</v>
      </c>
      <c r="R166" s="76">
        <v>17.5948345881406</v>
      </c>
      <c r="S166" s="76">
        <v>0.17376020583921301</v>
      </c>
      <c r="T166" s="76">
        <v>589.99814960140498</v>
      </c>
      <c r="U166" s="76">
        <v>0.28365524765646399</v>
      </c>
      <c r="V166" s="77">
        <v>44529.660601851851</v>
      </c>
      <c r="W166" s="76">
        <v>2.5</v>
      </c>
      <c r="X166" s="76">
        <v>1.32062717403503E-2</v>
      </c>
      <c r="Y166" s="76">
        <v>1.5188958085059399E-2</v>
      </c>
      <c r="Z166" s="120">
        <f>((((N166/1000)+1)/((SMOW!$Z$4/1000)+1))-1)*1000</f>
        <v>17.55370959888003</v>
      </c>
      <c r="AA166" s="120">
        <f>((((P166/1000)+1)/((SMOW!$AA$4/1000)+1))-1)*1000</f>
        <v>33.802965248279634</v>
      </c>
      <c r="AB166" s="120">
        <f>Z166*SMOW!$AN$6</f>
        <v>18.238852349415023</v>
      </c>
      <c r="AC166" s="120">
        <f>AA166*SMOW!$AN$12</f>
        <v>35.096171870090906</v>
      </c>
      <c r="AD166" s="120">
        <f t="shared" ref="AD166" si="367">LN((AB166/1000)+1)*1000</f>
        <v>18.074519634175886</v>
      </c>
      <c r="AE166" s="120">
        <f t="shared" ref="AE166" si="368">LN((AC166/1000)+1)*1000</f>
        <v>34.494342081813414</v>
      </c>
      <c r="AF166" s="121">
        <f>(AD166-SMOW!AN$14*AE166)</f>
        <v>-0.13849298502159968</v>
      </c>
      <c r="AG166" s="122">
        <f t="shared" ref="AG166" si="369">AF166*1000</f>
        <v>-138.49298502159968</v>
      </c>
      <c r="AH166" s="2">
        <f>AVERAGE(AG165:AG166)</f>
        <v>-137.52660377730308</v>
      </c>
      <c r="AI166" s="2">
        <f>STDEV(AG165:AG166)</f>
        <v>1.3666694621072377</v>
      </c>
      <c r="AK166" s="76">
        <v>20</v>
      </c>
      <c r="AL166" s="76">
        <v>0</v>
      </c>
      <c r="AM166" s="76">
        <v>0</v>
      </c>
      <c r="AN166" s="76">
        <v>0</v>
      </c>
    </row>
    <row r="167" spans="1:40" s="76" customFormat="1" x14ac:dyDescent="0.3">
      <c r="A167" s="76">
        <v>3597</v>
      </c>
      <c r="B167" s="76" t="s">
        <v>139</v>
      </c>
      <c r="C167" s="76" t="s">
        <v>48</v>
      </c>
      <c r="D167" s="76" t="s">
        <v>45</v>
      </c>
      <c r="E167" s="76" t="s">
        <v>306</v>
      </c>
      <c r="F167" s="76">
        <v>17.492569563266301</v>
      </c>
      <c r="G167" s="76">
        <v>17.341335289948901</v>
      </c>
      <c r="H167" s="76">
        <v>4.4766987998166499E-3</v>
      </c>
      <c r="I167" s="76">
        <v>33.723996016940703</v>
      </c>
      <c r="J167" s="76">
        <v>33.167811990240303</v>
      </c>
      <c r="K167" s="76">
        <v>1.6113542607225099E-3</v>
      </c>
      <c r="L167" s="76">
        <v>-0.171269440898008</v>
      </c>
      <c r="M167" s="76">
        <v>4.5257205252987702E-3</v>
      </c>
      <c r="N167" s="76">
        <v>7.1192413770823402</v>
      </c>
      <c r="O167" s="76">
        <v>4.4310588932159698E-3</v>
      </c>
      <c r="P167" s="76">
        <v>13.1569107291392</v>
      </c>
      <c r="Q167" s="76">
        <v>1.57929458073542E-3</v>
      </c>
      <c r="R167" s="76">
        <v>17.663166461669402</v>
      </c>
      <c r="S167" s="76">
        <v>0.106341923346991</v>
      </c>
      <c r="T167" s="76">
        <v>716.658393935964</v>
      </c>
      <c r="U167" s="76">
        <v>0.200912244707842</v>
      </c>
      <c r="V167" s="77">
        <v>44529.789375</v>
      </c>
      <c r="W167" s="76">
        <v>2.5</v>
      </c>
      <c r="X167" s="76">
        <v>4.9265512437996698E-4</v>
      </c>
      <c r="Y167" s="76">
        <v>9.5101929083580596E-4</v>
      </c>
      <c r="Z167" s="120">
        <f>((((N167/1000)+1)/((SMOW!$Z$4/1000)+1))-1)*1000</f>
        <v>17.589700103383123</v>
      </c>
      <c r="AA167" s="120">
        <f>((((P167/1000)+1)/((SMOW!$AA$4/1000)+1))-1)*1000</f>
        <v>33.845454838117291</v>
      </c>
      <c r="AB167" s="120">
        <f>Z167*SMOW!$AN$6</f>
        <v>18.276247607318503</v>
      </c>
      <c r="AC167" s="120">
        <f>AA167*SMOW!$AN$12</f>
        <v>35.140286992438284</v>
      </c>
      <c r="AD167" s="120">
        <f t="shared" ref="AD167" si="370">LN((AB167/1000)+1)*1000</f>
        <v>18.111244388054295</v>
      </c>
      <c r="AE167" s="120">
        <f t="shared" ref="AE167" si="371">LN((AC167/1000)+1)*1000</f>
        <v>34.536960520074594</v>
      </c>
      <c r="AF167" s="121">
        <f>(AD167-SMOW!AN$14*AE167)</f>
        <v>-0.1242707665450915</v>
      </c>
      <c r="AG167" s="122">
        <f t="shared" ref="AG167" si="372">AF167*1000</f>
        <v>-124.2707665450915</v>
      </c>
      <c r="AK167" s="76">
        <v>20</v>
      </c>
      <c r="AL167" s="76">
        <v>0</v>
      </c>
      <c r="AM167" s="76">
        <v>0</v>
      </c>
      <c r="AN167" s="76">
        <v>0</v>
      </c>
    </row>
    <row r="168" spans="1:40" s="76" customFormat="1" x14ac:dyDescent="0.3">
      <c r="A168" s="76">
        <v>3598</v>
      </c>
      <c r="B168" s="76" t="s">
        <v>139</v>
      </c>
      <c r="C168" s="76" t="s">
        <v>48</v>
      </c>
      <c r="D168" s="76" t="s">
        <v>45</v>
      </c>
      <c r="E168" s="76" t="s">
        <v>305</v>
      </c>
      <c r="F168" s="76">
        <v>17.838331502493499</v>
      </c>
      <c r="G168" s="76">
        <v>17.6810951969927</v>
      </c>
      <c r="H168" s="76">
        <v>4.6141776475028496E-3</v>
      </c>
      <c r="I168" s="76">
        <v>34.412056372351898</v>
      </c>
      <c r="J168" s="76">
        <v>33.833203803337902</v>
      </c>
      <c r="K168" s="76">
        <v>1.2820989727449E-3</v>
      </c>
      <c r="L168" s="76">
        <v>-0.182836411169739</v>
      </c>
      <c r="M168" s="76">
        <v>4.4184139233295096E-3</v>
      </c>
      <c r="N168" s="76">
        <v>7.4614782762481999</v>
      </c>
      <c r="O168" s="76">
        <v>4.5671361452068902E-3</v>
      </c>
      <c r="P168" s="76">
        <v>13.831281360729101</v>
      </c>
      <c r="Q168" s="76">
        <v>1.2565901918476501E-3</v>
      </c>
      <c r="R168" s="76">
        <v>18.601747130135699</v>
      </c>
      <c r="S168" s="76">
        <v>0.17826072021609399</v>
      </c>
      <c r="T168" s="76">
        <v>726.49008827970204</v>
      </c>
      <c r="U168" s="76">
        <v>0.17818137290960101</v>
      </c>
      <c r="V168" s="77">
        <v>44529.899398148147</v>
      </c>
      <c r="W168" s="76">
        <v>2.5</v>
      </c>
      <c r="X168" s="76">
        <v>2.8583942301484901E-2</v>
      </c>
      <c r="Y168" s="76">
        <v>3.1789318546761099E-2</v>
      </c>
      <c r="Z168" s="120">
        <f>((((N168/1000)+1)/((SMOW!$Z$4/1000)+1))-1)*1000</f>
        <v>17.93549504928249</v>
      </c>
      <c r="AA168" s="120">
        <f>((((P168/1000)+1)/((SMOW!$AA$4/1000)+1))-1)*1000</f>
        <v>34.533596038125445</v>
      </c>
      <c r="AB168" s="120">
        <f>Z168*SMOW!$AN$6</f>
        <v>18.63553935279861</v>
      </c>
      <c r="AC168" s="120">
        <f>AA168*SMOW!$AN$12</f>
        <v>35.85475454429325</v>
      </c>
      <c r="AD168" s="120">
        <f t="shared" ref="AD168" si="373">LN((AB168/1000)+1)*1000</f>
        <v>18.464025251228037</v>
      </c>
      <c r="AE168" s="120">
        <f t="shared" ref="AE168" si="374">LN((AC168/1000)+1)*1000</f>
        <v>35.226935692269521</v>
      </c>
      <c r="AF168" s="121">
        <f>(AD168-SMOW!AN$14*AE168)</f>
        <v>-0.13579679429027181</v>
      </c>
      <c r="AG168" s="122">
        <f t="shared" ref="AG168" si="375">AF168*1000</f>
        <v>-135.79679429027181</v>
      </c>
      <c r="AH168" s="2">
        <f>AVERAGE(AG167:AG168)</f>
        <v>-130.03378041768167</v>
      </c>
      <c r="AI168" s="2">
        <f>STDEV(AG167:AG168)</f>
        <v>8.1501323787612829</v>
      </c>
      <c r="AK168" s="76">
        <v>20</v>
      </c>
      <c r="AL168" s="76">
        <v>0</v>
      </c>
      <c r="AM168" s="76">
        <v>0</v>
      </c>
      <c r="AN168" s="76">
        <v>0</v>
      </c>
    </row>
    <row r="169" spans="1:40" s="76" customFormat="1" x14ac:dyDescent="0.3">
      <c r="A169" s="76">
        <v>3599</v>
      </c>
      <c r="B169" s="76" t="s">
        <v>139</v>
      </c>
      <c r="C169" s="76" t="s">
        <v>48</v>
      </c>
      <c r="D169" s="76" t="s">
        <v>45</v>
      </c>
      <c r="E169" s="76" t="s">
        <v>304</v>
      </c>
      <c r="F169" s="76">
        <v>19.383974704364999</v>
      </c>
      <c r="G169" s="76">
        <v>19.198498185832701</v>
      </c>
      <c r="H169" s="76">
        <v>3.95146509155175E-3</v>
      </c>
      <c r="I169" s="76">
        <v>37.402129356310603</v>
      </c>
      <c r="J169" s="76">
        <v>36.719635428072301</v>
      </c>
      <c r="K169" s="76">
        <v>2.2831181550513301E-3</v>
      </c>
      <c r="L169" s="76">
        <v>-0.18946932018951801</v>
      </c>
      <c r="M169" s="76">
        <v>3.9985849938033698E-3</v>
      </c>
      <c r="N169" s="76">
        <v>8.9913636586806494</v>
      </c>
      <c r="O169" s="76">
        <v>3.9111799381883403E-3</v>
      </c>
      <c r="P169" s="76">
        <v>16.761863526718201</v>
      </c>
      <c r="Q169" s="76">
        <v>2.2376929874103001E-3</v>
      </c>
      <c r="R169" s="76">
        <v>21.782654303977299</v>
      </c>
      <c r="S169" s="76">
        <v>0.149731911218344</v>
      </c>
      <c r="T169" s="76">
        <v>707.25189409175596</v>
      </c>
      <c r="U169" s="76">
        <v>0.39820310279778498</v>
      </c>
      <c r="V169" s="77">
        <v>44530.534375000003</v>
      </c>
      <c r="W169" s="76">
        <v>2.5</v>
      </c>
      <c r="X169" s="76">
        <v>1.08731169210558E-4</v>
      </c>
      <c r="Y169" s="76">
        <v>2.9060844321018397E-4</v>
      </c>
      <c r="Z169" s="120">
        <f>((((N169/1000)+1)/((SMOW!$Z$4/1000)+1))-1)*1000</f>
        <v>19.481285799316737</v>
      </c>
      <c r="AA169" s="120">
        <f>((((P169/1000)+1)/((SMOW!$AA$4/1000)+1))-1)*1000</f>
        <v>37.524020344817501</v>
      </c>
      <c r="AB169" s="120">
        <f>Z169*SMOW!$AN$6</f>
        <v>20.24166420601852</v>
      </c>
      <c r="AC169" s="120">
        <f>AA169*SMOW!$AN$12</f>
        <v>38.959584095822116</v>
      </c>
      <c r="AD169" s="120">
        <f t="shared" ref="AD169" si="376">LN((AB169/1000)+1)*1000</f>
        <v>20.039524925895382</v>
      </c>
      <c r="AE169" s="120">
        <f t="shared" ref="AE169" si="377">LN((AC169/1000)+1)*1000</f>
        <v>38.219812511446122</v>
      </c>
      <c r="AF169" s="121">
        <f>(AD169-SMOW!AN$14*AE169)</f>
        <v>-0.14053608014816987</v>
      </c>
      <c r="AG169" s="122">
        <f t="shared" ref="AG169" si="378">AF169*1000</f>
        <v>-140.53608014816987</v>
      </c>
      <c r="AK169" s="76">
        <v>20</v>
      </c>
      <c r="AL169" s="76">
        <v>0</v>
      </c>
      <c r="AM169" s="76">
        <v>0</v>
      </c>
      <c r="AN169" s="76">
        <v>0</v>
      </c>
    </row>
    <row r="170" spans="1:40" s="64" customFormat="1" x14ac:dyDescent="0.3">
      <c r="V170" s="66"/>
      <c r="Z170" s="120"/>
      <c r="AA170" s="120"/>
      <c r="AB170" s="120"/>
      <c r="AC170" s="120"/>
      <c r="AD170" s="120"/>
      <c r="AE170" s="120"/>
      <c r="AF170" s="121"/>
      <c r="AG170" s="122"/>
      <c r="AH170" s="67"/>
      <c r="AI170" s="67"/>
    </row>
    <row r="171" spans="1:40" s="64" customFormat="1" x14ac:dyDescent="0.3">
      <c r="V171" s="66"/>
      <c r="Z171" s="120"/>
      <c r="AA171" s="120"/>
      <c r="AB171" s="120"/>
      <c r="AC171" s="120"/>
      <c r="AD171" s="120"/>
      <c r="AE171" s="120"/>
      <c r="AF171" s="121"/>
      <c r="AG171" s="122"/>
      <c r="AH171" s="67"/>
      <c r="AI171" s="67"/>
    </row>
    <row r="172" spans="1:40" s="64" customFormat="1" x14ac:dyDescent="0.3">
      <c r="V172" s="66"/>
      <c r="Z172" s="120"/>
      <c r="AA172" s="120"/>
      <c r="AB172" s="120"/>
      <c r="AC172" s="120"/>
      <c r="AD172" s="120"/>
      <c r="AE172" s="120"/>
      <c r="AF172" s="121"/>
      <c r="AG172" s="122"/>
    </row>
    <row r="173" spans="1:40" s="64" customFormat="1" x14ac:dyDescent="0.3">
      <c r="V173" s="66"/>
      <c r="Z173" s="120"/>
      <c r="AA173" s="120"/>
      <c r="AB173" s="120"/>
      <c r="AC173" s="120"/>
      <c r="AD173" s="120"/>
      <c r="AE173" s="120"/>
      <c r="AF173" s="121"/>
      <c r="AG173" s="122"/>
      <c r="AH173" s="67"/>
      <c r="AI173" s="67"/>
    </row>
    <row r="174" spans="1:40" s="64" customFormat="1" x14ac:dyDescent="0.3">
      <c r="V174" s="66"/>
      <c r="Z174" s="120"/>
      <c r="AA174" s="120"/>
      <c r="AB174" s="120"/>
      <c r="AC174" s="120"/>
      <c r="AD174" s="120"/>
      <c r="AE174" s="120"/>
      <c r="AF174" s="121"/>
      <c r="AG174" s="122"/>
    </row>
    <row r="175" spans="1:40" s="64" customFormat="1" x14ac:dyDescent="0.3">
      <c r="V175" s="66"/>
      <c r="Z175" s="120"/>
      <c r="AA175" s="120"/>
      <c r="AB175" s="120"/>
      <c r="AC175" s="120"/>
      <c r="AD175" s="120"/>
      <c r="AE175" s="120"/>
      <c r="AF175" s="121"/>
      <c r="AG175" s="122"/>
      <c r="AH175" s="67"/>
      <c r="AI175" s="67"/>
    </row>
    <row r="176" spans="1:40" s="64" customFormat="1" x14ac:dyDescent="0.3">
      <c r="V176" s="66"/>
      <c r="Z176" s="120"/>
      <c r="AA176" s="120"/>
      <c r="AB176" s="120"/>
      <c r="AC176" s="120"/>
      <c r="AD176" s="120"/>
      <c r="AE176" s="120"/>
      <c r="AF176" s="121"/>
      <c r="AG176" s="122"/>
    </row>
    <row r="177" spans="1:36" s="64" customFormat="1" x14ac:dyDescent="0.3">
      <c r="V177" s="66"/>
      <c r="Z177" s="120"/>
      <c r="AA177" s="120"/>
      <c r="AB177" s="120"/>
      <c r="AC177" s="120"/>
      <c r="AD177" s="120"/>
      <c r="AE177" s="120"/>
      <c r="AF177" s="121"/>
      <c r="AG177" s="122"/>
    </row>
    <row r="178" spans="1:36" s="64" customFormat="1" x14ac:dyDescent="0.3">
      <c r="V178" s="66"/>
      <c r="Z178" s="120"/>
      <c r="AA178" s="120"/>
      <c r="AB178" s="120"/>
      <c r="AC178" s="120"/>
      <c r="AD178" s="120"/>
      <c r="AE178" s="120"/>
      <c r="AF178" s="121"/>
      <c r="AG178" s="122"/>
    </row>
    <row r="179" spans="1:36" s="64" customFormat="1" x14ac:dyDescent="0.3">
      <c r="V179" s="66"/>
      <c r="X179" s="127"/>
      <c r="Z179" s="120"/>
      <c r="AA179" s="120"/>
      <c r="AB179" s="120"/>
      <c r="AC179" s="120"/>
      <c r="AD179" s="120"/>
      <c r="AE179" s="120"/>
      <c r="AF179" s="121"/>
      <c r="AG179" s="122"/>
      <c r="AH179" s="67"/>
      <c r="AI179" s="67"/>
    </row>
    <row r="180" spans="1:36" s="64" customFormat="1" x14ac:dyDescent="0.3">
      <c r="V180" s="66"/>
      <c r="Z180" s="120"/>
      <c r="AA180" s="120"/>
      <c r="AB180" s="120"/>
      <c r="AC180" s="120"/>
      <c r="AD180" s="120"/>
      <c r="AE180" s="120"/>
      <c r="AF180" s="121"/>
      <c r="AG180" s="122"/>
    </row>
    <row r="181" spans="1:36" s="64" customFormat="1" x14ac:dyDescent="0.3">
      <c r="V181" s="66"/>
      <c r="Z181" s="120"/>
      <c r="AA181" s="120"/>
      <c r="AB181" s="120"/>
      <c r="AC181" s="120"/>
      <c r="AD181" s="120"/>
      <c r="AE181" s="120"/>
      <c r="AF181" s="121"/>
      <c r="AG181" s="122"/>
    </row>
    <row r="182" spans="1:36" s="64" customFormat="1" x14ac:dyDescent="0.3">
      <c r="V182" s="66"/>
      <c r="Z182" s="120"/>
      <c r="AA182" s="120"/>
      <c r="AB182" s="120"/>
      <c r="AC182" s="120"/>
      <c r="AD182" s="120"/>
      <c r="AE182" s="120"/>
      <c r="AF182" s="121"/>
      <c r="AG182" s="122"/>
    </row>
    <row r="183" spans="1:36" s="64" customFormat="1" x14ac:dyDescent="0.3">
      <c r="V183" s="66"/>
      <c r="Z183" s="120"/>
      <c r="AA183" s="120"/>
      <c r="AB183" s="120"/>
      <c r="AC183" s="120"/>
      <c r="AD183" s="120"/>
      <c r="AE183" s="120"/>
      <c r="AF183" s="121"/>
      <c r="AG183" s="122"/>
    </row>
    <row r="184" spans="1:36" s="64" customFormat="1" x14ac:dyDescent="0.3">
      <c r="V184" s="66"/>
      <c r="Z184" s="120"/>
      <c r="AA184" s="120"/>
      <c r="AB184" s="120"/>
      <c r="AC184" s="120"/>
      <c r="AD184" s="120"/>
      <c r="AE184" s="120"/>
      <c r="AF184" s="121"/>
      <c r="AG184" s="122"/>
    </row>
    <row r="185" spans="1:36" s="64" customFormat="1" x14ac:dyDescent="0.3">
      <c r="V185" s="66"/>
      <c r="Z185" s="120"/>
      <c r="AA185" s="120"/>
      <c r="AB185" s="120"/>
      <c r="AC185" s="120"/>
      <c r="AD185" s="120"/>
      <c r="AE185" s="120"/>
      <c r="AF185" s="121"/>
      <c r="AG185" s="122"/>
    </row>
    <row r="186" spans="1:36" s="64" customFormat="1" x14ac:dyDescent="0.3">
      <c r="V186" s="66"/>
      <c r="Z186" s="120"/>
      <c r="AA186" s="120"/>
      <c r="AB186" s="120"/>
      <c r="AC186" s="120"/>
      <c r="AD186" s="120"/>
      <c r="AE186" s="120"/>
      <c r="AF186" s="121"/>
      <c r="AG186" s="122"/>
    </row>
    <row r="187" spans="1:36" s="64" customFormat="1" x14ac:dyDescent="0.3">
      <c r="V187" s="66"/>
      <c r="Z187" s="120"/>
      <c r="AA187" s="120"/>
      <c r="AB187" s="120"/>
      <c r="AC187" s="120"/>
      <c r="AD187" s="120"/>
      <c r="AE187" s="120"/>
      <c r="AF187" s="121"/>
      <c r="AG187" s="122"/>
    </row>
    <row r="188" spans="1:36" s="65" customFormat="1" x14ac:dyDescent="0.3">
      <c r="A188" s="82"/>
      <c r="B188" s="82"/>
      <c r="C188" s="100"/>
      <c r="D188" s="64"/>
      <c r="E188" s="129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30"/>
      <c r="X188" s="121"/>
      <c r="Y188" s="121"/>
      <c r="AH188" s="128"/>
      <c r="AI188" s="128"/>
      <c r="AJ188" s="52"/>
    </row>
    <row r="189" spans="1:36" x14ac:dyDescent="0.3">
      <c r="C189" s="100"/>
      <c r="D189" s="76"/>
    </row>
    <row r="190" spans="1:36" x14ac:dyDescent="0.3">
      <c r="C190" s="100"/>
      <c r="D190" s="76"/>
    </row>
    <row r="191" spans="1:36" x14ac:dyDescent="0.3">
      <c r="C191" s="100"/>
      <c r="D191" s="76"/>
    </row>
    <row r="192" spans="1:36" x14ac:dyDescent="0.3">
      <c r="C192" s="100"/>
      <c r="D192" s="76"/>
    </row>
    <row r="193" spans="3:4" x14ac:dyDescent="0.3">
      <c r="C193" s="100"/>
      <c r="D193" s="76"/>
    </row>
    <row r="194" spans="3:4" x14ac:dyDescent="0.3">
      <c r="C194" s="100"/>
      <c r="D194" s="76"/>
    </row>
    <row r="195" spans="3:4" x14ac:dyDescent="0.3">
      <c r="C195" s="100"/>
      <c r="D195" s="76"/>
    </row>
    <row r="196" spans="3:4" x14ac:dyDescent="0.3">
      <c r="C196" s="100"/>
      <c r="D196" s="76"/>
    </row>
    <row r="197" spans="3:4" x14ac:dyDescent="0.3">
      <c r="C197" s="100"/>
      <c r="D197" s="76"/>
    </row>
    <row r="198" spans="3:4" x14ac:dyDescent="0.3">
      <c r="C198" s="100"/>
      <c r="D198" s="76"/>
    </row>
    <row r="199" spans="3:4" x14ac:dyDescent="0.3">
      <c r="C199" s="100"/>
      <c r="D199" s="76"/>
    </row>
    <row r="200" spans="3:4" x14ac:dyDescent="0.3">
      <c r="C200" s="100"/>
      <c r="D200" s="76"/>
    </row>
    <row r="201" spans="3:4" x14ac:dyDescent="0.3">
      <c r="C201" s="100"/>
      <c r="D201" s="76"/>
    </row>
    <row r="202" spans="3:4" x14ac:dyDescent="0.3">
      <c r="C202" s="100"/>
      <c r="D202" s="76"/>
    </row>
    <row r="203" spans="3:4" x14ac:dyDescent="0.3">
      <c r="C203" s="100"/>
      <c r="D203" s="76"/>
    </row>
    <row r="204" spans="3:4" x14ac:dyDescent="0.3">
      <c r="C204" s="100"/>
      <c r="D204" s="76"/>
    </row>
    <row r="205" spans="3:4" x14ac:dyDescent="0.3">
      <c r="C205" s="100"/>
      <c r="D205" s="76"/>
    </row>
    <row r="206" spans="3:4" x14ac:dyDescent="0.3">
      <c r="C206" s="100"/>
      <c r="D206" s="76"/>
    </row>
    <row r="207" spans="3:4" x14ac:dyDescent="0.3">
      <c r="C207" s="100"/>
      <c r="D207" s="76"/>
    </row>
    <row r="208" spans="3:4" x14ac:dyDescent="0.3">
      <c r="C208" s="100"/>
      <c r="D208" s="76"/>
    </row>
    <row r="209" spans="3:4" x14ac:dyDescent="0.3">
      <c r="C209" s="100"/>
      <c r="D209" s="76"/>
    </row>
    <row r="210" spans="3:4" x14ac:dyDescent="0.3">
      <c r="C210" s="100"/>
      <c r="D210" s="76"/>
    </row>
    <row r="211" spans="3:4" x14ac:dyDescent="0.3">
      <c r="C211" s="100"/>
      <c r="D211" s="76"/>
    </row>
    <row r="212" spans="3:4" x14ac:dyDescent="0.3">
      <c r="C212" s="100"/>
      <c r="D212" s="76"/>
    </row>
    <row r="213" spans="3:4" x14ac:dyDescent="0.3">
      <c r="C213" s="100"/>
      <c r="D213" s="76"/>
    </row>
    <row r="214" spans="3:4" x14ac:dyDescent="0.3">
      <c r="C214" s="100"/>
      <c r="D214" s="76"/>
    </row>
    <row r="215" spans="3:4" x14ac:dyDescent="0.3">
      <c r="C215" s="100"/>
      <c r="D215" s="76"/>
    </row>
    <row r="216" spans="3:4" x14ac:dyDescent="0.3">
      <c r="C216" s="100"/>
      <c r="D216" s="76"/>
    </row>
    <row r="217" spans="3:4" x14ac:dyDescent="0.3">
      <c r="C217" s="100"/>
      <c r="D217" s="76"/>
    </row>
    <row r="218" spans="3:4" x14ac:dyDescent="0.3">
      <c r="C218" s="100"/>
      <c r="D218" s="76"/>
    </row>
    <row r="219" spans="3:4" x14ac:dyDescent="0.3">
      <c r="C219" s="100"/>
      <c r="D219" s="76"/>
    </row>
    <row r="220" spans="3:4" x14ac:dyDescent="0.3">
      <c r="C220" s="100"/>
      <c r="D220" s="76"/>
    </row>
    <row r="221" spans="3:4" x14ac:dyDescent="0.3">
      <c r="C221" s="100"/>
      <c r="D221" s="76"/>
    </row>
    <row r="222" spans="3:4" x14ac:dyDescent="0.3">
      <c r="C222" s="100"/>
      <c r="D222" s="76"/>
    </row>
    <row r="223" spans="3:4" x14ac:dyDescent="0.3">
      <c r="C223" s="100"/>
      <c r="D223" s="76"/>
    </row>
    <row r="224" spans="3:4" x14ac:dyDescent="0.3">
      <c r="C224" s="100"/>
      <c r="D224" s="76"/>
    </row>
    <row r="225" spans="3:4" x14ac:dyDescent="0.3">
      <c r="C225" s="100"/>
      <c r="D225" s="76"/>
    </row>
    <row r="226" spans="3:4" x14ac:dyDescent="0.3">
      <c r="C226" s="100"/>
      <c r="D226" s="76"/>
    </row>
    <row r="227" spans="3:4" x14ac:dyDescent="0.3">
      <c r="C227" s="100"/>
      <c r="D227" s="76"/>
    </row>
    <row r="228" spans="3:4" x14ac:dyDescent="0.3">
      <c r="C228" s="100"/>
      <c r="D228" s="76"/>
    </row>
    <row r="229" spans="3:4" x14ac:dyDescent="0.3">
      <c r="C229" s="100"/>
      <c r="D229" s="76"/>
    </row>
    <row r="230" spans="3:4" x14ac:dyDescent="0.3">
      <c r="C230" s="100"/>
      <c r="D230" s="76"/>
    </row>
    <row r="231" spans="3:4" x14ac:dyDescent="0.3">
      <c r="C231" s="100"/>
      <c r="D231" s="76"/>
    </row>
    <row r="232" spans="3:4" x14ac:dyDescent="0.3">
      <c r="C232" s="100"/>
      <c r="D232" s="76"/>
    </row>
    <row r="233" spans="3:4" x14ac:dyDescent="0.3">
      <c r="C233" s="100"/>
      <c r="D233" s="76"/>
    </row>
    <row r="234" spans="3:4" x14ac:dyDescent="0.3">
      <c r="C234" s="100"/>
      <c r="D234" s="76"/>
    </row>
    <row r="235" spans="3:4" x14ac:dyDescent="0.3">
      <c r="C235" s="100"/>
      <c r="D235" s="76"/>
    </row>
    <row r="236" spans="3:4" x14ac:dyDescent="0.3">
      <c r="C236" s="100"/>
      <c r="D236" s="76"/>
    </row>
    <row r="237" spans="3:4" x14ac:dyDescent="0.3">
      <c r="C237" s="100"/>
      <c r="D237" s="76"/>
    </row>
    <row r="238" spans="3:4" x14ac:dyDescent="0.3">
      <c r="C238" s="100"/>
      <c r="D238" s="76"/>
    </row>
    <row r="239" spans="3:4" x14ac:dyDescent="0.3">
      <c r="C239" s="100"/>
      <c r="D239" s="76"/>
    </row>
    <row r="240" spans="3:4" x14ac:dyDescent="0.3">
      <c r="C240" s="100"/>
      <c r="D240" s="76"/>
    </row>
    <row r="241" spans="3:4" x14ac:dyDescent="0.3">
      <c r="C241" s="100"/>
      <c r="D241" s="76"/>
    </row>
    <row r="242" spans="3:4" x14ac:dyDescent="0.3">
      <c r="C242" s="100"/>
      <c r="D242" s="76"/>
    </row>
    <row r="243" spans="3:4" x14ac:dyDescent="0.3">
      <c r="C243" s="100"/>
      <c r="D243" s="76"/>
    </row>
    <row r="244" spans="3:4" x14ac:dyDescent="0.3">
      <c r="C244" s="100"/>
      <c r="D244" s="76"/>
    </row>
    <row r="245" spans="3:4" x14ac:dyDescent="0.3">
      <c r="C245" s="100"/>
      <c r="D245" s="76"/>
    </row>
    <row r="246" spans="3:4" x14ac:dyDescent="0.3">
      <c r="C246" s="100"/>
      <c r="D246" s="76"/>
    </row>
    <row r="247" spans="3:4" x14ac:dyDescent="0.3">
      <c r="C247" s="100"/>
      <c r="D247" s="76"/>
    </row>
    <row r="248" spans="3:4" x14ac:dyDescent="0.3">
      <c r="C248" s="100"/>
      <c r="D248" s="76"/>
    </row>
    <row r="249" spans="3:4" x14ac:dyDescent="0.3">
      <c r="C249" s="100"/>
      <c r="D249" s="76"/>
    </row>
    <row r="250" spans="3:4" x14ac:dyDescent="0.3">
      <c r="C250" s="100"/>
      <c r="D250" s="76"/>
    </row>
    <row r="251" spans="3:4" x14ac:dyDescent="0.3">
      <c r="C251" s="100"/>
      <c r="D251" s="76"/>
    </row>
    <row r="252" spans="3:4" x14ac:dyDescent="0.3">
      <c r="C252" s="100"/>
      <c r="D252" s="76"/>
    </row>
    <row r="253" spans="3:4" x14ac:dyDescent="0.3">
      <c r="C253" s="100"/>
      <c r="D253" s="76"/>
    </row>
    <row r="254" spans="3:4" x14ac:dyDescent="0.3">
      <c r="C254" s="100"/>
      <c r="D254" s="76"/>
    </row>
    <row r="255" spans="3:4" x14ac:dyDescent="0.3">
      <c r="C255" s="100"/>
      <c r="D255" s="76"/>
    </row>
    <row r="256" spans="3:4" x14ac:dyDescent="0.3">
      <c r="C256" s="100"/>
      <c r="D256" s="76"/>
    </row>
    <row r="257" spans="3:4" x14ac:dyDescent="0.3">
      <c r="C257" s="100"/>
      <c r="D257" s="76"/>
    </row>
    <row r="258" spans="3:4" x14ac:dyDescent="0.3">
      <c r="C258" s="100"/>
      <c r="D258" s="76"/>
    </row>
    <row r="259" spans="3:4" x14ac:dyDescent="0.3">
      <c r="C259" s="100"/>
      <c r="D259" s="76"/>
    </row>
    <row r="260" spans="3:4" x14ac:dyDescent="0.3">
      <c r="C260" s="100"/>
      <c r="D260" s="76"/>
    </row>
    <row r="261" spans="3:4" x14ac:dyDescent="0.3">
      <c r="C261" s="100"/>
      <c r="D261" s="76"/>
    </row>
    <row r="262" spans="3:4" x14ac:dyDescent="0.3">
      <c r="C262" s="100"/>
      <c r="D262" s="76"/>
    </row>
    <row r="263" spans="3:4" x14ac:dyDescent="0.3">
      <c r="C263" s="100"/>
      <c r="D263" s="76"/>
    </row>
    <row r="264" spans="3:4" x14ac:dyDescent="0.3">
      <c r="C264" s="100"/>
      <c r="D264" s="76"/>
    </row>
    <row r="265" spans="3:4" x14ac:dyDescent="0.3">
      <c r="C265" s="100"/>
      <c r="D265" s="76"/>
    </row>
    <row r="266" spans="3:4" x14ac:dyDescent="0.3">
      <c r="C266" s="100"/>
      <c r="D266" s="76"/>
    </row>
    <row r="267" spans="3:4" x14ac:dyDescent="0.3">
      <c r="C267" s="100"/>
      <c r="D267" s="76"/>
    </row>
    <row r="268" spans="3:4" x14ac:dyDescent="0.3">
      <c r="C268" s="100"/>
      <c r="D268" s="76"/>
    </row>
    <row r="269" spans="3:4" x14ac:dyDescent="0.3">
      <c r="C269" s="100"/>
      <c r="D269" s="76"/>
    </row>
    <row r="270" spans="3:4" x14ac:dyDescent="0.3">
      <c r="C270" s="100"/>
      <c r="D270" s="76"/>
    </row>
    <row r="271" spans="3:4" x14ac:dyDescent="0.3">
      <c r="C271" s="100"/>
      <c r="D271" s="76"/>
    </row>
    <row r="272" spans="3:4" x14ac:dyDescent="0.3">
      <c r="C272" s="100"/>
      <c r="D272" s="76"/>
    </row>
    <row r="273" spans="3:4" x14ac:dyDescent="0.3">
      <c r="C273" s="100"/>
      <c r="D273" s="76"/>
    </row>
    <row r="274" spans="3:4" x14ac:dyDescent="0.3">
      <c r="C274" s="100"/>
      <c r="D274" s="76"/>
    </row>
    <row r="275" spans="3:4" x14ac:dyDescent="0.3">
      <c r="C275" s="100"/>
      <c r="D275" s="76"/>
    </row>
    <row r="276" spans="3:4" x14ac:dyDescent="0.3">
      <c r="C276" s="100"/>
      <c r="D276" s="76"/>
    </row>
    <row r="277" spans="3:4" x14ac:dyDescent="0.3">
      <c r="C277" s="100"/>
      <c r="D277" s="76"/>
    </row>
    <row r="278" spans="3:4" x14ac:dyDescent="0.3">
      <c r="C278" s="100"/>
      <c r="D278" s="76"/>
    </row>
    <row r="279" spans="3:4" x14ac:dyDescent="0.3">
      <c r="C279" s="100"/>
      <c r="D279" s="76"/>
    </row>
    <row r="280" spans="3:4" x14ac:dyDescent="0.3">
      <c r="C280" s="100"/>
      <c r="D280" s="76"/>
    </row>
    <row r="281" spans="3:4" x14ac:dyDescent="0.3">
      <c r="C281" s="100"/>
      <c r="D281" s="76"/>
    </row>
    <row r="282" spans="3:4" x14ac:dyDescent="0.3">
      <c r="C282" s="100"/>
      <c r="D282" s="76"/>
    </row>
    <row r="283" spans="3:4" x14ac:dyDescent="0.3">
      <c r="C283" s="100"/>
      <c r="D283" s="76"/>
    </row>
    <row r="284" spans="3:4" x14ac:dyDescent="0.3">
      <c r="C284" s="100"/>
      <c r="D284" s="76"/>
    </row>
    <row r="285" spans="3:4" x14ac:dyDescent="0.3">
      <c r="C285" s="100"/>
      <c r="D285" s="76"/>
    </row>
    <row r="286" spans="3:4" x14ac:dyDescent="0.3">
      <c r="C286" s="100"/>
      <c r="D286" s="76"/>
    </row>
    <row r="287" spans="3:4" x14ac:dyDescent="0.3">
      <c r="C287" s="100"/>
      <c r="D287" s="76"/>
    </row>
    <row r="288" spans="3:4" x14ac:dyDescent="0.3">
      <c r="C288" s="100"/>
      <c r="D288" s="76"/>
    </row>
    <row r="289" spans="3:4" x14ac:dyDescent="0.3">
      <c r="C289" s="100"/>
      <c r="D289" s="76"/>
    </row>
    <row r="290" spans="3:4" x14ac:dyDescent="0.3">
      <c r="C290" s="100"/>
      <c r="D290" s="76"/>
    </row>
    <row r="291" spans="3:4" x14ac:dyDescent="0.3">
      <c r="C291" s="100"/>
      <c r="D291" s="76"/>
    </row>
    <row r="292" spans="3:4" x14ac:dyDescent="0.3">
      <c r="C292" s="100"/>
      <c r="D292" s="76"/>
    </row>
    <row r="293" spans="3:4" x14ac:dyDescent="0.3">
      <c r="C293" s="100"/>
      <c r="D293" s="76"/>
    </row>
    <row r="294" spans="3:4" x14ac:dyDescent="0.3">
      <c r="C294" s="100"/>
      <c r="D294" s="76"/>
    </row>
    <row r="295" spans="3:4" x14ac:dyDescent="0.3">
      <c r="C295" s="100"/>
      <c r="D295" s="76"/>
    </row>
    <row r="296" spans="3:4" x14ac:dyDescent="0.3">
      <c r="C296" s="100"/>
      <c r="D296" s="76"/>
    </row>
    <row r="297" spans="3:4" x14ac:dyDescent="0.3">
      <c r="C297" s="100"/>
      <c r="D297" s="76"/>
    </row>
    <row r="298" spans="3:4" x14ac:dyDescent="0.3">
      <c r="C298" s="100"/>
      <c r="D298" s="76"/>
    </row>
    <row r="299" spans="3:4" x14ac:dyDescent="0.3">
      <c r="C299" s="100"/>
      <c r="D299" s="76"/>
    </row>
    <row r="300" spans="3:4" x14ac:dyDescent="0.3">
      <c r="C300" s="100"/>
      <c r="D300" s="76"/>
    </row>
    <row r="301" spans="3:4" x14ac:dyDescent="0.3">
      <c r="C301" s="100"/>
      <c r="D301" s="76"/>
    </row>
    <row r="302" spans="3:4" x14ac:dyDescent="0.3">
      <c r="C302" s="100"/>
      <c r="D302" s="76"/>
    </row>
    <row r="303" spans="3:4" x14ac:dyDescent="0.3">
      <c r="C303" s="100"/>
      <c r="D303" s="76"/>
    </row>
    <row r="304" spans="3:4" x14ac:dyDescent="0.3">
      <c r="C304" s="100"/>
      <c r="D304" s="76"/>
    </row>
    <row r="305" spans="3:4" x14ac:dyDescent="0.3">
      <c r="C305" s="100"/>
      <c r="D305" s="76"/>
    </row>
    <row r="306" spans="3:4" x14ac:dyDescent="0.3">
      <c r="C306" s="100"/>
      <c r="D306" s="76"/>
    </row>
    <row r="307" spans="3:4" x14ac:dyDescent="0.3">
      <c r="C307" s="100"/>
      <c r="D307" s="76"/>
    </row>
    <row r="308" spans="3:4" x14ac:dyDescent="0.3">
      <c r="C308" s="100"/>
      <c r="D308" s="76"/>
    </row>
    <row r="309" spans="3:4" x14ac:dyDescent="0.3">
      <c r="C309" s="100"/>
      <c r="D309" s="76"/>
    </row>
    <row r="310" spans="3:4" x14ac:dyDescent="0.3">
      <c r="C310" s="100"/>
      <c r="D310" s="76"/>
    </row>
    <row r="311" spans="3:4" x14ac:dyDescent="0.3">
      <c r="C311" s="100"/>
      <c r="D311" s="76"/>
    </row>
    <row r="312" spans="3:4" x14ac:dyDescent="0.3">
      <c r="C312" s="100"/>
      <c r="D312" s="76"/>
    </row>
    <row r="313" spans="3:4" x14ac:dyDescent="0.3">
      <c r="C313" s="100"/>
      <c r="D313" s="76"/>
    </row>
    <row r="314" spans="3:4" x14ac:dyDescent="0.3">
      <c r="C314" s="100"/>
      <c r="D314" s="76"/>
    </row>
    <row r="315" spans="3:4" x14ac:dyDescent="0.3">
      <c r="C315" s="100"/>
      <c r="D315" s="76"/>
    </row>
    <row r="316" spans="3:4" x14ac:dyDescent="0.3">
      <c r="C316" s="100"/>
      <c r="D316" s="76"/>
    </row>
    <row r="317" spans="3:4" x14ac:dyDescent="0.3">
      <c r="C317" s="100"/>
      <c r="D317" s="76"/>
    </row>
    <row r="318" spans="3:4" x14ac:dyDescent="0.3">
      <c r="C318" s="100"/>
      <c r="D318" s="76"/>
    </row>
    <row r="319" spans="3:4" x14ac:dyDescent="0.3">
      <c r="C319" s="100"/>
      <c r="D319" s="76"/>
    </row>
    <row r="320" spans="3:4" x14ac:dyDescent="0.3">
      <c r="C320" s="100"/>
      <c r="D320" s="76"/>
    </row>
    <row r="321" spans="3:4" x14ac:dyDescent="0.3">
      <c r="C321" s="100"/>
      <c r="D321" s="76"/>
    </row>
    <row r="322" spans="3:4" x14ac:dyDescent="0.3">
      <c r="C322" s="100"/>
      <c r="D322" s="76"/>
    </row>
    <row r="323" spans="3:4" x14ac:dyDescent="0.3">
      <c r="C323" s="100"/>
      <c r="D323" s="76"/>
    </row>
    <row r="324" spans="3:4" x14ac:dyDescent="0.3">
      <c r="C324" s="100"/>
      <c r="D324" s="76"/>
    </row>
    <row r="325" spans="3:4" x14ac:dyDescent="0.3">
      <c r="C325" s="100"/>
      <c r="D325" s="76"/>
    </row>
    <row r="326" spans="3:4" x14ac:dyDescent="0.3">
      <c r="C326" s="100"/>
      <c r="D326" s="76"/>
    </row>
    <row r="327" spans="3:4" x14ac:dyDescent="0.3">
      <c r="C327" s="100"/>
      <c r="D327" s="76"/>
    </row>
    <row r="328" spans="3:4" x14ac:dyDescent="0.3">
      <c r="C328" s="100"/>
      <c r="D328" s="76"/>
    </row>
    <row r="329" spans="3:4" x14ac:dyDescent="0.3">
      <c r="C329" s="100"/>
      <c r="D329" s="76"/>
    </row>
    <row r="330" spans="3:4" x14ac:dyDescent="0.3">
      <c r="C330" s="100"/>
      <c r="D330" s="76"/>
    </row>
    <row r="331" spans="3:4" x14ac:dyDescent="0.3">
      <c r="C331" s="100"/>
      <c r="D331" s="76"/>
    </row>
    <row r="332" spans="3:4" x14ac:dyDescent="0.3">
      <c r="C332" s="100"/>
      <c r="D332" s="76"/>
    </row>
    <row r="333" spans="3:4" x14ac:dyDescent="0.3">
      <c r="C333" s="100"/>
      <c r="D333" s="76"/>
    </row>
    <row r="334" spans="3:4" x14ac:dyDescent="0.3">
      <c r="C334" s="100"/>
      <c r="D334" s="76"/>
    </row>
    <row r="335" spans="3:4" x14ac:dyDescent="0.3">
      <c r="C335" s="100"/>
      <c r="D335" s="76"/>
    </row>
    <row r="336" spans="3:4" x14ac:dyDescent="0.3">
      <c r="C336" s="100"/>
      <c r="D336" s="76"/>
    </row>
    <row r="337" spans="3:4" x14ac:dyDescent="0.3">
      <c r="C337" s="100"/>
      <c r="D337" s="76"/>
    </row>
    <row r="338" spans="3:4" x14ac:dyDescent="0.3">
      <c r="C338" s="100"/>
      <c r="D338" s="76"/>
    </row>
    <row r="339" spans="3:4" x14ac:dyDescent="0.3">
      <c r="C339" s="100"/>
      <c r="D339" s="76"/>
    </row>
    <row r="340" spans="3:4" x14ac:dyDescent="0.3">
      <c r="C340" s="100"/>
      <c r="D340" s="76"/>
    </row>
    <row r="341" spans="3:4" x14ac:dyDescent="0.3">
      <c r="C341" s="100"/>
      <c r="D341" s="76"/>
    </row>
    <row r="342" spans="3:4" x14ac:dyDescent="0.3">
      <c r="C342" s="100"/>
      <c r="D342" s="76"/>
    </row>
    <row r="343" spans="3:4" x14ac:dyDescent="0.3">
      <c r="C343" s="100"/>
      <c r="D343" s="76"/>
    </row>
    <row r="344" spans="3:4" x14ac:dyDescent="0.3">
      <c r="C344" s="100"/>
      <c r="D344" s="76"/>
    </row>
    <row r="345" spans="3:4" x14ac:dyDescent="0.3">
      <c r="C345" s="100"/>
      <c r="D345" s="76"/>
    </row>
    <row r="346" spans="3:4" x14ac:dyDescent="0.3">
      <c r="C346" s="100"/>
      <c r="D346" s="76"/>
    </row>
    <row r="347" spans="3:4" x14ac:dyDescent="0.3">
      <c r="C347" s="100"/>
      <c r="D347" s="76"/>
    </row>
    <row r="348" spans="3:4" x14ac:dyDescent="0.3">
      <c r="C348" s="100"/>
      <c r="D348" s="76"/>
    </row>
    <row r="349" spans="3:4" x14ac:dyDescent="0.3">
      <c r="C349" s="100"/>
      <c r="D349" s="76"/>
    </row>
    <row r="350" spans="3:4" x14ac:dyDescent="0.3">
      <c r="C350" s="100"/>
      <c r="D350" s="76"/>
    </row>
    <row r="351" spans="3:4" x14ac:dyDescent="0.3">
      <c r="C351" s="100"/>
      <c r="D351" s="76"/>
    </row>
    <row r="352" spans="3:4" x14ac:dyDescent="0.3">
      <c r="C352" s="100"/>
      <c r="D352" s="76"/>
    </row>
    <row r="353" spans="3:4" x14ac:dyDescent="0.3">
      <c r="C353" s="100"/>
      <c r="D353" s="76"/>
    </row>
    <row r="354" spans="3:4" x14ac:dyDescent="0.3">
      <c r="C354" s="100"/>
      <c r="D354" s="76"/>
    </row>
    <row r="355" spans="3:4" x14ac:dyDescent="0.3">
      <c r="C355" s="100"/>
      <c r="D355" s="76"/>
    </row>
    <row r="356" spans="3:4" x14ac:dyDescent="0.3">
      <c r="C356" s="100"/>
      <c r="D356" s="76"/>
    </row>
    <row r="357" spans="3:4" x14ac:dyDescent="0.3">
      <c r="C357" s="100"/>
      <c r="D357" s="76"/>
    </row>
    <row r="358" spans="3:4" x14ac:dyDescent="0.3">
      <c r="C358" s="100"/>
      <c r="D358" s="76"/>
    </row>
    <row r="359" spans="3:4" x14ac:dyDescent="0.3">
      <c r="C359" s="100"/>
      <c r="D359" s="76"/>
    </row>
    <row r="360" spans="3:4" x14ac:dyDescent="0.3">
      <c r="C360" s="100"/>
      <c r="D360" s="76"/>
    </row>
    <row r="361" spans="3:4" x14ac:dyDescent="0.3">
      <c r="C361" s="100"/>
      <c r="D361" s="76"/>
    </row>
    <row r="362" spans="3:4" x14ac:dyDescent="0.3">
      <c r="C362" s="100"/>
      <c r="D362" s="76"/>
    </row>
    <row r="363" spans="3:4" x14ac:dyDescent="0.3">
      <c r="C363" s="100"/>
      <c r="D363" s="76"/>
    </row>
    <row r="364" spans="3:4" x14ac:dyDescent="0.3">
      <c r="C364" s="100"/>
      <c r="D364" s="76"/>
    </row>
    <row r="365" spans="3:4" x14ac:dyDescent="0.3">
      <c r="C365" s="100"/>
      <c r="D365" s="76"/>
    </row>
    <row r="366" spans="3:4" x14ac:dyDescent="0.3">
      <c r="C366" s="100"/>
      <c r="D366" s="76"/>
    </row>
    <row r="367" spans="3:4" x14ac:dyDescent="0.3">
      <c r="C367" s="100"/>
      <c r="D367" s="76"/>
    </row>
    <row r="368" spans="3:4" x14ac:dyDescent="0.3">
      <c r="C368" s="100"/>
      <c r="D368" s="76"/>
    </row>
    <row r="369" spans="3:4" x14ac:dyDescent="0.3">
      <c r="C369" s="100"/>
      <c r="D369" s="76"/>
    </row>
    <row r="370" spans="3:4" x14ac:dyDescent="0.3">
      <c r="C370" s="100"/>
      <c r="D370" s="76"/>
    </row>
    <row r="371" spans="3:4" x14ac:dyDescent="0.3">
      <c r="C371" s="100"/>
      <c r="D371" s="76"/>
    </row>
    <row r="372" spans="3:4" x14ac:dyDescent="0.3">
      <c r="C372" s="100"/>
      <c r="D372" s="76"/>
    </row>
    <row r="373" spans="3:4" x14ac:dyDescent="0.3">
      <c r="C373" s="100"/>
      <c r="D373" s="76"/>
    </row>
    <row r="374" spans="3:4" x14ac:dyDescent="0.3">
      <c r="C374" s="100"/>
      <c r="D374" s="76"/>
    </row>
    <row r="375" spans="3:4" x14ac:dyDescent="0.3">
      <c r="C375" s="100"/>
      <c r="D375" s="76"/>
    </row>
    <row r="376" spans="3:4" x14ac:dyDescent="0.3">
      <c r="C376" s="100"/>
      <c r="D376" s="76"/>
    </row>
    <row r="377" spans="3:4" x14ac:dyDescent="0.3">
      <c r="C377" s="100"/>
      <c r="D377" s="76"/>
    </row>
    <row r="378" spans="3:4" x14ac:dyDescent="0.3">
      <c r="C378" s="100"/>
      <c r="D378" s="76"/>
    </row>
    <row r="379" spans="3:4" x14ac:dyDescent="0.3">
      <c r="C379" s="100"/>
      <c r="D379" s="76"/>
    </row>
    <row r="380" spans="3:4" x14ac:dyDescent="0.3">
      <c r="C380" s="100"/>
      <c r="D380" s="76"/>
    </row>
    <row r="381" spans="3:4" x14ac:dyDescent="0.3">
      <c r="C381" s="100"/>
      <c r="D381" s="76"/>
    </row>
    <row r="382" spans="3:4" x14ac:dyDescent="0.3">
      <c r="C382" s="100"/>
      <c r="D382" s="76"/>
    </row>
    <row r="383" spans="3:4" x14ac:dyDescent="0.3">
      <c r="C383" s="100"/>
      <c r="D383" s="76"/>
    </row>
    <row r="384" spans="3:4" x14ac:dyDescent="0.3">
      <c r="C384" s="100"/>
      <c r="D384" s="76"/>
    </row>
    <row r="385" spans="3:4" x14ac:dyDescent="0.3">
      <c r="C385" s="100"/>
      <c r="D385" s="76"/>
    </row>
    <row r="386" spans="3:4" x14ac:dyDescent="0.3">
      <c r="C386" s="100"/>
      <c r="D386" s="76"/>
    </row>
    <row r="387" spans="3:4" x14ac:dyDescent="0.3">
      <c r="C387" s="100"/>
      <c r="D387" s="76"/>
    </row>
    <row r="388" spans="3:4" x14ac:dyDescent="0.3">
      <c r="C388" s="100"/>
      <c r="D388" s="76"/>
    </row>
    <row r="389" spans="3:4" x14ac:dyDescent="0.3">
      <c r="C389" s="100"/>
      <c r="D389" s="76"/>
    </row>
    <row r="390" spans="3:4" x14ac:dyDescent="0.3">
      <c r="C390" s="100"/>
      <c r="D390" s="76"/>
    </row>
    <row r="391" spans="3:4" x14ac:dyDescent="0.3">
      <c r="C391" s="100"/>
      <c r="D391" s="76"/>
    </row>
    <row r="392" spans="3:4" x14ac:dyDescent="0.3">
      <c r="C392" s="100"/>
      <c r="D392" s="76"/>
    </row>
    <row r="393" spans="3:4" x14ac:dyDescent="0.3">
      <c r="C393" s="100"/>
      <c r="D393" s="76"/>
    </row>
    <row r="394" spans="3:4" x14ac:dyDescent="0.3">
      <c r="C394" s="100"/>
      <c r="D394" s="76"/>
    </row>
    <row r="395" spans="3:4" x14ac:dyDescent="0.3">
      <c r="C395" s="100"/>
      <c r="D395" s="76"/>
    </row>
    <row r="396" spans="3:4" x14ac:dyDescent="0.3">
      <c r="C396" s="100"/>
      <c r="D396" s="76"/>
    </row>
    <row r="397" spans="3:4" x14ac:dyDescent="0.3">
      <c r="C397" s="100"/>
      <c r="D397" s="76"/>
    </row>
    <row r="398" spans="3:4" x14ac:dyDescent="0.3">
      <c r="C398" s="100"/>
      <c r="D398" s="76"/>
    </row>
    <row r="399" spans="3:4" x14ac:dyDescent="0.3">
      <c r="C399" s="100"/>
      <c r="D399" s="76"/>
    </row>
    <row r="400" spans="3:4" x14ac:dyDescent="0.3">
      <c r="C400" s="100"/>
      <c r="D400" s="76"/>
    </row>
    <row r="401" spans="3:4" x14ac:dyDescent="0.3">
      <c r="C401" s="100"/>
      <c r="D401" s="76"/>
    </row>
    <row r="402" spans="3:4" x14ac:dyDescent="0.3">
      <c r="C402" s="100"/>
      <c r="D402" s="76"/>
    </row>
    <row r="403" spans="3:4" x14ac:dyDescent="0.3">
      <c r="C403" s="100"/>
      <c r="D403" s="76"/>
    </row>
    <row r="404" spans="3:4" x14ac:dyDescent="0.3">
      <c r="C404" s="100"/>
      <c r="D404" s="76"/>
    </row>
    <row r="405" spans="3:4" x14ac:dyDescent="0.3">
      <c r="C405" s="100"/>
      <c r="D405" s="76"/>
    </row>
    <row r="406" spans="3:4" x14ac:dyDescent="0.3">
      <c r="C406" s="100"/>
      <c r="D406" s="76"/>
    </row>
    <row r="407" spans="3:4" x14ac:dyDescent="0.3">
      <c r="C407" s="100"/>
      <c r="D407" s="76"/>
    </row>
    <row r="408" spans="3:4" x14ac:dyDescent="0.3">
      <c r="C408" s="100"/>
      <c r="D408" s="76"/>
    </row>
    <row r="409" spans="3:4" x14ac:dyDescent="0.3">
      <c r="C409" s="100"/>
      <c r="D409" s="76"/>
    </row>
    <row r="410" spans="3:4" x14ac:dyDescent="0.3">
      <c r="C410" s="100"/>
      <c r="D410" s="76"/>
    </row>
    <row r="411" spans="3:4" x14ac:dyDescent="0.3">
      <c r="C411" s="100"/>
      <c r="D411" s="76"/>
    </row>
    <row r="412" spans="3:4" x14ac:dyDescent="0.3">
      <c r="C412" s="100"/>
      <c r="D412" s="76"/>
    </row>
    <row r="413" spans="3:4" x14ac:dyDescent="0.3">
      <c r="C413" s="100"/>
      <c r="D413" s="76"/>
    </row>
    <row r="414" spans="3:4" x14ac:dyDescent="0.3">
      <c r="C414" s="100"/>
      <c r="D414" s="76"/>
    </row>
    <row r="415" spans="3:4" x14ac:dyDescent="0.3">
      <c r="C415" s="100"/>
      <c r="D415" s="76"/>
    </row>
    <row r="416" spans="3:4" x14ac:dyDescent="0.3">
      <c r="C416" s="100"/>
      <c r="D416" s="76"/>
    </row>
    <row r="417" spans="3:4" x14ac:dyDescent="0.3">
      <c r="C417" s="100"/>
      <c r="D417" s="76"/>
    </row>
    <row r="418" spans="3:4" x14ac:dyDescent="0.3">
      <c r="C418" s="100"/>
      <c r="D418" s="76"/>
    </row>
    <row r="419" spans="3:4" x14ac:dyDescent="0.3">
      <c r="C419" s="100"/>
      <c r="D419" s="76"/>
    </row>
    <row r="420" spans="3:4" x14ac:dyDescent="0.3">
      <c r="C420" s="100"/>
      <c r="D420" s="76"/>
    </row>
    <row r="421" spans="3:4" x14ac:dyDescent="0.3">
      <c r="C421" s="100"/>
      <c r="D421" s="76"/>
    </row>
    <row r="422" spans="3:4" x14ac:dyDescent="0.3">
      <c r="C422" s="100"/>
      <c r="D422" s="76"/>
    </row>
    <row r="423" spans="3:4" x14ac:dyDescent="0.3">
      <c r="C423" s="100"/>
      <c r="D423" s="76"/>
    </row>
    <row r="424" spans="3:4" x14ac:dyDescent="0.3">
      <c r="C424" s="100"/>
      <c r="D424" s="76"/>
    </row>
    <row r="425" spans="3:4" x14ac:dyDescent="0.3">
      <c r="C425" s="100"/>
      <c r="D425" s="76"/>
    </row>
    <row r="426" spans="3:4" x14ac:dyDescent="0.3">
      <c r="C426" s="100"/>
      <c r="D426" s="76"/>
    </row>
    <row r="427" spans="3:4" x14ac:dyDescent="0.3">
      <c r="C427" s="100"/>
      <c r="D427" s="76"/>
    </row>
    <row r="428" spans="3:4" x14ac:dyDescent="0.3">
      <c r="C428" s="100"/>
      <c r="D428" s="76"/>
    </row>
    <row r="429" spans="3:4" x14ac:dyDescent="0.3">
      <c r="C429" s="100"/>
      <c r="D429" s="76"/>
    </row>
    <row r="430" spans="3:4" x14ac:dyDescent="0.3">
      <c r="C430" s="100"/>
      <c r="D430" s="76"/>
    </row>
    <row r="431" spans="3:4" x14ac:dyDescent="0.3">
      <c r="C431" s="100"/>
      <c r="D431" s="76"/>
    </row>
    <row r="432" spans="3:4" x14ac:dyDescent="0.3">
      <c r="C432" s="100"/>
      <c r="D432" s="76"/>
    </row>
    <row r="433" spans="3:4" x14ac:dyDescent="0.3">
      <c r="C433" s="100"/>
      <c r="D433" s="76"/>
    </row>
    <row r="434" spans="3:4" x14ac:dyDescent="0.3">
      <c r="C434" s="100"/>
      <c r="D434" s="76"/>
    </row>
    <row r="435" spans="3:4" x14ac:dyDescent="0.3">
      <c r="C435" s="100"/>
      <c r="D435" s="76"/>
    </row>
    <row r="436" spans="3:4" x14ac:dyDescent="0.3">
      <c r="C436" s="100"/>
      <c r="D436" s="76"/>
    </row>
    <row r="437" spans="3:4" x14ac:dyDescent="0.3">
      <c r="C437" s="100"/>
      <c r="D437" s="76"/>
    </row>
    <row r="438" spans="3:4" x14ac:dyDescent="0.3">
      <c r="C438" s="100"/>
      <c r="D438" s="76"/>
    </row>
    <row r="439" spans="3:4" x14ac:dyDescent="0.3">
      <c r="C439" s="100"/>
      <c r="D439" s="76"/>
    </row>
    <row r="440" spans="3:4" x14ac:dyDescent="0.3">
      <c r="C440" s="100"/>
      <c r="D440" s="76"/>
    </row>
    <row r="441" spans="3:4" x14ac:dyDescent="0.3">
      <c r="C441" s="100"/>
      <c r="D441" s="76"/>
    </row>
    <row r="442" spans="3:4" x14ac:dyDescent="0.3">
      <c r="C442" s="100"/>
      <c r="D442" s="76"/>
    </row>
    <row r="443" spans="3:4" x14ac:dyDescent="0.3">
      <c r="C443" s="100"/>
      <c r="D443" s="76"/>
    </row>
    <row r="444" spans="3:4" x14ac:dyDescent="0.3">
      <c r="C444" s="100"/>
      <c r="D444" s="76"/>
    </row>
    <row r="445" spans="3:4" x14ac:dyDescent="0.3">
      <c r="C445" s="100"/>
      <c r="D445" s="76"/>
    </row>
    <row r="446" spans="3:4" x14ac:dyDescent="0.3">
      <c r="C446" s="100"/>
      <c r="D446" s="76"/>
    </row>
    <row r="447" spans="3:4" x14ac:dyDescent="0.3">
      <c r="C447" s="100"/>
      <c r="D447" s="76"/>
    </row>
    <row r="448" spans="3:4" x14ac:dyDescent="0.3">
      <c r="C448" s="100"/>
      <c r="D448" s="76"/>
    </row>
    <row r="449" spans="3:4" x14ac:dyDescent="0.3">
      <c r="C449" s="100"/>
      <c r="D449" s="76"/>
    </row>
    <row r="450" spans="3:4" x14ac:dyDescent="0.3">
      <c r="C450" s="100"/>
      <c r="D450" s="76"/>
    </row>
    <row r="451" spans="3:4" x14ac:dyDescent="0.3">
      <c r="C451" s="100"/>
      <c r="D451" s="76"/>
    </row>
    <row r="452" spans="3:4" x14ac:dyDescent="0.3">
      <c r="C452" s="100"/>
      <c r="D452" s="76"/>
    </row>
    <row r="453" spans="3:4" x14ac:dyDescent="0.3">
      <c r="C453" s="100"/>
      <c r="D453" s="76"/>
    </row>
    <row r="454" spans="3:4" x14ac:dyDescent="0.3">
      <c r="C454" s="100"/>
      <c r="D454" s="76"/>
    </row>
    <row r="455" spans="3:4" x14ac:dyDescent="0.3">
      <c r="C455" s="100"/>
      <c r="D455" s="76"/>
    </row>
    <row r="456" spans="3:4" x14ac:dyDescent="0.3">
      <c r="C456" s="100"/>
      <c r="D456" s="76"/>
    </row>
    <row r="457" spans="3:4" x14ac:dyDescent="0.3">
      <c r="C457" s="100"/>
      <c r="D457" s="76"/>
    </row>
    <row r="458" spans="3:4" x14ac:dyDescent="0.3">
      <c r="C458" s="100"/>
      <c r="D458" s="76"/>
    </row>
    <row r="459" spans="3:4" x14ac:dyDescent="0.3">
      <c r="C459" s="100"/>
      <c r="D459" s="76"/>
    </row>
    <row r="460" spans="3:4" x14ac:dyDescent="0.3">
      <c r="C460" s="100"/>
      <c r="D460" s="76"/>
    </row>
    <row r="461" spans="3:4" x14ac:dyDescent="0.3">
      <c r="C461" s="100"/>
      <c r="D461" s="76"/>
    </row>
    <row r="462" spans="3:4" x14ac:dyDescent="0.3">
      <c r="C462" s="100"/>
      <c r="D462" s="76"/>
    </row>
    <row r="463" spans="3:4" x14ac:dyDescent="0.3">
      <c r="C463" s="100"/>
      <c r="D463" s="76"/>
    </row>
    <row r="464" spans="3:4" x14ac:dyDescent="0.3">
      <c r="C464" s="100"/>
      <c r="D464" s="76"/>
    </row>
    <row r="465" spans="3:4" x14ac:dyDescent="0.3">
      <c r="C465" s="100"/>
      <c r="D465" s="76"/>
    </row>
    <row r="466" spans="3:4" x14ac:dyDescent="0.3">
      <c r="C466" s="100"/>
      <c r="D466" s="76"/>
    </row>
    <row r="467" spans="3:4" x14ac:dyDescent="0.3">
      <c r="C467" s="100"/>
      <c r="D467" s="76"/>
    </row>
    <row r="468" spans="3:4" x14ac:dyDescent="0.3">
      <c r="C468" s="100"/>
      <c r="D468" s="76"/>
    </row>
    <row r="469" spans="3:4" x14ac:dyDescent="0.3">
      <c r="C469" s="100"/>
      <c r="D469" s="76"/>
    </row>
    <row r="470" spans="3:4" x14ac:dyDescent="0.3">
      <c r="C470" s="100"/>
      <c r="D470" s="76"/>
    </row>
    <row r="471" spans="3:4" x14ac:dyDescent="0.3">
      <c r="C471" s="100"/>
      <c r="D471" s="76"/>
    </row>
    <row r="472" spans="3:4" x14ac:dyDescent="0.3">
      <c r="C472" s="100"/>
      <c r="D472" s="76"/>
    </row>
    <row r="473" spans="3:4" x14ac:dyDescent="0.3">
      <c r="C473" s="100"/>
      <c r="D473" s="76"/>
    </row>
    <row r="474" spans="3:4" x14ac:dyDescent="0.3">
      <c r="C474" s="100"/>
      <c r="D474" s="76"/>
    </row>
    <row r="475" spans="3:4" x14ac:dyDescent="0.3">
      <c r="C475" s="100"/>
      <c r="D475" s="76"/>
    </row>
    <row r="476" spans="3:4" x14ac:dyDescent="0.3">
      <c r="C476" s="100"/>
      <c r="D476" s="76"/>
    </row>
    <row r="477" spans="3:4" x14ac:dyDescent="0.3">
      <c r="C477" s="100"/>
      <c r="D477" s="76"/>
    </row>
    <row r="478" spans="3:4" x14ac:dyDescent="0.3">
      <c r="C478" s="100"/>
      <c r="D478" s="76"/>
    </row>
    <row r="479" spans="3:4" x14ac:dyDescent="0.3">
      <c r="C479" s="100"/>
      <c r="D479" s="76"/>
    </row>
    <row r="480" spans="3:4" x14ac:dyDescent="0.3">
      <c r="C480" s="100"/>
      <c r="D480" s="76"/>
    </row>
    <row r="481" spans="3:4" x14ac:dyDescent="0.3">
      <c r="C481" s="100"/>
      <c r="D481" s="76"/>
    </row>
    <row r="482" spans="3:4" x14ac:dyDescent="0.3">
      <c r="C482" s="100"/>
      <c r="D482" s="76"/>
    </row>
    <row r="483" spans="3:4" x14ac:dyDescent="0.3">
      <c r="C483" s="100"/>
      <c r="D483" s="76"/>
    </row>
    <row r="484" spans="3:4" x14ac:dyDescent="0.3">
      <c r="C484" s="100"/>
      <c r="D484" s="76"/>
    </row>
    <row r="485" spans="3:4" x14ac:dyDescent="0.3">
      <c r="C485" s="100"/>
      <c r="D485" s="76"/>
    </row>
    <row r="486" spans="3:4" x14ac:dyDescent="0.3">
      <c r="C486" s="100"/>
      <c r="D486" s="76"/>
    </row>
    <row r="487" spans="3:4" x14ac:dyDescent="0.3">
      <c r="C487" s="100"/>
      <c r="D487" s="76"/>
    </row>
    <row r="488" spans="3:4" x14ac:dyDescent="0.3">
      <c r="C488" s="100"/>
      <c r="D488" s="76"/>
    </row>
    <row r="489" spans="3:4" x14ac:dyDescent="0.3">
      <c r="C489" s="100"/>
      <c r="D489" s="76"/>
    </row>
    <row r="490" spans="3:4" x14ac:dyDescent="0.3">
      <c r="C490" s="100"/>
      <c r="D490" s="76"/>
    </row>
    <row r="491" spans="3:4" x14ac:dyDescent="0.3">
      <c r="C491" s="100"/>
      <c r="D491" s="76"/>
    </row>
    <row r="492" spans="3:4" x14ac:dyDescent="0.3">
      <c r="C492" s="100"/>
      <c r="D492" s="76"/>
    </row>
    <row r="493" spans="3:4" x14ac:dyDescent="0.3">
      <c r="C493" s="100"/>
      <c r="D493" s="76"/>
    </row>
    <row r="494" spans="3:4" x14ac:dyDescent="0.3">
      <c r="C494" s="100"/>
      <c r="D494" s="76"/>
    </row>
    <row r="495" spans="3:4" x14ac:dyDescent="0.3">
      <c r="C495" s="100"/>
      <c r="D495" s="76"/>
    </row>
    <row r="496" spans="3:4" x14ac:dyDescent="0.3">
      <c r="C496" s="100"/>
      <c r="D496" s="76"/>
    </row>
    <row r="497" spans="3:4" x14ac:dyDescent="0.3">
      <c r="C497" s="100"/>
      <c r="D497" s="76"/>
    </row>
    <row r="498" spans="3:4" x14ac:dyDescent="0.3">
      <c r="C498" s="100"/>
      <c r="D498" s="76"/>
    </row>
    <row r="499" spans="3:4" x14ac:dyDescent="0.3">
      <c r="C499" s="100"/>
      <c r="D499" s="76"/>
    </row>
    <row r="500" spans="3:4" x14ac:dyDescent="0.3">
      <c r="C500" s="100"/>
      <c r="D500" s="76"/>
    </row>
    <row r="501" spans="3:4" x14ac:dyDescent="0.3">
      <c r="C501" s="100"/>
      <c r="D501" s="76"/>
    </row>
    <row r="502" spans="3:4" x14ac:dyDescent="0.3">
      <c r="C502" s="100"/>
      <c r="D502" s="76"/>
    </row>
    <row r="503" spans="3:4" x14ac:dyDescent="0.3">
      <c r="C503" s="100"/>
      <c r="D503" s="76"/>
    </row>
    <row r="504" spans="3:4" x14ac:dyDescent="0.3">
      <c r="C504" s="100"/>
      <c r="D504" s="76"/>
    </row>
    <row r="505" spans="3:4" x14ac:dyDescent="0.3">
      <c r="C505" s="100"/>
      <c r="D505" s="76"/>
    </row>
    <row r="506" spans="3:4" x14ac:dyDescent="0.3">
      <c r="C506" s="100"/>
      <c r="D506" s="76"/>
    </row>
  </sheetData>
  <dataValidations count="2">
    <dataValidation type="list" allowBlank="1" showInputMessage="1" showErrorMessage="1" sqref="C164:C506 C26:C52 C153:C162 C4:C24 C54:C151" xr:uid="{00000000-0002-0000-0000-000000000000}">
      <formula1>Type</formula1>
    </dataValidation>
    <dataValidation type="list" allowBlank="1" showInputMessage="1" showErrorMessage="1" sqref="D164:D506 D54:D55 D153:D162 D2:D52 D58:D151" xr:uid="{00000000-0002-0000-0000-000001000000}">
      <formula1>INDIRECT(C2)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47"/>
  <sheetViews>
    <sheetView workbookViewId="0">
      <selection activeCell="A22" sqref="A22:AG25"/>
    </sheetView>
  </sheetViews>
  <sheetFormatPr defaultColWidth="8.88671875" defaultRowHeight="14.4" x14ac:dyDescent="0.3"/>
  <cols>
    <col min="1" max="1" width="10.44140625" bestFit="1" customWidth="1"/>
    <col min="5" max="5" width="40" bestFit="1" customWidth="1"/>
    <col min="6" max="14" width="9.44140625" bestFit="1" customWidth="1"/>
    <col min="15" max="15" width="7.6640625" customWidth="1"/>
    <col min="16" max="16" width="9.44140625" bestFit="1" customWidth="1"/>
    <col min="17" max="17" width="7.33203125" customWidth="1"/>
    <col min="18" max="18" width="9.44140625" bestFit="1" customWidth="1"/>
    <col min="19" max="19" width="7.44140625" customWidth="1"/>
    <col min="20" max="20" width="10.44140625" bestFit="1" customWidth="1"/>
    <col min="21" max="21" width="6.6640625" customWidth="1"/>
    <col min="22" max="22" width="16.44140625" customWidth="1"/>
    <col min="23" max="23" width="7.6640625" customWidth="1"/>
    <col min="24" max="24" width="14.88671875" customWidth="1"/>
    <col min="25" max="25" width="15" customWidth="1"/>
    <col min="26" max="26" width="19.88671875" customWidth="1"/>
    <col min="27" max="27" width="16.109375" customWidth="1"/>
    <col min="28" max="28" width="19.33203125" customWidth="1"/>
    <col min="29" max="29" width="18.109375" customWidth="1"/>
    <col min="30" max="31" width="10.88671875" customWidth="1"/>
    <col min="32" max="32" width="10.6640625" customWidth="1"/>
    <col min="33" max="33" width="13.6640625" customWidth="1"/>
    <col min="39" max="39" width="12.109375" customWidth="1"/>
    <col min="40" max="40" width="22" bestFit="1" customWidth="1"/>
  </cols>
  <sheetData>
    <row r="1" spans="1:42" x14ac:dyDescent="0.3">
      <c r="A1" s="14"/>
      <c r="B1" s="2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31" t="s">
        <v>25</v>
      </c>
      <c r="AA1" s="131"/>
      <c r="AB1" s="132" t="s">
        <v>26</v>
      </c>
      <c r="AC1" s="132"/>
      <c r="AD1" s="14"/>
      <c r="AE1" s="14"/>
      <c r="AF1" s="14"/>
      <c r="AG1" s="14"/>
      <c r="AH1" s="14"/>
      <c r="AI1" s="14"/>
      <c r="AJ1" s="14"/>
      <c r="AK1" s="14"/>
      <c r="AL1" s="8"/>
      <c r="AM1" s="9" t="s">
        <v>23</v>
      </c>
      <c r="AN1" s="8"/>
      <c r="AO1" s="14"/>
    </row>
    <row r="2" spans="1:42" x14ac:dyDescent="0.3">
      <c r="A2" s="14"/>
      <c r="B2" s="21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3" t="s">
        <v>27</v>
      </c>
      <c r="AA2" s="33" t="s">
        <v>28</v>
      </c>
      <c r="AB2" s="34" t="s">
        <v>29</v>
      </c>
      <c r="AC2" s="34" t="s">
        <v>30</v>
      </c>
      <c r="AD2" s="14"/>
      <c r="AE2" s="14"/>
      <c r="AF2" s="14"/>
      <c r="AG2" s="14"/>
      <c r="AH2" s="14"/>
      <c r="AI2" s="14"/>
      <c r="AJ2" s="14"/>
      <c r="AK2" s="14"/>
      <c r="AL2" s="9" t="s">
        <v>2</v>
      </c>
      <c r="AM2" s="9" t="s">
        <v>38</v>
      </c>
      <c r="AN2" s="9" t="s">
        <v>39</v>
      </c>
      <c r="AO2" s="14"/>
    </row>
    <row r="3" spans="1:42" x14ac:dyDescent="0.3">
      <c r="A3" s="14"/>
      <c r="B3" s="21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5" t="s">
        <v>42</v>
      </c>
      <c r="AA3" s="5" t="s">
        <v>43</v>
      </c>
      <c r="AB3" s="5" t="s">
        <v>36</v>
      </c>
      <c r="AC3" s="5" t="s">
        <v>37</v>
      </c>
      <c r="AD3" s="19" t="s">
        <v>31</v>
      </c>
      <c r="AE3" s="19" t="s">
        <v>32</v>
      </c>
      <c r="AF3" s="19" t="s">
        <v>33</v>
      </c>
      <c r="AG3" s="19" t="s">
        <v>34</v>
      </c>
      <c r="AH3" s="22" t="s">
        <v>73</v>
      </c>
      <c r="AI3" s="23" t="s">
        <v>74</v>
      </c>
      <c r="AJ3" s="19" t="s">
        <v>81</v>
      </c>
      <c r="AK3" s="19"/>
      <c r="AL3" s="8" t="s">
        <v>22</v>
      </c>
      <c r="AM3" s="10">
        <f>$Z$32</f>
        <v>2.7755575615628914E-14</v>
      </c>
      <c r="AN3" s="8">
        <v>0</v>
      </c>
      <c r="AO3" s="14"/>
    </row>
    <row r="4" spans="1:42" x14ac:dyDescent="0.3">
      <c r="A4" s="14"/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6">
        <f>AVERAGE(N17:N28)</f>
        <v>-10.289470034176647</v>
      </c>
      <c r="AA4" s="6">
        <f>AVERAGE(P17:P28)</f>
        <v>-20.011254111687059</v>
      </c>
      <c r="AB4" s="7">
        <f>(EXP(0.528*LN(AC4/1000+1))-1)*1000</f>
        <v>-29.698648998496392</v>
      </c>
      <c r="AC4" s="5">
        <v>-55.5</v>
      </c>
      <c r="AD4" s="14"/>
      <c r="AE4" s="14"/>
      <c r="AF4" s="14"/>
      <c r="AG4" s="14"/>
      <c r="AH4" s="14"/>
      <c r="AI4" s="14"/>
      <c r="AJ4" s="14"/>
      <c r="AK4" s="14"/>
      <c r="AL4" s="8" t="s">
        <v>24</v>
      </c>
      <c r="AM4" s="10">
        <f>SLAP!Z13</f>
        <v>-28.583018822200994</v>
      </c>
      <c r="AN4" s="11">
        <f>AB4</f>
        <v>-29.698648998496392</v>
      </c>
      <c r="AO4" s="14"/>
    </row>
    <row r="5" spans="1:42" x14ac:dyDescent="0.3">
      <c r="A5" s="1" t="s">
        <v>22</v>
      </c>
      <c r="B5" s="2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4"/>
      <c r="AJ5" s="14"/>
      <c r="AK5" s="14"/>
      <c r="AL5" s="8"/>
      <c r="AM5" s="10"/>
      <c r="AN5" s="11"/>
      <c r="AO5" s="14"/>
    </row>
    <row r="6" spans="1:42" x14ac:dyDescent="0.3">
      <c r="A6" s="19" t="s">
        <v>0</v>
      </c>
      <c r="B6" s="23" t="s">
        <v>79</v>
      </c>
      <c r="C6" s="13" t="s">
        <v>65</v>
      </c>
      <c r="D6" s="13" t="s">
        <v>57</v>
      </c>
      <c r="E6" s="19" t="s">
        <v>1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  <c r="U6" s="19" t="s">
        <v>17</v>
      </c>
      <c r="V6" s="19" t="s">
        <v>18</v>
      </c>
      <c r="W6" s="19" t="s">
        <v>19</v>
      </c>
      <c r="X6" s="19" t="s">
        <v>20</v>
      </c>
      <c r="Y6" s="19" t="s">
        <v>21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8"/>
      <c r="AM6" s="8" t="s">
        <v>40</v>
      </c>
      <c r="AN6" s="11">
        <f>SLOPE(AN3:AN4,AM3:AM4)</f>
        <v>1.0390312228122258</v>
      </c>
      <c r="AO6" s="14"/>
    </row>
    <row r="7" spans="1:42" x14ac:dyDescent="0.3">
      <c r="A7" s="14"/>
      <c r="B7" s="21"/>
      <c r="C7" s="14"/>
      <c r="D7" s="14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4"/>
      <c r="X7" s="16"/>
      <c r="Y7" s="16"/>
      <c r="Z7" s="41"/>
      <c r="AA7" s="41"/>
      <c r="AB7" s="41"/>
      <c r="AC7" s="41"/>
      <c r="AD7" s="41"/>
      <c r="AE7" s="41"/>
      <c r="AF7" s="42"/>
      <c r="AG7" s="43"/>
      <c r="AH7" s="14"/>
      <c r="AI7" s="14"/>
      <c r="AJ7" s="14"/>
      <c r="AK7" s="14"/>
      <c r="AL7" s="8"/>
      <c r="AM7" s="8" t="s">
        <v>41</v>
      </c>
      <c r="AN7" s="8">
        <v>0</v>
      </c>
      <c r="AO7" s="14"/>
    </row>
    <row r="8" spans="1:42" x14ac:dyDescent="0.3">
      <c r="A8" s="14"/>
      <c r="B8" s="21"/>
      <c r="C8" s="14"/>
      <c r="D8" s="14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4"/>
      <c r="X8" s="16"/>
      <c r="Y8" s="16"/>
      <c r="Z8" s="41"/>
      <c r="AA8" s="41"/>
      <c r="AB8" s="41"/>
      <c r="AC8" s="41"/>
      <c r="AD8" s="41"/>
      <c r="AE8" s="41"/>
      <c r="AF8" s="42"/>
      <c r="AG8" s="43"/>
      <c r="AH8" s="14"/>
      <c r="AI8" s="14"/>
      <c r="AJ8" s="14"/>
      <c r="AK8" s="14"/>
      <c r="AL8" s="8"/>
      <c r="AM8" s="8"/>
      <c r="AN8" s="8"/>
      <c r="AO8" s="14"/>
    </row>
    <row r="9" spans="1:42" x14ac:dyDescent="0.3">
      <c r="A9" s="14"/>
      <c r="B9" s="21"/>
      <c r="C9" s="14"/>
      <c r="D9" s="14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4"/>
      <c r="X9" s="16"/>
      <c r="Y9" s="16"/>
      <c r="Z9" s="41"/>
      <c r="AA9" s="41"/>
      <c r="AB9" s="41"/>
      <c r="AC9" s="41"/>
      <c r="AD9" s="41"/>
      <c r="AE9" s="41"/>
      <c r="AF9" s="42"/>
      <c r="AG9" s="43"/>
      <c r="AH9" s="14"/>
      <c r="AI9" s="14"/>
      <c r="AJ9" s="14"/>
      <c r="AK9" s="14"/>
      <c r="AL9" s="9" t="s">
        <v>5</v>
      </c>
      <c r="AM9" s="8"/>
      <c r="AN9" s="8"/>
      <c r="AO9" s="14"/>
    </row>
    <row r="10" spans="1:42" x14ac:dyDescent="0.3">
      <c r="A10" s="14"/>
      <c r="B10" s="21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4"/>
      <c r="X10" s="16"/>
      <c r="Y10" s="16"/>
      <c r="Z10" s="41"/>
      <c r="AA10" s="41"/>
      <c r="AB10" s="41"/>
      <c r="AC10" s="41"/>
      <c r="AD10" s="41"/>
      <c r="AE10" s="41"/>
      <c r="AF10" s="42"/>
      <c r="AG10" s="43"/>
      <c r="AH10" s="14"/>
      <c r="AI10" s="14"/>
      <c r="AJ10" s="14"/>
      <c r="AK10" s="14"/>
      <c r="AL10" s="8" t="s">
        <v>22</v>
      </c>
      <c r="AM10" s="10">
        <f>AA32</f>
        <v>-4.163336342344337E-14</v>
      </c>
      <c r="AN10" s="8">
        <v>0</v>
      </c>
      <c r="AO10" s="14"/>
    </row>
    <row r="11" spans="1:42" s="14" customFormat="1" x14ac:dyDescent="0.3">
      <c r="A11" s="46"/>
      <c r="B11" s="21"/>
      <c r="C11" s="46"/>
      <c r="D11" s="46"/>
      <c r="E11" s="4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7"/>
      <c r="W11" s="46"/>
      <c r="X11" s="16"/>
      <c r="Y11" s="16"/>
      <c r="Z11" s="41"/>
      <c r="AA11" s="41"/>
      <c r="AB11" s="41"/>
      <c r="AC11" s="41"/>
      <c r="AD11" s="41"/>
      <c r="AE11" s="41"/>
      <c r="AF11" s="42"/>
      <c r="AG11" s="43"/>
      <c r="AH11" s="46"/>
      <c r="AI11" s="46"/>
      <c r="AJ11" s="46"/>
      <c r="AK11" s="46"/>
      <c r="AL11" s="8" t="s">
        <v>24</v>
      </c>
      <c r="AM11" s="10">
        <f>SLAP!AA13</f>
        <v>-53.454963071864562</v>
      </c>
      <c r="AN11" s="8">
        <f>AC4</f>
        <v>-55.5</v>
      </c>
    </row>
    <row r="12" spans="1:42" x14ac:dyDescent="0.3">
      <c r="A12" s="46"/>
      <c r="B12" s="21"/>
      <c r="C12" s="46"/>
      <c r="D12" s="46"/>
      <c r="E12" s="4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7"/>
      <c r="W12" s="46"/>
      <c r="X12" s="16"/>
      <c r="Y12" s="16"/>
      <c r="Z12" s="41"/>
      <c r="AA12" s="41"/>
      <c r="AB12" s="41"/>
      <c r="AC12" s="41"/>
      <c r="AD12" s="41"/>
      <c r="AE12" s="41"/>
      <c r="AF12" s="42"/>
      <c r="AG12" s="43"/>
      <c r="AH12" s="46"/>
      <c r="AI12" s="46"/>
      <c r="AJ12" s="46"/>
      <c r="AK12" s="46"/>
      <c r="AL12" s="8"/>
      <c r="AM12" s="8" t="s">
        <v>40</v>
      </c>
      <c r="AN12" s="11">
        <f>SLOPE(AN10:AN11,AM10:AM11)</f>
        <v>1.0382571946665859</v>
      </c>
      <c r="AO12" s="14"/>
    </row>
    <row r="13" spans="1:42" x14ac:dyDescent="0.3">
      <c r="A13" s="46"/>
      <c r="B13" s="21"/>
      <c r="C13" s="46"/>
      <c r="D13" s="46"/>
      <c r="E13" s="4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7"/>
      <c r="W13" s="46"/>
      <c r="X13" s="16"/>
      <c r="Y13" s="16"/>
      <c r="Z13" s="41"/>
      <c r="AA13" s="41"/>
      <c r="AB13" s="41"/>
      <c r="AC13" s="41"/>
      <c r="AD13" s="41"/>
      <c r="AE13" s="41"/>
      <c r="AF13" s="42"/>
      <c r="AG13" s="43"/>
      <c r="AH13" s="46"/>
      <c r="AI13" s="46"/>
      <c r="AJ13" s="46"/>
      <c r="AK13" s="46"/>
      <c r="AL13" s="8"/>
      <c r="AM13" s="8" t="s">
        <v>41</v>
      </c>
      <c r="AN13" s="8">
        <v>0</v>
      </c>
      <c r="AO13" s="14"/>
    </row>
    <row r="14" spans="1:42" x14ac:dyDescent="0.3">
      <c r="A14" s="46"/>
      <c r="B14" s="21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7"/>
      <c r="W14" s="46"/>
      <c r="X14" s="16"/>
      <c r="Y14" s="16"/>
      <c r="Z14" s="41"/>
      <c r="AA14" s="41"/>
      <c r="AB14" s="41"/>
      <c r="AC14" s="41"/>
      <c r="AD14" s="41"/>
      <c r="AE14" s="41"/>
      <c r="AF14" s="42"/>
      <c r="AG14" s="43"/>
      <c r="AH14" s="46"/>
      <c r="AI14" s="46"/>
      <c r="AJ14" s="46"/>
      <c r="AK14" s="46"/>
      <c r="AL14" s="25"/>
      <c r="AM14" s="24" t="s">
        <v>77</v>
      </c>
      <c r="AN14" s="24">
        <v>0.52800000000000002</v>
      </c>
      <c r="AO14" s="14"/>
    </row>
    <row r="15" spans="1:42" x14ac:dyDescent="0.3">
      <c r="A15" s="49" t="s">
        <v>86</v>
      </c>
      <c r="B15" s="21"/>
      <c r="C15" s="14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4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4"/>
      <c r="AI15" s="14"/>
      <c r="AJ15" s="26"/>
      <c r="AK15" s="26"/>
      <c r="AL15" s="26"/>
      <c r="AM15" s="27" t="s">
        <v>75</v>
      </c>
      <c r="AN15" s="26"/>
      <c r="AO15" s="26"/>
      <c r="AP15" s="26"/>
    </row>
    <row r="16" spans="1:42" s="46" customFormat="1" x14ac:dyDescent="0.3">
      <c r="A16" s="46" t="s">
        <v>98</v>
      </c>
      <c r="B16" s="21"/>
      <c r="C16" s="48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47"/>
      <c r="X16" s="16"/>
      <c r="Y16" s="16"/>
      <c r="Z16" s="17"/>
      <c r="AA16" s="17"/>
      <c r="AB16" s="17"/>
      <c r="AC16" s="17"/>
      <c r="AD16" s="17"/>
      <c r="AE16" s="17"/>
      <c r="AF16" s="16"/>
      <c r="AG16" s="2"/>
    </row>
    <row r="17" spans="1:36" s="76" customFormat="1" x14ac:dyDescent="0.3">
      <c r="A17" s="76">
        <v>2434</v>
      </c>
      <c r="B17" s="76" t="s">
        <v>132</v>
      </c>
      <c r="C17" s="76" t="s">
        <v>62</v>
      </c>
      <c r="D17" s="76" t="s">
        <v>22</v>
      </c>
      <c r="E17" s="76" t="s">
        <v>140</v>
      </c>
      <c r="F17" s="76">
        <v>-0.31818299393635602</v>
      </c>
      <c r="G17" s="76">
        <v>-0.318234010307541</v>
      </c>
      <c r="H17" s="76">
        <v>4.4444034424952501E-3</v>
      </c>
      <c r="I17" s="76">
        <v>-0.53606763817009895</v>
      </c>
      <c r="J17" s="76">
        <v>-0.53621146913212603</v>
      </c>
      <c r="K17" s="76">
        <v>2.2099230598534199E-3</v>
      </c>
      <c r="L17" s="76">
        <v>-3.51143546057789E-2</v>
      </c>
      <c r="M17" s="76">
        <v>4.2966491582497601E-3</v>
      </c>
      <c r="N17" s="76">
        <v>-10.5099307076476</v>
      </c>
      <c r="O17" s="76">
        <v>4.3990927867896398E-3</v>
      </c>
      <c r="P17" s="76">
        <v>-20.421510965568999</v>
      </c>
      <c r="Q17" s="76">
        <v>2.1659541898002201E-3</v>
      </c>
      <c r="R17" s="76">
        <v>-27.723970471667801</v>
      </c>
      <c r="S17" s="76">
        <v>0.13649089115808</v>
      </c>
      <c r="T17" s="76">
        <v>606.89192904946799</v>
      </c>
      <c r="U17" s="76">
        <v>0.38154091606789498</v>
      </c>
      <c r="V17" s="77">
        <v>44495.399537037039</v>
      </c>
      <c r="W17" s="76">
        <v>2.5</v>
      </c>
      <c r="X17" s="76">
        <v>2.9392921219624198E-3</v>
      </c>
      <c r="Y17" s="76">
        <v>3.4364809894798401E-3</v>
      </c>
      <c r="Z17" s="120">
        <f>((((N17/1000)+1)/(($Z$4/1000)+1))-1)*1000</f>
        <v>-0.22275268050198083</v>
      </c>
      <c r="AA17" s="120">
        <f>((((P17/1000)+1)/(($AA$4/1000)+1))-1)*1000</f>
        <v>-0.4186342502434659</v>
      </c>
      <c r="AB17" s="120">
        <f>Z17*$AN$6</f>
        <v>-0.23144699000667418</v>
      </c>
      <c r="AC17" s="120">
        <f>AA17*$AN$12</f>
        <v>-0.43465002224913041</v>
      </c>
      <c r="AD17" s="120">
        <f t="shared" ref="AD17:AE20" si="0">LN((AB17/1000)+1)*1000</f>
        <v>-0.23147377799466035</v>
      </c>
      <c r="AE17" s="120">
        <f t="shared" si="0"/>
        <v>-0.43474450995048358</v>
      </c>
      <c r="AF17" s="121">
        <f>(AD17-AN$14*AE17)</f>
        <v>-1.928676740804991E-3</v>
      </c>
      <c r="AG17" s="122">
        <f t="shared" ref="AG17:AG20" si="1">AF17*1000</f>
        <v>-1.928676740804991</v>
      </c>
    </row>
    <row r="18" spans="1:36" s="76" customFormat="1" x14ac:dyDescent="0.3">
      <c r="A18" s="76">
        <v>2436</v>
      </c>
      <c r="B18" s="76" t="s">
        <v>132</v>
      </c>
      <c r="C18" s="76" t="s">
        <v>62</v>
      </c>
      <c r="D18" s="76" t="s">
        <v>22</v>
      </c>
      <c r="E18" s="76" t="s">
        <v>141</v>
      </c>
      <c r="F18" s="76">
        <v>-0.25214952608172703</v>
      </c>
      <c r="G18" s="76">
        <v>-0.25218179746191799</v>
      </c>
      <c r="H18" s="76">
        <v>4.9412310603240304E-3</v>
      </c>
      <c r="I18" s="76">
        <v>-0.40303260812225</v>
      </c>
      <c r="J18" s="76">
        <v>-0.40311391846301903</v>
      </c>
      <c r="K18" s="76">
        <v>1.9056317153101901E-3</v>
      </c>
      <c r="L18" s="76">
        <v>-3.9337648513444401E-2</v>
      </c>
      <c r="M18" s="76">
        <v>4.9717179143070004E-3</v>
      </c>
      <c r="N18" s="76">
        <v>-10.4445704504421</v>
      </c>
      <c r="O18" s="76">
        <v>4.8908552512361104E-3</v>
      </c>
      <c r="P18" s="76">
        <v>-20.291122814978198</v>
      </c>
      <c r="Q18" s="76">
        <v>1.86771705901227E-3</v>
      </c>
      <c r="R18" s="76">
        <v>-27.669901529529302</v>
      </c>
      <c r="S18" s="76">
        <v>0.14308334370230799</v>
      </c>
      <c r="T18" s="76">
        <v>585.15301484179304</v>
      </c>
      <c r="U18" s="76">
        <v>0.20200379426729601</v>
      </c>
      <c r="V18" s="77">
        <v>44495.575474537036</v>
      </c>
      <c r="W18" s="76">
        <v>2.5</v>
      </c>
      <c r="X18" s="76">
        <v>8.5078835496210703E-2</v>
      </c>
      <c r="Y18" s="76">
        <v>8.7232097209762396E-2</v>
      </c>
      <c r="Z18" s="120">
        <f>((((N18/1000)+1)/((SMOW!$Z$4/1000)+1))-1)*1000</f>
        <v>-0.15671290904706314</v>
      </c>
      <c r="AA18" s="120">
        <f>((((P18/1000)+1)/((SMOW!$AA$4/1000)+1))-1)*1000</f>
        <v>-0.28558358906205505</v>
      </c>
      <c r="AB18" s="120">
        <f>Z18*SMOW!$AN$6</f>
        <v>-0.16282960551763115</v>
      </c>
      <c r="AC18" s="120">
        <f>AA18*SMOW!$AN$12</f>
        <v>-0.29650921602238439</v>
      </c>
      <c r="AD18" s="120">
        <f t="shared" si="0"/>
        <v>-0.16284286369706361</v>
      </c>
      <c r="AE18" s="120">
        <f t="shared" si="0"/>
        <v>-0.29655318357141941</v>
      </c>
      <c r="AF18" s="121">
        <f>(AD18-SMOW!AN$14*AE18)</f>
        <v>-6.2627827713541417E-3</v>
      </c>
      <c r="AG18" s="122">
        <f t="shared" si="1"/>
        <v>-6.262782771354142</v>
      </c>
    </row>
    <row r="19" spans="1:36" s="76" customFormat="1" x14ac:dyDescent="0.3">
      <c r="A19" s="76">
        <v>2437</v>
      </c>
      <c r="B19" s="76" t="s">
        <v>144</v>
      </c>
      <c r="C19" s="76" t="s">
        <v>142</v>
      </c>
      <c r="D19" s="76" t="s">
        <v>22</v>
      </c>
      <c r="E19" s="76" t="s">
        <v>143</v>
      </c>
      <c r="F19" s="76">
        <v>-0.20882250091802099</v>
      </c>
      <c r="G19" s="76">
        <v>-0.20884462988166499</v>
      </c>
      <c r="H19" s="76">
        <v>4.0659690896672502E-3</v>
      </c>
      <c r="I19" s="76">
        <v>-0.34496444115122399</v>
      </c>
      <c r="J19" s="76">
        <v>-0.34502402662735698</v>
      </c>
      <c r="K19" s="76">
        <v>1.9149442050065699E-3</v>
      </c>
      <c r="L19" s="76">
        <v>-2.66719438224205E-2</v>
      </c>
      <c r="M19" s="76">
        <v>4.2264376121121799E-3</v>
      </c>
      <c r="N19" s="76">
        <v>-10.4016851439355</v>
      </c>
      <c r="O19" s="76">
        <v>4.0245165690083497E-3</v>
      </c>
      <c r="P19" s="76">
        <v>-20.234209978585898</v>
      </c>
      <c r="Q19" s="76">
        <v>1.8768442663993001E-3</v>
      </c>
      <c r="R19" s="76">
        <v>-27.694614810977502</v>
      </c>
      <c r="S19" s="76">
        <v>0.144713346558975</v>
      </c>
      <c r="T19" s="76">
        <v>633.89623970360299</v>
      </c>
      <c r="U19" s="76">
        <v>0.116773831658226</v>
      </c>
      <c r="V19" s="77">
        <v>44495.655312499999</v>
      </c>
      <c r="W19" s="76">
        <v>2.5</v>
      </c>
      <c r="X19" s="76">
        <v>5.0699077935758997E-3</v>
      </c>
      <c r="Y19" s="76">
        <v>3.0997158821487901E-3</v>
      </c>
      <c r="Z19" s="120">
        <f>((((N19/1000)+1)/((SMOW!$Z$4/1000)+1))-1)*1000</f>
        <v>-0.1133817478558008</v>
      </c>
      <c r="AA19" s="120">
        <f>((((P19/1000)+1)/((SMOW!$AA$4/1000)+1))-1)*1000</f>
        <v>-0.22750859929188127</v>
      </c>
      <c r="AB19" s="120">
        <f>Z19*SMOW!$AN$6</f>
        <v>-0.11780717611920016</v>
      </c>
      <c r="AC19" s="120">
        <f>AA19*SMOW!$AN$12</f>
        <v>-0.23621244006331307</v>
      </c>
      <c r="AD19" s="120">
        <f t="shared" si="0"/>
        <v>-0.1178141159296177</v>
      </c>
      <c r="AE19" s="120">
        <f t="shared" si="0"/>
        <v>-0.23624034261579269</v>
      </c>
      <c r="AF19" s="121">
        <f>(AD19-SMOW!AN$14*AE19)</f>
        <v>6.9207849715208491E-3</v>
      </c>
      <c r="AG19" s="122">
        <f t="shared" si="1"/>
        <v>6.9207849715208489</v>
      </c>
      <c r="AH19" s="2"/>
      <c r="AI19" s="20"/>
    </row>
    <row r="20" spans="1:36" s="76" customFormat="1" x14ac:dyDescent="0.3">
      <c r="A20" s="76">
        <v>2438</v>
      </c>
      <c r="B20" s="76" t="s">
        <v>144</v>
      </c>
      <c r="C20" s="76" t="s">
        <v>142</v>
      </c>
      <c r="D20" s="76" t="s">
        <v>22</v>
      </c>
      <c r="E20" s="76" t="s">
        <v>145</v>
      </c>
      <c r="F20" s="76">
        <v>-0.20139870365573101</v>
      </c>
      <c r="G20" s="76">
        <v>-0.20141932472433299</v>
      </c>
      <c r="H20" s="76">
        <v>4.1601752110645802E-3</v>
      </c>
      <c r="I20" s="76">
        <v>-0.30808652130605302</v>
      </c>
      <c r="J20" s="76">
        <v>-0.30813404431060298</v>
      </c>
      <c r="K20" s="76">
        <v>1.6728434178503199E-3</v>
      </c>
      <c r="L20" s="76">
        <v>-3.8724549328334898E-2</v>
      </c>
      <c r="M20" s="76">
        <v>4.30776411573606E-3</v>
      </c>
      <c r="N20" s="76">
        <v>-10.394337032223801</v>
      </c>
      <c r="O20" s="76">
        <v>4.1177622597898204E-3</v>
      </c>
      <c r="P20" s="76">
        <v>-20.198065785853199</v>
      </c>
      <c r="Q20" s="76">
        <v>1.63956034288976E-3</v>
      </c>
      <c r="R20" s="76">
        <v>-27.744829871674199</v>
      </c>
      <c r="S20" s="76">
        <v>0.153022656299409</v>
      </c>
      <c r="T20" s="76">
        <v>669.87475710065996</v>
      </c>
      <c r="U20" s="76">
        <v>0.20063541922318001</v>
      </c>
      <c r="V20" s="77">
        <v>44495.733124999999</v>
      </c>
      <c r="W20" s="76">
        <v>2.5</v>
      </c>
      <c r="X20" s="76">
        <v>3.6550627903976498E-3</v>
      </c>
      <c r="Y20" s="76">
        <v>1.8653077818696E-3</v>
      </c>
      <c r="Z20" s="120">
        <f>((((N20/1000)+1)/((SMOW!$Z$4/1000)+1))-1)*1000</f>
        <v>-0.10595724191264644</v>
      </c>
      <c r="AA20" s="120">
        <f>((((P20/1000)+1)/((SMOW!$AA$4/1000)+1))-1)*1000</f>
        <v>-0.19062634642486032</v>
      </c>
      <c r="AB20" s="120">
        <f>Z20*SMOW!$AN$6</f>
        <v>-0.11009288263030785</v>
      </c>
      <c r="AC20" s="120">
        <f>AA20*SMOW!$AN$12</f>
        <v>-0.19791917566861625</v>
      </c>
      <c r="AD20" s="120">
        <f t="shared" si="0"/>
        <v>-0.11009894329653941</v>
      </c>
      <c r="AE20" s="120">
        <f t="shared" si="0"/>
        <v>-0.19793876425331064</v>
      </c>
      <c r="AF20" s="121">
        <f>(AD20-SMOW!AN$14*AE20)</f>
        <v>-5.5872757707913917E-3</v>
      </c>
      <c r="AG20" s="122">
        <f t="shared" si="1"/>
        <v>-5.5872757707913916</v>
      </c>
      <c r="AH20" s="2">
        <f>AVERAGE(AG17:AG20)</f>
        <v>-1.7144875778574189</v>
      </c>
      <c r="AI20" s="2">
        <f>STDEVA(AG17:AG20)</f>
        <v>6.0635327039079625</v>
      </c>
    </row>
    <row r="21" spans="1:36" s="76" customFormat="1" x14ac:dyDescent="0.3">
      <c r="V21" s="77"/>
      <c r="Z21" s="120"/>
      <c r="AA21" s="120"/>
      <c r="AB21" s="120"/>
      <c r="AC21" s="120"/>
      <c r="AD21" s="120"/>
      <c r="AE21" s="120"/>
      <c r="AF21" s="121"/>
      <c r="AG21" s="122"/>
      <c r="AH21" s="2"/>
      <c r="AI21" s="2"/>
    </row>
    <row r="22" spans="1:36" s="76" customFormat="1" x14ac:dyDescent="0.3">
      <c r="A22" s="76">
        <v>3575</v>
      </c>
      <c r="B22" s="76" t="s">
        <v>132</v>
      </c>
      <c r="C22" s="76" t="s">
        <v>62</v>
      </c>
      <c r="D22" s="76" t="s">
        <v>22</v>
      </c>
      <c r="E22" s="76" t="s">
        <v>288</v>
      </c>
      <c r="F22" s="76">
        <v>4.03791728175368E-2</v>
      </c>
      <c r="G22" s="76">
        <v>4.0378049419749602E-2</v>
      </c>
      <c r="H22" s="76">
        <v>3.9756336627125499E-3</v>
      </c>
      <c r="I22" s="76">
        <v>0.13456179281945399</v>
      </c>
      <c r="J22" s="76">
        <v>0.13455261082865</v>
      </c>
      <c r="K22" s="76">
        <v>2.57600581651119E-3</v>
      </c>
      <c r="L22" s="76">
        <v>-3.06657290977774E-2</v>
      </c>
      <c r="M22" s="76">
        <v>4.3390885673055702E-3</v>
      </c>
      <c r="N22" s="76">
        <v>-10.155024079166999</v>
      </c>
      <c r="O22" s="76">
        <v>3.9351021109711604E-3</v>
      </c>
      <c r="P22" s="76">
        <v>-19.764224450828699</v>
      </c>
      <c r="Q22" s="76">
        <v>2.5247533240350798E-3</v>
      </c>
      <c r="R22" s="76">
        <v>-28.344398078350501</v>
      </c>
      <c r="S22" s="76">
        <v>0.17149391792490801</v>
      </c>
      <c r="T22" s="76">
        <v>769.64411497727895</v>
      </c>
      <c r="U22" s="76">
        <v>0.47844480150090901</v>
      </c>
      <c r="V22" s="77">
        <v>44522.502534722225</v>
      </c>
      <c r="W22" s="76">
        <v>2.5</v>
      </c>
      <c r="X22" s="76">
        <v>8.9821606159724097E-3</v>
      </c>
      <c r="Y22" s="76">
        <v>8.2458202692464195E-3</v>
      </c>
      <c r="Z22" s="120">
        <f>((((N22/1000)+1)/((SMOW!$Z$4/1000)+1))-1)*1000</f>
        <v>0.13584371484287594</v>
      </c>
      <c r="AA22" s="120">
        <f>((((P22/1000)+1)/((SMOW!$AA$4/1000)+1))-1)*1000</f>
        <v>0.25207397727244896</v>
      </c>
      <c r="AB22" s="120">
        <f>Z22*SMOW!$AN$6</f>
        <v>0.14114586114454869</v>
      </c>
      <c r="AC22" s="120">
        <f>AA22*SMOW!$AN$12</f>
        <v>0.26171762049134162</v>
      </c>
      <c r="AD22" s="120">
        <f t="shared" ref="AD22:AE25" si="2">LN((AB22/1000)+1)*1000</f>
        <v>0.14113590100459428</v>
      </c>
      <c r="AE22" s="120">
        <f t="shared" si="2"/>
        <v>0.26168337840925565</v>
      </c>
      <c r="AF22" s="121">
        <f>(AD22-SMOW!AN$14*AE22)</f>
        <v>2.9670772045072846E-3</v>
      </c>
      <c r="AG22" s="122">
        <f t="shared" ref="AG22:AG25" si="3">AF22*1000</f>
        <v>2.9670772045072846</v>
      </c>
    </row>
    <row r="23" spans="1:36" s="76" customFormat="1" x14ac:dyDescent="0.3">
      <c r="A23" s="76">
        <v>3576</v>
      </c>
      <c r="B23" s="76" t="s">
        <v>132</v>
      </c>
      <c r="C23" s="76" t="s">
        <v>62</v>
      </c>
      <c r="D23" s="76" t="s">
        <v>22</v>
      </c>
      <c r="E23" s="76" t="s">
        <v>289</v>
      </c>
      <c r="F23" s="76">
        <v>0.20323652460931399</v>
      </c>
      <c r="G23" s="76">
        <v>0.203215497045902</v>
      </c>
      <c r="H23" s="76">
        <v>4.5200482180524203E-3</v>
      </c>
      <c r="I23" s="76">
        <v>0.44688790761448499</v>
      </c>
      <c r="J23" s="76">
        <v>0.44678803864328498</v>
      </c>
      <c r="K23" s="76">
        <v>1.5483019398753899E-3</v>
      </c>
      <c r="L23" s="76">
        <v>-3.2688587357752402E-2</v>
      </c>
      <c r="M23" s="76">
        <v>4.5916209717421696E-3</v>
      </c>
      <c r="N23" s="76">
        <v>-9.9938270567065697</v>
      </c>
      <c r="O23" s="76">
        <v>4.4739663645010502E-3</v>
      </c>
      <c r="P23" s="76">
        <v>-19.4581124104533</v>
      </c>
      <c r="Q23" s="76">
        <v>1.51749675573357E-3</v>
      </c>
      <c r="R23" s="76">
        <v>-27.8327607813968</v>
      </c>
      <c r="S23" s="76">
        <v>0.14824196555737201</v>
      </c>
      <c r="T23" s="76">
        <v>663.16675277096795</v>
      </c>
      <c r="U23" s="76">
        <v>0.175023223225411</v>
      </c>
      <c r="V23" s="77">
        <v>44522.58148148148</v>
      </c>
      <c r="W23" s="76">
        <v>2.5</v>
      </c>
      <c r="X23" s="76">
        <v>1.19528404651109E-2</v>
      </c>
      <c r="Y23" s="76">
        <v>5.2518595048449503E-2</v>
      </c>
      <c r="Z23" s="120">
        <f>((((N23/1000)+1)/((SMOW!$Z$4/1000)+1))-1)*1000</f>
        <v>0.29871661310942876</v>
      </c>
      <c r="AA23" s="120">
        <f>((((P23/1000)+1)/((SMOW!$AA$4/1000)+1))-1)*1000</f>
        <v>0.56443678925344187</v>
      </c>
      <c r="AB23" s="120">
        <f>Z23*SMOW!$AN$6</f>
        <v>0.31037588779341635</v>
      </c>
      <c r="AC23" s="120">
        <f>AA23*SMOW!$AN$12</f>
        <v>0.58603055737689358</v>
      </c>
      <c r="AD23" s="120">
        <f t="shared" si="2"/>
        <v>0.31032773116168699</v>
      </c>
      <c r="AE23" s="120">
        <f t="shared" si="2"/>
        <v>0.58585890852744349</v>
      </c>
      <c r="AF23" s="121">
        <f>(AD23-SMOW!AN$14*AE23)</f>
        <v>9.9422745919680589E-4</v>
      </c>
      <c r="AG23" s="122">
        <f t="shared" si="3"/>
        <v>0.99422745919680589</v>
      </c>
    </row>
    <row r="24" spans="1:36" s="76" customFormat="1" x14ac:dyDescent="0.3">
      <c r="A24" s="76">
        <v>3578</v>
      </c>
      <c r="B24" s="76" t="s">
        <v>132</v>
      </c>
      <c r="C24" s="76" t="s">
        <v>62</v>
      </c>
      <c r="D24" s="76" t="s">
        <v>22</v>
      </c>
      <c r="E24" s="76" t="s">
        <v>290</v>
      </c>
      <c r="F24" s="76">
        <v>2.52974049495952E-2</v>
      </c>
      <c r="G24" s="76">
        <v>2.5296449873921399E-2</v>
      </c>
      <c r="H24" s="76">
        <v>5.7071079228712398E-3</v>
      </c>
      <c r="I24" s="76">
        <v>0.11487369336424801</v>
      </c>
      <c r="J24" s="76">
        <v>0.114867018064975</v>
      </c>
      <c r="K24" s="76">
        <v>1.9979353253655502E-3</v>
      </c>
      <c r="L24" s="76">
        <v>-3.53533356643854E-2</v>
      </c>
      <c r="M24" s="76">
        <v>5.5046524730888099E-3</v>
      </c>
      <c r="N24" s="76">
        <v>-10.1699520885385</v>
      </c>
      <c r="O24" s="76">
        <v>5.6489240056124901E-3</v>
      </c>
      <c r="P24" s="76">
        <v>-19.7835208337114</v>
      </c>
      <c r="Q24" s="76">
        <v>1.9581841863861101E-3</v>
      </c>
      <c r="R24" s="76">
        <v>-28.817722505128302</v>
      </c>
      <c r="S24" s="76">
        <v>0.13740404313826701</v>
      </c>
      <c r="T24" s="76">
        <v>619.60554723224197</v>
      </c>
      <c r="U24" s="76">
        <v>0.155586089420331</v>
      </c>
      <c r="V24" s="77">
        <v>44522.734305555554</v>
      </c>
      <c r="W24" s="76">
        <v>2.5</v>
      </c>
      <c r="X24" s="76">
        <v>5.0683908571034896E-3</v>
      </c>
      <c r="Y24" s="76">
        <v>6.2365792900076003E-3</v>
      </c>
      <c r="Z24" s="120">
        <f>((((N24/1000)+1)/((SMOW!$Z$4/1000)+1))-1)*1000</f>
        <v>0.12076050725884357</v>
      </c>
      <c r="AA24" s="120">
        <f>((((P24/1000)+1)/((SMOW!$AA$4/1000)+1))-1)*1000</f>
        <v>0.23238356453703091</v>
      </c>
      <c r="AB24" s="120">
        <f>Z24*SMOW!$AN$6</f>
        <v>0.12547393752458091</v>
      </c>
      <c r="AC24" s="120">
        <f>AA24*SMOW!$AN$12</f>
        <v>0.24127390780283925</v>
      </c>
      <c r="AD24" s="120">
        <f t="shared" si="2"/>
        <v>0.12546606632840368</v>
      </c>
      <c r="AE24" s="120">
        <f t="shared" si="2"/>
        <v>0.24124480593444622</v>
      </c>
      <c r="AF24" s="121">
        <f>(AD24-SMOW!AN$14*AE24)</f>
        <v>-1.9111912049839253E-3</v>
      </c>
      <c r="AG24" s="122">
        <f t="shared" si="3"/>
        <v>-1.9111912049839253</v>
      </c>
    </row>
    <row r="25" spans="1:36" s="76" customFormat="1" x14ac:dyDescent="0.3">
      <c r="A25" s="76">
        <v>3579</v>
      </c>
      <c r="B25" s="76" t="s">
        <v>132</v>
      </c>
      <c r="C25" s="76" t="s">
        <v>62</v>
      </c>
      <c r="D25" s="76" t="s">
        <v>22</v>
      </c>
      <c r="E25" s="76" t="s">
        <v>291</v>
      </c>
      <c r="F25" s="76">
        <v>-5.19719820140929E-2</v>
      </c>
      <c r="G25" s="76">
        <v>-5.1973751556102801E-2</v>
      </c>
      <c r="H25" s="76">
        <v>4.6349380575994E-3</v>
      </c>
      <c r="I25" s="76">
        <v>-4.40327462832402E-2</v>
      </c>
      <c r="J25" s="76">
        <v>-4.4033807312738801E-2</v>
      </c>
      <c r="K25" s="76">
        <v>2.1667696364240101E-3</v>
      </c>
      <c r="L25" s="76">
        <v>-2.8723901294976699E-2</v>
      </c>
      <c r="M25" s="76">
        <v>4.6083725154087004E-3</v>
      </c>
      <c r="N25" s="76">
        <v>-10.246433714752101</v>
      </c>
      <c r="O25" s="76">
        <v>4.5876849030975298E-3</v>
      </c>
      <c r="P25" s="76">
        <v>-19.939265653516799</v>
      </c>
      <c r="Q25" s="76">
        <v>2.1236593515858498E-3</v>
      </c>
      <c r="R25" s="76">
        <v>-28.5235556833385</v>
      </c>
      <c r="S25" s="76">
        <v>0.15490095435920001</v>
      </c>
      <c r="T25" s="76">
        <v>620.42517284662404</v>
      </c>
      <c r="U25" s="76">
        <v>0.373080734236865</v>
      </c>
      <c r="V25" s="77">
        <v>44523.500694444447</v>
      </c>
      <c r="W25" s="76">
        <v>2.5</v>
      </c>
      <c r="X25" s="76">
        <v>1.9527626561803998E-2</v>
      </c>
      <c r="Y25" s="76">
        <v>2.1259306933731001E-2</v>
      </c>
      <c r="Z25" s="120">
        <f>((((N25/1000)+1)/((SMOW!$Z$4/1000)+1))-1)*1000</f>
        <v>4.348374410656497E-2</v>
      </c>
      <c r="AA25" s="120">
        <f>((((P25/1000)+1)/((SMOW!$AA$4/1000)+1))-1)*1000</f>
        <v>7.3458453959007741E-2</v>
      </c>
      <c r="AB25" s="120">
        <f>Z25*SMOW!$AN$6</f>
        <v>4.5180967811498121E-2</v>
      </c>
      <c r="AC25" s="120">
        <f>AA25*SMOW!$AN$12</f>
        <v>7.6268768332023937E-2</v>
      </c>
      <c r="AD25" s="120">
        <f t="shared" si="2"/>
        <v>4.5179947182291326E-2</v>
      </c>
      <c r="AE25" s="120">
        <f t="shared" si="2"/>
        <v>7.6265860017362921E-2</v>
      </c>
      <c r="AF25" s="121">
        <f>(AD25-SMOW!AN$14*AE25)</f>
        <v>4.9115730931236987E-3</v>
      </c>
      <c r="AG25" s="122">
        <f t="shared" si="3"/>
        <v>4.9115730931236987</v>
      </c>
    </row>
    <row r="26" spans="1:36" s="76" customFormat="1" x14ac:dyDescent="0.3">
      <c r="V26" s="77"/>
      <c r="Z26" s="120"/>
      <c r="AA26" s="120"/>
      <c r="AB26" s="120"/>
      <c r="AC26" s="120"/>
      <c r="AD26" s="120"/>
      <c r="AE26" s="120"/>
      <c r="AF26" s="121"/>
      <c r="AG26" s="122"/>
    </row>
    <row r="27" spans="1:36" s="76" customFormat="1" x14ac:dyDescent="0.3">
      <c r="B27" s="63"/>
      <c r="C27" s="83"/>
      <c r="D27" s="84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77"/>
      <c r="X27" s="16"/>
      <c r="Y27" s="16"/>
      <c r="Z27" s="85"/>
      <c r="AA27" s="85"/>
      <c r="AB27" s="85"/>
      <c r="AC27" s="85"/>
      <c r="AD27" s="85"/>
      <c r="AE27" s="85"/>
      <c r="AF27" s="86"/>
      <c r="AG27" s="70"/>
    </row>
    <row r="28" spans="1:36" s="76" customFormat="1" x14ac:dyDescent="0.3">
      <c r="B28" s="63"/>
      <c r="C28" s="83"/>
      <c r="D28" s="84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77"/>
      <c r="X28" s="16"/>
      <c r="Y28" s="16"/>
      <c r="Z28" s="85"/>
      <c r="AA28" s="85"/>
      <c r="AB28" s="85"/>
      <c r="AC28" s="85"/>
      <c r="AD28" s="85"/>
      <c r="AE28" s="85"/>
      <c r="AF28" s="86"/>
      <c r="AG28" s="70"/>
    </row>
    <row r="29" spans="1:36" s="76" customFormat="1" x14ac:dyDescent="0.3">
      <c r="B29" s="82"/>
      <c r="C29" s="84"/>
      <c r="D29" s="84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77"/>
      <c r="X29" s="16"/>
      <c r="Y29" s="16"/>
      <c r="Z29" s="85"/>
      <c r="AA29" s="85"/>
      <c r="AB29" s="85"/>
      <c r="AC29" s="85"/>
      <c r="AD29" s="85"/>
      <c r="AE29" s="85"/>
      <c r="AF29" s="86"/>
      <c r="AG29" s="70"/>
    </row>
    <row r="30" spans="1:36" s="76" customFormat="1" x14ac:dyDescent="0.3">
      <c r="B30" s="82"/>
      <c r="C30" s="84"/>
      <c r="D30" s="84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77"/>
      <c r="X30" s="16"/>
      <c r="Y30" s="16"/>
      <c r="Z30" s="85"/>
      <c r="AA30" s="85"/>
      <c r="AB30" s="85"/>
      <c r="AC30" s="85"/>
      <c r="AD30" s="85"/>
      <c r="AE30" s="85"/>
      <c r="AF30" s="86"/>
      <c r="AG30" s="70"/>
    </row>
    <row r="32" spans="1:36" x14ac:dyDescent="0.3">
      <c r="Y32" s="19" t="s">
        <v>35</v>
      </c>
      <c r="Z32" s="17">
        <f>AVERAGE(Z17:Z28)</f>
        <v>2.7755575615628914E-14</v>
      </c>
      <c r="AA32" s="17">
        <f t="shared" ref="AA32:AF32" si="4">AVERAGE(AA17:AA28)</f>
        <v>-4.163336342344337E-14</v>
      </c>
      <c r="AB32" s="17">
        <f t="shared" si="4"/>
        <v>2.8846716682018325E-14</v>
      </c>
      <c r="AC32" s="17">
        <f t="shared" si="4"/>
        <v>-4.3217165957010195E-14</v>
      </c>
      <c r="AD32" s="17">
        <f t="shared" si="4"/>
        <v>-1.5006905113089213E-5</v>
      </c>
      <c r="AE32" s="17">
        <f t="shared" si="4"/>
        <v>-5.2980937812261222E-5</v>
      </c>
      <c r="AF32" s="16">
        <f t="shared" si="4"/>
        <v>1.2967030051773583E-5</v>
      </c>
      <c r="AG32" s="2">
        <f>AVERAGE(AG17:AG28)</f>
        <v>1.2967030051773576E-2</v>
      </c>
      <c r="AH32" s="19" t="s">
        <v>35</v>
      </c>
      <c r="AI32" s="14" t="s">
        <v>76</v>
      </c>
      <c r="AJ32" s="14"/>
    </row>
    <row r="33" spans="1:37" s="18" customFormat="1" x14ac:dyDescent="0.3">
      <c r="A33" s="14"/>
      <c r="B33" s="21"/>
      <c r="C33" s="14"/>
      <c r="D33" s="14"/>
      <c r="E33" s="14"/>
      <c r="F33" s="17"/>
      <c r="G33" s="17"/>
      <c r="H33" s="17"/>
      <c r="I33" s="17"/>
      <c r="J33" s="17"/>
      <c r="K33" s="17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5"/>
      <c r="W33" s="14"/>
      <c r="X33" s="16"/>
      <c r="Y33" s="16"/>
      <c r="Z33" s="16"/>
      <c r="AA33" s="16"/>
      <c r="AB33" s="16"/>
      <c r="AC33" s="16"/>
      <c r="AD33" s="14"/>
      <c r="AE33" s="14"/>
      <c r="AF33" s="16"/>
      <c r="AG33" s="2">
        <f>STDEV(AG17:AG28)</f>
        <v>4.7752942986476787</v>
      </c>
      <c r="AH33" s="19" t="s">
        <v>74</v>
      </c>
      <c r="AJ33" s="14"/>
      <c r="AK33"/>
    </row>
    <row r="34" spans="1:37" s="18" customFormat="1" x14ac:dyDescent="0.3">
      <c r="B34" s="21"/>
      <c r="C34" s="14"/>
      <c r="D34" s="14"/>
      <c r="E34" s="14"/>
      <c r="F34" s="17"/>
      <c r="G34" s="17"/>
      <c r="H34" s="17"/>
      <c r="I34" s="17"/>
      <c r="J34" s="17"/>
      <c r="K34" s="17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5"/>
      <c r="W34" s="14"/>
      <c r="X34" s="16"/>
      <c r="Y34" s="16"/>
      <c r="Z34" s="16"/>
      <c r="AA34" s="16"/>
      <c r="AB34" s="16"/>
      <c r="AC34" s="16"/>
      <c r="AD34" s="14"/>
      <c r="AE34" s="14"/>
      <c r="AF34" s="14"/>
      <c r="AG34" s="3"/>
      <c r="AH34" s="19"/>
      <c r="AI34" s="14"/>
      <c r="AJ34" s="14"/>
      <c r="AK34"/>
    </row>
    <row r="35" spans="1:37" s="46" customFormat="1" x14ac:dyDescent="0.3">
      <c r="A35" s="18" t="s">
        <v>82</v>
      </c>
      <c r="B35" s="28"/>
      <c r="C35" s="18"/>
      <c r="D35" s="18"/>
      <c r="E35" s="18"/>
      <c r="F35" s="35"/>
      <c r="G35" s="35"/>
      <c r="H35" s="35"/>
      <c r="I35" s="37"/>
      <c r="J35" s="37"/>
      <c r="K35" s="37"/>
      <c r="L35" s="35"/>
      <c r="M35" s="35"/>
      <c r="N35" s="35"/>
      <c r="O35" s="35"/>
      <c r="P35" s="18"/>
      <c r="Q35" s="18"/>
      <c r="R35" s="18"/>
      <c r="S35" s="18"/>
      <c r="T35" s="18"/>
      <c r="U35" s="18"/>
      <c r="V35" s="12"/>
      <c r="W35" s="18"/>
      <c r="X35" s="35"/>
      <c r="Y35" s="35"/>
      <c r="Z35" s="37"/>
      <c r="AA35" s="37"/>
      <c r="AB35" s="37"/>
      <c r="AC35" s="37"/>
      <c r="AD35" s="37"/>
      <c r="AE35" s="37"/>
      <c r="AF35" s="35"/>
      <c r="AG35" s="36"/>
      <c r="AH35" s="18"/>
      <c r="AI35" s="18"/>
      <c r="AJ35" s="18"/>
      <c r="AK35"/>
    </row>
    <row r="36" spans="1:37" s="46" customFormat="1" x14ac:dyDescent="0.3">
      <c r="B36" s="28"/>
      <c r="C36" s="18"/>
      <c r="D36" s="18"/>
      <c r="E36" s="18"/>
      <c r="F36" s="35"/>
      <c r="G36" s="35"/>
      <c r="H36" s="35"/>
      <c r="I36" s="37"/>
      <c r="J36" s="37"/>
      <c r="K36" s="37"/>
      <c r="L36" s="35"/>
      <c r="M36" s="35"/>
      <c r="N36" s="35"/>
      <c r="O36" s="35"/>
      <c r="P36" s="18"/>
      <c r="Q36" s="18"/>
      <c r="R36" s="18"/>
      <c r="S36" s="18"/>
      <c r="T36" s="18"/>
      <c r="U36" s="18"/>
      <c r="V36" s="12"/>
      <c r="W36" s="18"/>
      <c r="X36" s="35"/>
      <c r="Y36" s="35"/>
      <c r="Z36" s="38"/>
      <c r="AA36" s="38"/>
      <c r="AB36" s="38"/>
      <c r="AC36" s="38"/>
      <c r="AD36" s="38"/>
      <c r="AE36" s="38"/>
      <c r="AF36" s="39"/>
      <c r="AG36" s="40"/>
      <c r="AH36" s="18"/>
      <c r="AI36" s="18"/>
      <c r="AJ36" s="18"/>
      <c r="AK36" s="18"/>
    </row>
    <row r="37" spans="1:37" s="64" customFormat="1" x14ac:dyDescent="0.3">
      <c r="A37" s="81"/>
      <c r="B37" s="82"/>
      <c r="C37" s="48"/>
      <c r="D37" s="48"/>
      <c r="E37" s="7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77"/>
      <c r="W37" s="76"/>
      <c r="X37" s="16"/>
      <c r="Y37" s="16"/>
      <c r="Z37" s="17"/>
      <c r="AA37" s="17"/>
      <c r="AB37" s="17"/>
      <c r="AC37" s="17"/>
      <c r="AD37" s="17"/>
      <c r="AE37" s="17"/>
      <c r="AF37" s="16"/>
      <c r="AG37" s="2"/>
      <c r="AH37" s="2"/>
      <c r="AI37" s="2"/>
    </row>
    <row r="38" spans="1:37" s="46" customFormat="1" x14ac:dyDescent="0.3">
      <c r="B38" s="21"/>
      <c r="C38" s="48"/>
      <c r="D38" s="48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47"/>
      <c r="X38" s="16"/>
      <c r="Y38" s="16"/>
      <c r="Z38" s="17"/>
      <c r="AA38" s="17"/>
      <c r="AB38" s="17"/>
      <c r="AC38" s="17"/>
      <c r="AD38" s="17"/>
      <c r="AE38" s="17"/>
      <c r="AF38" s="16"/>
      <c r="AG38" s="2"/>
    </row>
    <row r="40" spans="1:37" s="46" customFormat="1" x14ac:dyDescent="0.3">
      <c r="B40" s="21"/>
      <c r="C40" s="48"/>
      <c r="D40" s="48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47"/>
      <c r="X40" s="16"/>
      <c r="Y40" s="16"/>
      <c r="Z40" s="17"/>
      <c r="AA40" s="17"/>
      <c r="AB40" s="17"/>
      <c r="AC40" s="17"/>
      <c r="AD40" s="17"/>
      <c r="AE40" s="17"/>
      <c r="AF40" s="16"/>
      <c r="AG40" s="2"/>
    </row>
    <row r="42" spans="1:37" s="46" customFormat="1" x14ac:dyDescent="0.3">
      <c r="B42" s="71"/>
      <c r="C42" s="48"/>
      <c r="D42" s="48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47"/>
      <c r="X42" s="16"/>
      <c r="Y42" s="16"/>
      <c r="Z42" s="17"/>
      <c r="AA42" s="17"/>
      <c r="AB42" s="17"/>
      <c r="AC42" s="17"/>
      <c r="AD42" s="17"/>
      <c r="AE42" s="17"/>
      <c r="AF42" s="16"/>
      <c r="AG42" s="2"/>
      <c r="AH42" s="74"/>
      <c r="AI42" s="74"/>
    </row>
    <row r="43" spans="1:37" s="46" customFormat="1" x14ac:dyDescent="0.3">
      <c r="B43" s="71"/>
      <c r="C43" s="48"/>
      <c r="D43" s="48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7"/>
      <c r="X43" s="16"/>
      <c r="Y43" s="16"/>
      <c r="Z43" s="17"/>
      <c r="AA43" s="17"/>
      <c r="AB43" s="17"/>
      <c r="AC43" s="17"/>
      <c r="AD43" s="17"/>
      <c r="AE43" s="17"/>
      <c r="AF43" s="16"/>
      <c r="AG43" s="2"/>
      <c r="AH43" s="2"/>
      <c r="AI43" s="2"/>
    </row>
    <row r="44" spans="1:37" s="46" customFormat="1" x14ac:dyDescent="0.3">
      <c r="B44" s="71"/>
      <c r="C44" s="48"/>
      <c r="D44" s="48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X44" s="16"/>
      <c r="Y44" s="16"/>
      <c r="Z44" s="17"/>
      <c r="AA44" s="17"/>
      <c r="AB44" s="17"/>
      <c r="AC44" s="17"/>
      <c r="AD44" s="17"/>
      <c r="AE44" s="17"/>
      <c r="AF44" s="16"/>
      <c r="AG44" s="2"/>
    </row>
    <row r="45" spans="1:37" s="46" customFormat="1" x14ac:dyDescent="0.3">
      <c r="B45" s="21"/>
      <c r="C45" s="48"/>
      <c r="D45" s="48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7"/>
      <c r="X45" s="16"/>
      <c r="Y45" s="16"/>
      <c r="Z45" s="17"/>
      <c r="AA45" s="17"/>
      <c r="AB45" s="17"/>
      <c r="AC45" s="17"/>
      <c r="AD45" s="17"/>
      <c r="AE45" s="17"/>
      <c r="AF45" s="16"/>
      <c r="AG45" s="2"/>
    </row>
    <row r="46" spans="1:37" s="76" customFormat="1" x14ac:dyDescent="0.3">
      <c r="B46" s="71"/>
      <c r="C46" s="53"/>
      <c r="D46" s="53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77"/>
      <c r="W46" s="20"/>
      <c r="X46" s="16"/>
      <c r="Y46" s="16"/>
      <c r="Z46" s="17"/>
      <c r="AA46" s="17"/>
      <c r="AB46" s="17"/>
      <c r="AC46" s="17"/>
      <c r="AD46" s="17"/>
      <c r="AE46" s="17"/>
      <c r="AF46" s="16"/>
      <c r="AG46" s="2"/>
      <c r="AH46" s="2"/>
      <c r="AI46" s="2"/>
    </row>
    <row r="47" spans="1:37" s="76" customFormat="1" x14ac:dyDescent="0.3">
      <c r="B47" s="71"/>
      <c r="C47" s="53"/>
      <c r="D47" s="53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77"/>
      <c r="W47" s="20"/>
      <c r="X47" s="16"/>
      <c r="Y47" s="16"/>
      <c r="Z47" s="17"/>
      <c r="AA47" s="17"/>
      <c r="AB47" s="17"/>
      <c r="AC47" s="17"/>
      <c r="AD47" s="17"/>
      <c r="AE47" s="17"/>
      <c r="AF47" s="16"/>
      <c r="AG47" s="2"/>
    </row>
  </sheetData>
  <mergeCells count="2">
    <mergeCell ref="Z1:AA1"/>
    <mergeCell ref="AB1:AC1"/>
  </mergeCells>
  <dataValidations count="3">
    <dataValidation type="list" allowBlank="1" showInputMessage="1" showErrorMessage="1" sqref="H16 H27 F38 D40 F46:F47 D42:D47 D35:D38 F16 F27:F28 D7:D30" xr:uid="{00000000-0002-0000-0100-000000000000}">
      <formula1>INDIRECT(C7)</formula1>
    </dataValidation>
    <dataValidation type="list" allowBlank="1" showInputMessage="1" showErrorMessage="1" sqref="C40 E38 C35:C38 E46:E47 E27 C42:C47 E16 C7:C30" xr:uid="{00000000-0002-0000-0100-000001000000}">
      <formula1>Type</formula1>
    </dataValidation>
    <dataValidation type="list" allowBlank="1" showInputMessage="1" showErrorMessage="1" sqref="E10:E15" xr:uid="{00000000-0002-0000-0100-000002000000}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45"/>
  <sheetViews>
    <sheetView workbookViewId="0">
      <selection activeCell="F18" sqref="F18"/>
    </sheetView>
  </sheetViews>
  <sheetFormatPr defaultColWidth="8.88671875" defaultRowHeight="14.4" x14ac:dyDescent="0.3"/>
  <cols>
    <col min="5" max="5" width="36.33203125" customWidth="1"/>
    <col min="6" max="7" width="11.33203125" bestFit="1" customWidth="1"/>
    <col min="8" max="8" width="9.44140625" bestFit="1" customWidth="1"/>
    <col min="9" max="10" width="11.33203125" bestFit="1" customWidth="1"/>
    <col min="11" max="13" width="9.44140625" bestFit="1" customWidth="1"/>
    <col min="14" max="14" width="11.33203125" bestFit="1" customWidth="1"/>
    <col min="15" max="15" width="9.44140625" bestFit="1" customWidth="1"/>
    <col min="16" max="16" width="11.33203125" bestFit="1" customWidth="1"/>
    <col min="17" max="17" width="9.44140625" bestFit="1" customWidth="1"/>
    <col min="18" max="18" width="12.33203125" bestFit="1" customWidth="1"/>
    <col min="19" max="19" width="9.44140625" bestFit="1" customWidth="1"/>
    <col min="20" max="20" width="11.44140625" bestFit="1" customWidth="1"/>
    <col min="21" max="21" width="9.44140625" bestFit="1" customWidth="1"/>
    <col min="22" max="22" width="16.109375" customWidth="1"/>
    <col min="25" max="25" width="14.6640625" customWidth="1"/>
    <col min="26" max="26" width="16.44140625" customWidth="1"/>
    <col min="27" max="27" width="17.6640625" customWidth="1"/>
    <col min="28" max="28" width="13.88671875" customWidth="1"/>
    <col min="29" max="29" width="14.33203125" customWidth="1"/>
    <col min="30" max="30" width="11.44140625" customWidth="1"/>
    <col min="31" max="31" width="10.44140625" customWidth="1"/>
    <col min="32" max="32" width="11.44140625" customWidth="1"/>
    <col min="33" max="33" width="15.33203125" customWidth="1"/>
    <col min="36" max="36" width="10.44140625" customWidth="1"/>
  </cols>
  <sheetData>
    <row r="1" spans="1:40" s="14" customFormat="1" x14ac:dyDescent="0.3">
      <c r="A1" s="4" t="s">
        <v>24</v>
      </c>
      <c r="B1" s="30"/>
      <c r="C1" s="4"/>
      <c r="D1" s="4"/>
      <c r="E1" s="4"/>
      <c r="F1" s="31"/>
      <c r="G1" s="31"/>
      <c r="H1" s="31"/>
      <c r="I1" s="31"/>
      <c r="J1" s="31"/>
      <c r="K1" s="3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4"/>
      <c r="Y1" s="44"/>
      <c r="Z1" s="4"/>
      <c r="AA1" s="4"/>
      <c r="AB1" s="4"/>
      <c r="AC1" s="4"/>
      <c r="AD1" s="4"/>
      <c r="AE1" s="4"/>
      <c r="AF1" s="4"/>
      <c r="AG1" s="4"/>
    </row>
    <row r="2" spans="1:40" s="14" customFormat="1" x14ac:dyDescent="0.3">
      <c r="A2" s="19" t="s">
        <v>0</v>
      </c>
      <c r="B2" s="23" t="s">
        <v>79</v>
      </c>
      <c r="C2" s="13" t="s">
        <v>65</v>
      </c>
      <c r="D2" s="13" t="s">
        <v>57</v>
      </c>
      <c r="E2" s="19" t="s">
        <v>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6</v>
      </c>
      <c r="K2" s="32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45" t="s">
        <v>20</v>
      </c>
      <c r="Y2" s="45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9" t="s">
        <v>31</v>
      </c>
      <c r="AE2" s="19" t="s">
        <v>32</v>
      </c>
      <c r="AF2" s="19" t="s">
        <v>33</v>
      </c>
      <c r="AG2" s="19" t="s">
        <v>34</v>
      </c>
      <c r="AH2" s="22" t="s">
        <v>73</v>
      </c>
      <c r="AI2" s="23" t="s">
        <v>74</v>
      </c>
      <c r="AJ2" s="19" t="s">
        <v>81</v>
      </c>
    </row>
    <row r="3" spans="1:40" s="14" customFormat="1" x14ac:dyDescent="0.3">
      <c r="A3" s="46" t="s">
        <v>98</v>
      </c>
      <c r="B3" s="21"/>
      <c r="F3" s="17"/>
      <c r="G3" s="17"/>
      <c r="H3" s="17"/>
      <c r="I3" s="17"/>
      <c r="J3" s="17"/>
      <c r="K3" s="17"/>
      <c r="L3" s="16"/>
      <c r="M3" s="16"/>
      <c r="X3" s="16"/>
      <c r="Y3" s="16"/>
    </row>
    <row r="4" spans="1:40" s="76" customFormat="1" x14ac:dyDescent="0.3">
      <c r="A4" s="76">
        <v>2439</v>
      </c>
      <c r="B4" s="76" t="s">
        <v>139</v>
      </c>
      <c r="C4" s="76" t="s">
        <v>142</v>
      </c>
      <c r="D4" s="76" t="s">
        <v>24</v>
      </c>
      <c r="E4" s="76" t="s">
        <v>146</v>
      </c>
      <c r="F4" s="76">
        <v>-28.866223872059301</v>
      </c>
      <c r="G4" s="76">
        <v>-29.2910490701227</v>
      </c>
      <c r="H4" s="76">
        <v>4.3495649580998002E-3</v>
      </c>
      <c r="I4" s="76">
        <v>-53.924393456896603</v>
      </c>
      <c r="J4" s="76">
        <v>-55.432790842147803</v>
      </c>
      <c r="K4" s="76">
        <v>1.7702230172958501E-3</v>
      </c>
      <c r="L4" s="76">
        <v>-2.2535505468699701E-2</v>
      </c>
      <c r="M4" s="76">
        <v>4.5822585223238999E-3</v>
      </c>
      <c r="N4" s="76">
        <v>-38.7669245492025</v>
      </c>
      <c r="O4" s="76">
        <v>4.3052211799452997E-3</v>
      </c>
      <c r="P4" s="76">
        <v>-72.747616835143205</v>
      </c>
      <c r="Q4" s="76">
        <v>1.7350024672121199E-3</v>
      </c>
      <c r="R4" s="76">
        <v>-97.1535902416786</v>
      </c>
      <c r="S4" s="76">
        <v>0.16100244807616201</v>
      </c>
      <c r="T4" s="76">
        <v>482.96158633606302</v>
      </c>
      <c r="U4" s="76">
        <v>0.179126287786736</v>
      </c>
      <c r="V4" s="77">
        <v>44495.824074074073</v>
      </c>
      <c r="W4" s="76">
        <v>2.5</v>
      </c>
      <c r="X4" s="76">
        <v>8.1016220786668796E-4</v>
      </c>
      <c r="Y4" s="76">
        <v>5.1796837879256995E-4</v>
      </c>
      <c r="Z4" s="120">
        <f>((((N4/1000)+1)/((SMOW!$Z$4/1000)+1))-1)*1000</f>
        <v>-28.773518774231064</v>
      </c>
      <c r="AA4" s="120">
        <f>((((P4/1000)+1)/((SMOW!$AA$4/1000)+1))-1)*1000</f>
        <v>-53.813233003663917</v>
      </c>
      <c r="AB4" s="120">
        <f>Z4*SMOW!$AN$6</f>
        <v>-29.896584396599838</v>
      </c>
      <c r="AC4" s="120">
        <f>AA4*SMOW!$AN$12</f>
        <v>-55.871976334323435</v>
      </c>
      <c r="AD4" s="120">
        <f t="shared" ref="AD4:AE7" si="0">LN((AB4/1000)+1)*1000</f>
        <v>-30.352599143455802</v>
      </c>
      <c r="AE4" s="120">
        <f t="shared" si="0"/>
        <v>-57.493503742053619</v>
      </c>
      <c r="AF4" s="121">
        <f>(AD4-SMOW!AN$14*AE4)</f>
        <v>3.970832348510811E-3</v>
      </c>
      <c r="AG4" s="122">
        <f t="shared" ref="AG4:AG7" si="1">AF4*1000</f>
        <v>3.970832348510811</v>
      </c>
      <c r="AK4" s="76">
        <v>20</v>
      </c>
      <c r="AL4" s="76">
        <v>4</v>
      </c>
      <c r="AM4" s="76">
        <v>0</v>
      </c>
      <c r="AN4" s="76">
        <v>0</v>
      </c>
    </row>
    <row r="5" spans="1:40" s="76" customFormat="1" x14ac:dyDescent="0.3">
      <c r="A5" s="76">
        <v>2440</v>
      </c>
      <c r="B5" s="76" t="s">
        <v>139</v>
      </c>
      <c r="C5" s="76" t="s">
        <v>142</v>
      </c>
      <c r="D5" s="76" t="s">
        <v>24</v>
      </c>
      <c r="E5" s="76" t="s">
        <v>147</v>
      </c>
      <c r="F5" s="76">
        <v>-28.955731868845501</v>
      </c>
      <c r="G5" s="76">
        <v>-29.383222136103001</v>
      </c>
      <c r="H5" s="76">
        <v>5.6254845729623E-3</v>
      </c>
      <c r="I5" s="76">
        <v>-54.1052545644025</v>
      </c>
      <c r="J5" s="76">
        <v>-55.623979120745197</v>
      </c>
      <c r="K5" s="76">
        <v>3.3682544404775002E-3</v>
      </c>
      <c r="L5" s="76">
        <v>-1.3761160349559E-2</v>
      </c>
      <c r="M5" s="76">
        <v>5.3272532866642901E-3</v>
      </c>
      <c r="N5" s="76">
        <v>-38.8555200127145</v>
      </c>
      <c r="O5" s="76">
        <v>5.5681328050684598E-3</v>
      </c>
      <c r="P5" s="76">
        <v>-72.924879510342507</v>
      </c>
      <c r="Q5" s="76">
        <v>3.3012392830318602E-3</v>
      </c>
      <c r="R5" s="76">
        <v>-96.9734445185737</v>
      </c>
      <c r="S5" s="76">
        <v>0.162710767471623</v>
      </c>
      <c r="T5" s="76">
        <v>477.92604899733902</v>
      </c>
      <c r="U5" s="76">
        <v>0.16734694950842599</v>
      </c>
      <c r="V5" s="77">
        <v>44495.947893518518</v>
      </c>
      <c r="W5" s="76">
        <v>2.5</v>
      </c>
      <c r="X5" s="76">
        <v>1.7372926899408801E-2</v>
      </c>
      <c r="Y5" s="76">
        <v>1.5432054896007E-2</v>
      </c>
      <c r="Z5" s="120">
        <f>((((N5/1000)+1)/((SMOW!$Z$4/1000)+1))-1)*1000</f>
        <v>-28.863035315512153</v>
      </c>
      <c r="AA5" s="120">
        <f>((((P5/1000)+1)/((SMOW!$AA$4/1000)+1))-1)*1000</f>
        <v>-53.994115361694071</v>
      </c>
      <c r="AB5" s="120">
        <f>Z5*SMOW!$AN$6</f>
        <v>-29.989594877949052</v>
      </c>
      <c r="AC5" s="120">
        <f>AA5*SMOW!$AN$12</f>
        <v>-56.059778743936498</v>
      </c>
      <c r="AD5" s="120">
        <f t="shared" si="0"/>
        <v>-30.448480612292219</v>
      </c>
      <c r="AE5" s="120">
        <f t="shared" si="0"/>
        <v>-57.692439782355798</v>
      </c>
      <c r="AF5" s="121">
        <f>(AD5-SMOW!AN$14*AE5)</f>
        <v>1.3127592791644105E-2</v>
      </c>
      <c r="AG5" s="122">
        <f t="shared" si="1"/>
        <v>13.127592791644105</v>
      </c>
      <c r="AK5" s="76">
        <v>20</v>
      </c>
      <c r="AL5" s="76">
        <v>0</v>
      </c>
      <c r="AM5" s="76">
        <v>0</v>
      </c>
      <c r="AN5" s="76">
        <v>0</v>
      </c>
    </row>
    <row r="6" spans="1:40" s="76" customFormat="1" x14ac:dyDescent="0.3">
      <c r="A6" s="76">
        <v>2441</v>
      </c>
      <c r="B6" s="76" t="s">
        <v>132</v>
      </c>
      <c r="C6" s="76" t="s">
        <v>142</v>
      </c>
      <c r="D6" s="76" t="s">
        <v>24</v>
      </c>
      <c r="E6" s="76" t="s">
        <v>148</v>
      </c>
      <c r="F6" s="76">
        <v>-28.908289965950502</v>
      </c>
      <c r="G6" s="76">
        <v>-29.334366621295299</v>
      </c>
      <c r="H6" s="76">
        <v>5.0490025991377701E-3</v>
      </c>
      <c r="I6" s="76">
        <v>-54.002842094349703</v>
      </c>
      <c r="J6" s="76">
        <v>-55.515715069368802</v>
      </c>
      <c r="K6" s="76">
        <v>6.0838014649874702E-3</v>
      </c>
      <c r="L6" s="76">
        <v>-2.20690646685399E-2</v>
      </c>
      <c r="M6" s="76">
        <v>4.1941562970466504E-3</v>
      </c>
      <c r="N6" s="76">
        <v>-38.808561779620398</v>
      </c>
      <c r="O6" s="76">
        <v>4.9975280601185102E-3</v>
      </c>
      <c r="P6" s="76">
        <v>-72.8245046499556</v>
      </c>
      <c r="Q6" s="76">
        <v>5.9627574879825901E-3</v>
      </c>
      <c r="R6" s="76">
        <v>-95.258173070520797</v>
      </c>
      <c r="S6" s="76">
        <v>0.17117252160169</v>
      </c>
      <c r="T6" s="76">
        <v>437.13537717293798</v>
      </c>
      <c r="U6" s="76">
        <v>0.28984405147424602</v>
      </c>
      <c r="V6" s="77">
        <v>44496.37300925926</v>
      </c>
      <c r="W6" s="76">
        <v>2.5</v>
      </c>
      <c r="X6" s="76">
        <v>0.27284250585369402</v>
      </c>
      <c r="Y6" s="76">
        <v>0.28293445452177801</v>
      </c>
      <c r="Z6" s="120">
        <f>((((N6/1000)+1)/((SMOW!$Z$4/1000)+1))-1)*1000</f>
        <v>-28.815588883780553</v>
      </c>
      <c r="AA6" s="120">
        <f>((((P6/1000)+1)/((SMOW!$AA$4/1000)+1))-1)*1000</f>
        <v>-53.891690858547506</v>
      </c>
      <c r="AB6" s="120">
        <f>Z6*SMOW!$AN$6</f>
        <v>-29.940296553968889</v>
      </c>
      <c r="AC6" s="120">
        <f>AA6*SMOW!$AN$12</f>
        <v>-55.953435766634428</v>
      </c>
      <c r="AD6" s="120">
        <f t="shared" si="0"/>
        <v>-30.397659434466696</v>
      </c>
      <c r="AE6" s="120">
        <f t="shared" si="0"/>
        <v>-57.579787534753379</v>
      </c>
      <c r="AF6" s="121">
        <f>(AD6-SMOW!AN$14*AE6)</f>
        <v>4.4683838830898992E-3</v>
      </c>
      <c r="AG6" s="122">
        <f t="shared" si="1"/>
        <v>4.4683838830898992</v>
      </c>
      <c r="AK6" s="76">
        <v>20</v>
      </c>
      <c r="AL6" s="76">
        <v>1</v>
      </c>
      <c r="AM6" s="76">
        <v>0</v>
      </c>
      <c r="AN6" s="76">
        <v>0</v>
      </c>
    </row>
    <row r="7" spans="1:40" s="76" customFormat="1" x14ac:dyDescent="0.3">
      <c r="A7" s="76">
        <v>2442</v>
      </c>
      <c r="B7" s="76" t="s">
        <v>139</v>
      </c>
      <c r="C7" s="76" t="s">
        <v>142</v>
      </c>
      <c r="D7" s="76" t="s">
        <v>24</v>
      </c>
      <c r="E7" s="76" t="s">
        <v>149</v>
      </c>
      <c r="F7" s="76">
        <v>-28.968302765134901</v>
      </c>
      <c r="G7" s="76">
        <v>-29.396167608757001</v>
      </c>
      <c r="H7" s="76">
        <v>3.7662351852896202E-3</v>
      </c>
      <c r="I7" s="76">
        <v>-54.134354212960901</v>
      </c>
      <c r="J7" s="76">
        <v>-55.6547435302313</v>
      </c>
      <c r="K7" s="76">
        <v>1.22582867774358E-3</v>
      </c>
      <c r="L7" s="76">
        <v>-1.04630247948585E-2</v>
      </c>
      <c r="M7" s="76">
        <v>3.8445634455278599E-3</v>
      </c>
      <c r="N7" s="76">
        <v>-38.867962748822002</v>
      </c>
      <c r="O7" s="76">
        <v>3.7278384492634002E-3</v>
      </c>
      <c r="P7" s="76">
        <v>-72.953400189121695</v>
      </c>
      <c r="Q7" s="76">
        <v>1.2014394567704701E-3</v>
      </c>
      <c r="R7" s="76">
        <v>-96.299488362397696</v>
      </c>
      <c r="S7" s="76">
        <v>0.14826332847655299</v>
      </c>
      <c r="T7" s="76">
        <v>452.84860176574102</v>
      </c>
      <c r="U7" s="76">
        <v>0.11438792835997599</v>
      </c>
      <c r="V7" s="77">
        <v>44496.450289351851</v>
      </c>
      <c r="W7" s="76">
        <v>2.5</v>
      </c>
      <c r="X7" s="76">
        <v>3.9969787027316697E-2</v>
      </c>
      <c r="Y7" s="76">
        <v>3.2153672500465601E-2</v>
      </c>
      <c r="Z7" s="120">
        <f>((((N7/1000)+1)/((SMOW!$Z$4/1000)+1))-1)*1000</f>
        <v>-28.875607411827929</v>
      </c>
      <c r="AA7" s="120">
        <f>((((P7/1000)+1)/((SMOW!$AA$4/1000)+1))-1)*1000</f>
        <v>-54.023218429355644</v>
      </c>
      <c r="AB7" s="120">
        <f>Z7*SMOW!$AN$6</f>
        <v>-30.002657678557345</v>
      </c>
      <c r="AC7" s="120">
        <f>AA7*SMOW!$AN$12</f>
        <v>-56.089995213323</v>
      </c>
      <c r="AD7" s="120">
        <f t="shared" si="0"/>
        <v>-30.461947363263416</v>
      </c>
      <c r="AE7" s="120">
        <f t="shared" si="0"/>
        <v>-57.724451293621087</v>
      </c>
      <c r="AF7" s="121">
        <f>(AD7-SMOW!AN$14*AE7)</f>
        <v>1.6562919768517759E-2</v>
      </c>
      <c r="AG7" s="122">
        <f t="shared" si="1"/>
        <v>16.562919768517759</v>
      </c>
      <c r="AH7" s="2">
        <f>AVERAGE(AG4:AG7)</f>
        <v>9.5324321979406434</v>
      </c>
      <c r="AI7" s="20">
        <f>STDEVA(AG4:AG7)</f>
        <v>6.2962664438241527</v>
      </c>
      <c r="AK7" s="76">
        <v>20</v>
      </c>
      <c r="AL7" s="76">
        <v>0</v>
      </c>
      <c r="AM7" s="76">
        <v>0</v>
      </c>
      <c r="AN7" s="76">
        <v>0</v>
      </c>
    </row>
    <row r="8" spans="1:40" s="76" customFormat="1" x14ac:dyDescent="0.3">
      <c r="B8" s="63"/>
      <c r="C8" s="83"/>
      <c r="D8" s="8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77"/>
      <c r="X8" s="16"/>
      <c r="Y8" s="16"/>
      <c r="Z8" s="85"/>
      <c r="AA8" s="85"/>
      <c r="AB8" s="85"/>
      <c r="AC8" s="85"/>
      <c r="AD8" s="85"/>
      <c r="AE8" s="85"/>
      <c r="AF8" s="86"/>
      <c r="AG8" s="70"/>
    </row>
    <row r="9" spans="1:40" s="76" customFormat="1" x14ac:dyDescent="0.3">
      <c r="A9" s="76">
        <v>3580</v>
      </c>
      <c r="B9" s="76" t="s">
        <v>139</v>
      </c>
      <c r="C9" s="76" t="s">
        <v>62</v>
      </c>
      <c r="D9" s="76" t="s">
        <v>24</v>
      </c>
      <c r="E9" s="76" t="s">
        <v>292</v>
      </c>
      <c r="F9" s="76">
        <v>-28.432724722915101</v>
      </c>
      <c r="G9" s="76">
        <v>-28.844764182721999</v>
      </c>
      <c r="H9" s="76">
        <v>4.8720906830658E-3</v>
      </c>
      <c r="I9" s="76">
        <v>-53.096928641026203</v>
      </c>
      <c r="J9" s="76">
        <v>-54.558544466547403</v>
      </c>
      <c r="K9" s="76">
        <v>1.6939956246344999E-3</v>
      </c>
      <c r="L9" s="76">
        <v>-3.7852704384979702E-2</v>
      </c>
      <c r="M9" s="76">
        <v>4.6260939536411898E-3</v>
      </c>
      <c r="N9" s="76">
        <v>-38.337844920236698</v>
      </c>
      <c r="O9" s="76">
        <v>4.8224197595435701E-3</v>
      </c>
      <c r="P9" s="76">
        <v>-71.936615349432699</v>
      </c>
      <c r="Q9" s="76">
        <v>1.6602917030620399E-3</v>
      </c>
      <c r="R9" s="76">
        <v>-99.525775865129006</v>
      </c>
      <c r="S9" s="76">
        <v>0.15332925552992099</v>
      </c>
      <c r="T9" s="76">
        <v>455.67674960455298</v>
      </c>
      <c r="U9" s="76">
        <v>0.13054097030665501</v>
      </c>
      <c r="V9" s="77">
        <v>44523.581018518518</v>
      </c>
      <c r="W9" s="76">
        <v>2.5</v>
      </c>
      <c r="X9" s="76">
        <v>2.88693715064961E-2</v>
      </c>
      <c r="Y9" s="76">
        <v>2.31355561773934E-2</v>
      </c>
      <c r="Z9" s="120">
        <f>((((N9/1000)+1)/((SMOW!$Z$4/1000)+1))-1)*1000</f>
        <v>-28.339978242960196</v>
      </c>
      <c r="AA9" s="120">
        <f>((((P9/1000)+1)/((SMOW!$AA$4/1000)+1))-1)*1000</f>
        <v>-52.985670963678125</v>
      </c>
      <c r="AB9" s="120">
        <f>Z9*SMOW!$AN$6</f>
        <v>-29.446122248254806</v>
      </c>
      <c r="AC9" s="120">
        <f>AA9*SMOW!$AN$12</f>
        <v>-55.01275409227523</v>
      </c>
      <c r="AD9" s="120">
        <f t="shared" ref="AD9:AE11" si="2">LN((AB9/1000)+1)*1000</f>
        <v>-29.888362456249336</v>
      </c>
      <c r="AE9" s="120">
        <f t="shared" si="2"/>
        <v>-56.583847973413498</v>
      </c>
      <c r="AF9" s="121">
        <f>(AD9-SMOW!AN$14*AE9)</f>
        <v>-1.2090726287006248E-2</v>
      </c>
      <c r="AG9" s="122">
        <f t="shared" ref="AG9:AG11" si="3">AF9*1000</f>
        <v>-12.090726287006248</v>
      </c>
    </row>
    <row r="10" spans="1:40" s="76" customFormat="1" x14ac:dyDescent="0.3">
      <c r="A10" s="76">
        <v>3581</v>
      </c>
      <c r="B10" s="76" t="s">
        <v>139</v>
      </c>
      <c r="C10" s="76" t="s">
        <v>62</v>
      </c>
      <c r="D10" s="76" t="s">
        <v>24</v>
      </c>
      <c r="E10" s="76" t="s">
        <v>293</v>
      </c>
      <c r="F10" s="76">
        <v>-28.219671289158899</v>
      </c>
      <c r="G10" s="76">
        <v>-28.625499754481101</v>
      </c>
      <c r="H10" s="76">
        <v>4.5229533688688397E-3</v>
      </c>
      <c r="I10" s="76">
        <v>-52.698364729299897</v>
      </c>
      <c r="J10" s="76">
        <v>-54.137719939631403</v>
      </c>
      <c r="K10" s="76">
        <v>1.93352513554649E-3</v>
      </c>
      <c r="L10" s="76">
        <v>-4.0783626355705101E-2</v>
      </c>
      <c r="M10" s="76">
        <v>4.5135648777102702E-3</v>
      </c>
      <c r="N10" s="76">
        <v>-38.126963564444999</v>
      </c>
      <c r="O10" s="76">
        <v>4.4768418973262902E-3</v>
      </c>
      <c r="P10" s="76">
        <v>-71.545981308732607</v>
      </c>
      <c r="Q10" s="76">
        <v>1.8950555087190199E-3</v>
      </c>
      <c r="R10" s="76">
        <v>-99.643509328558494</v>
      </c>
      <c r="S10" s="76">
        <v>0.15380962994080499</v>
      </c>
      <c r="T10" s="76">
        <v>531.705420121153</v>
      </c>
      <c r="U10" s="76">
        <v>0.196517339563895</v>
      </c>
      <c r="V10" s="77">
        <v>44523.674988425926</v>
      </c>
      <c r="W10" s="76">
        <v>2.5</v>
      </c>
      <c r="X10" s="76">
        <v>2.7241848652891001E-2</v>
      </c>
      <c r="Y10" s="76">
        <v>2.2725727455327301E-2</v>
      </c>
      <c r="Z10" s="120">
        <f>((((N10/1000)+1)/((SMOW!$Z$4/1000)+1))-1)*1000</f>
        <v>-28.126904470976545</v>
      </c>
      <c r="AA10" s="120">
        <f>((((P10/1000)+1)/((SMOW!$AA$4/1000)+1))-1)*1000</f>
        <v>-52.587060222137325</v>
      </c>
      <c r="AB10" s="120">
        <f>Z10*SMOW!$AN$6</f>
        <v>-29.22473194640142</v>
      </c>
      <c r="AC10" s="120">
        <f>AA10*SMOW!$AN$12</f>
        <v>-54.59889362199911</v>
      </c>
      <c r="AD10" s="120">
        <f t="shared" si="2"/>
        <v>-29.660281295162847</v>
      </c>
      <c r="AE10" s="120">
        <f t="shared" si="2"/>
        <v>-56.145990348669017</v>
      </c>
      <c r="AF10" s="121">
        <f>(AD10-SMOW!AN$14*AE10)</f>
        <v>-1.5198391065602834E-2</v>
      </c>
      <c r="AG10" s="122">
        <f t="shared" si="3"/>
        <v>-15.198391065602834</v>
      </c>
    </row>
    <row r="11" spans="1:40" s="76" customFormat="1" x14ac:dyDescent="0.3">
      <c r="A11" s="76">
        <v>3582</v>
      </c>
      <c r="B11" s="76" t="s">
        <v>139</v>
      </c>
      <c r="C11" s="76" t="s">
        <v>62</v>
      </c>
      <c r="D11" s="76" t="s">
        <v>24</v>
      </c>
      <c r="E11" s="76" t="s">
        <v>294</v>
      </c>
      <c r="F11" s="76">
        <v>-28.379250240784401</v>
      </c>
      <c r="G11" s="76">
        <v>-28.789726149885801</v>
      </c>
      <c r="H11" s="76">
        <v>4.0881620812468003E-3</v>
      </c>
      <c r="I11" s="76">
        <v>-53.001021610051801</v>
      </c>
      <c r="J11" s="76">
        <v>-54.457264634512498</v>
      </c>
      <c r="K11" s="76">
        <v>1.54908834568817E-3</v>
      </c>
      <c r="L11" s="76">
        <v>-3.6290422863225702E-2</v>
      </c>
      <c r="M11" s="76">
        <v>4.3548155773939197E-3</v>
      </c>
      <c r="N11" s="76">
        <v>-38.284915610001399</v>
      </c>
      <c r="O11" s="76">
        <v>4.0464833032239599E-3</v>
      </c>
      <c r="P11" s="76">
        <v>-71.842616495199294</v>
      </c>
      <c r="Q11" s="76">
        <v>1.5182675151297999E-3</v>
      </c>
      <c r="R11" s="76">
        <v>-100.45643258464899</v>
      </c>
      <c r="S11" s="76">
        <v>0.13813791522859001</v>
      </c>
      <c r="T11" s="76">
        <v>673.86985297561102</v>
      </c>
      <c r="U11" s="76">
        <v>0.13046044685928301</v>
      </c>
      <c r="V11" s="77">
        <v>44523.751770833333</v>
      </c>
      <c r="W11" s="76">
        <v>2.5</v>
      </c>
      <c r="X11" s="76">
        <v>2.0309461772460399E-3</v>
      </c>
      <c r="Y11" s="76">
        <v>4.7254479629449796E-3</v>
      </c>
      <c r="Z11" s="120">
        <f>((((N11/1000)+1)/((SMOW!$Z$4/1000)+1))-1)*1000</f>
        <v>-28.286498656118543</v>
      </c>
      <c r="AA11" s="120">
        <f>((((P11/1000)+1)/((SMOW!$AA$4/1000)+1))-1)*1000</f>
        <v>-52.889752663975329</v>
      </c>
      <c r="AB11" s="120">
        <f>Z11*SMOW!$AN$6</f>
        <v>-29.390555287743233</v>
      </c>
      <c r="AC11" s="120">
        <f>AA11*SMOW!$AN$12</f>
        <v>-54.913166227508619</v>
      </c>
      <c r="AD11" s="120">
        <f t="shared" si="2"/>
        <v>-29.831111260655746</v>
      </c>
      <c r="AE11" s="120">
        <f t="shared" si="2"/>
        <v>-56.478468119862349</v>
      </c>
      <c r="AF11" s="121">
        <f>(AD11-SMOW!AN$14*AE11)</f>
        <v>-1.0480093368425258E-2</v>
      </c>
      <c r="AG11" s="122">
        <f t="shared" si="3"/>
        <v>-10.480093368425258</v>
      </c>
    </row>
    <row r="12" spans="1:40" s="76" customFormat="1" x14ac:dyDescent="0.3">
      <c r="R12" s="64"/>
      <c r="V12" s="77"/>
      <c r="Z12" s="120"/>
      <c r="AA12" s="120"/>
      <c r="AB12" s="120"/>
      <c r="AC12" s="120"/>
      <c r="AD12" s="120"/>
      <c r="AE12" s="120"/>
      <c r="AF12" s="121"/>
      <c r="AG12" s="122"/>
      <c r="AH12" s="2"/>
      <c r="AI12" s="2"/>
    </row>
    <row r="13" spans="1:40" s="46" customFormat="1" x14ac:dyDescent="0.3">
      <c r="B13" s="21"/>
      <c r="F13" s="17"/>
      <c r="G13" s="17"/>
      <c r="H13" s="17"/>
      <c r="I13" s="17"/>
      <c r="J13" s="17"/>
      <c r="K13" s="17"/>
      <c r="L13" s="16"/>
      <c r="M13" s="16"/>
      <c r="X13" s="16"/>
      <c r="Y13" s="19" t="s">
        <v>35</v>
      </c>
      <c r="Z13" s="17">
        <f t="shared" ref="Z13:AG13" si="4">AVERAGE(Z4:Z12)</f>
        <v>-28.583018822200994</v>
      </c>
      <c r="AA13" s="17">
        <f t="shared" si="4"/>
        <v>-53.454963071864562</v>
      </c>
      <c r="AB13" s="17">
        <f t="shared" si="4"/>
        <v>-29.69864899849637</v>
      </c>
      <c r="AC13" s="17">
        <f t="shared" si="4"/>
        <v>-55.500000000000043</v>
      </c>
      <c r="AD13" s="17">
        <f t="shared" si="4"/>
        <v>-30.148634509363724</v>
      </c>
      <c r="AE13" s="17">
        <f t="shared" si="4"/>
        <v>-57.099784113532678</v>
      </c>
      <c r="AF13" s="16">
        <f t="shared" si="4"/>
        <v>5.1502581532604707E-5</v>
      </c>
      <c r="AG13" s="2">
        <f t="shared" si="4"/>
        <v>5.1502581532604709E-2</v>
      </c>
      <c r="AH13" s="19" t="s">
        <v>35</v>
      </c>
    </row>
    <row r="14" spans="1:40" x14ac:dyDescent="0.3">
      <c r="Y14" s="16"/>
      <c r="Z14" s="16"/>
      <c r="AA14" s="16"/>
      <c r="AB14" s="16"/>
      <c r="AC14" s="16"/>
      <c r="AD14" s="46"/>
      <c r="AE14" s="46"/>
      <c r="AF14" s="16"/>
      <c r="AG14" s="2">
        <f>STDEV(AG4:AG12)</f>
        <v>12.710812394428215</v>
      </c>
      <c r="AH14" s="19" t="s">
        <v>74</v>
      </c>
    </row>
    <row r="15" spans="1:40" x14ac:dyDescent="0.3">
      <c r="A15" s="18"/>
    </row>
    <row r="17" spans="1:40" s="76" customFormat="1" x14ac:dyDescent="0.3">
      <c r="C17" s="100"/>
      <c r="D17" s="48"/>
      <c r="V17" s="77"/>
      <c r="Z17" s="96"/>
      <c r="AA17" s="96"/>
      <c r="AB17" s="96"/>
      <c r="AC17" s="96"/>
      <c r="AD17" s="96"/>
      <c r="AE17" s="96"/>
      <c r="AF17" s="51"/>
      <c r="AG17" s="55"/>
      <c r="AK17" s="89"/>
      <c r="AL17" s="89"/>
      <c r="AM17" s="89"/>
      <c r="AN17" s="89"/>
    </row>
    <row r="18" spans="1:40" s="46" customFormat="1" x14ac:dyDescent="0.3">
      <c r="B18" s="71"/>
      <c r="C18" s="48"/>
      <c r="D18" s="48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47"/>
      <c r="W18" s="20"/>
      <c r="X18" s="16"/>
      <c r="Y18" s="16"/>
      <c r="Z18" s="17"/>
      <c r="AA18" s="17"/>
      <c r="AB18" s="17"/>
      <c r="AC18" s="17"/>
      <c r="AD18" s="17"/>
      <c r="AE18" s="17"/>
      <c r="AF18" s="16"/>
      <c r="AG18" s="2"/>
    </row>
    <row r="19" spans="1:40" s="46" customFormat="1" x14ac:dyDescent="0.3">
      <c r="B19" s="71"/>
      <c r="C19" s="48"/>
      <c r="D19" s="48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47"/>
      <c r="X19" s="16"/>
      <c r="Y19" s="16"/>
      <c r="Z19" s="17"/>
      <c r="AA19" s="17"/>
      <c r="AB19" s="17"/>
      <c r="AC19" s="17"/>
      <c r="AD19" s="17"/>
      <c r="AE19" s="17"/>
      <c r="AF19" s="16"/>
      <c r="AG19" s="2"/>
    </row>
    <row r="20" spans="1:40" s="46" customFormat="1" x14ac:dyDescent="0.3">
      <c r="B20" s="71"/>
      <c r="C20" s="48"/>
      <c r="D20" s="48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47"/>
      <c r="X20" s="16"/>
      <c r="Y20" s="16"/>
      <c r="Z20" s="17"/>
      <c r="AA20" s="17"/>
      <c r="AB20" s="17"/>
      <c r="AC20" s="17"/>
      <c r="AD20" s="17"/>
      <c r="AE20" s="17"/>
      <c r="AF20" s="16"/>
      <c r="AG20" s="2"/>
    </row>
    <row r="21" spans="1:40" s="76" customFormat="1" x14ac:dyDescent="0.3">
      <c r="B21" s="71"/>
      <c r="C21" s="53"/>
      <c r="D21" s="53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77"/>
      <c r="X21" s="16"/>
      <c r="Y21" s="16"/>
      <c r="Z21" s="17"/>
      <c r="AA21" s="17"/>
      <c r="AB21" s="17"/>
      <c r="AC21" s="17"/>
      <c r="AD21" s="17"/>
      <c r="AE21" s="17"/>
      <c r="AF21" s="16"/>
      <c r="AG21" s="2"/>
      <c r="AH21" s="2"/>
      <c r="AI21" s="2"/>
    </row>
    <row r="22" spans="1:40" s="76" customFormat="1" x14ac:dyDescent="0.3">
      <c r="B22" s="71"/>
      <c r="C22" s="53"/>
      <c r="D22" s="53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77"/>
      <c r="X22" s="16"/>
      <c r="Y22" s="16"/>
      <c r="Z22" s="17"/>
      <c r="AA22" s="17"/>
      <c r="AB22" s="17"/>
      <c r="AC22" s="17"/>
      <c r="AD22" s="17"/>
      <c r="AE22" s="17"/>
      <c r="AF22" s="16"/>
      <c r="AG22" s="2"/>
    </row>
    <row r="23" spans="1:40" s="76" customFormat="1" x14ac:dyDescent="0.3">
      <c r="B23" s="71"/>
      <c r="C23" s="53"/>
      <c r="D23" s="53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77"/>
      <c r="X23" s="16"/>
      <c r="Y23" s="16"/>
      <c r="Z23" s="17"/>
      <c r="AA23" s="17"/>
      <c r="AB23" s="17"/>
      <c r="AC23" s="17"/>
      <c r="AD23" s="17"/>
      <c r="AE23" s="17"/>
      <c r="AF23" s="16"/>
      <c r="AG23" s="2"/>
    </row>
    <row r="24" spans="1:40" s="46" customFormat="1" x14ac:dyDescent="0.3">
      <c r="B24" s="21"/>
      <c r="C24" s="54"/>
      <c r="D24" s="54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47"/>
      <c r="X24" s="16"/>
      <c r="Y24" s="16"/>
      <c r="Z24" s="17"/>
      <c r="AA24" s="17"/>
      <c r="AB24" s="17"/>
      <c r="AC24" s="17"/>
      <c r="AD24" s="17"/>
      <c r="AE24" s="17"/>
      <c r="AF24" s="16"/>
      <c r="AG24" s="2"/>
    </row>
    <row r="25" spans="1:40" s="21" customFormat="1" x14ac:dyDescent="0.3">
      <c r="A25" s="56"/>
      <c r="C25" s="54"/>
      <c r="D25" s="54"/>
      <c r="E25" s="48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47"/>
      <c r="W25" s="57"/>
      <c r="X25" s="57"/>
      <c r="Y25" s="57"/>
      <c r="Z25" s="58"/>
      <c r="AA25" s="58"/>
      <c r="AB25" s="58"/>
      <c r="AC25" s="58"/>
      <c r="AD25" s="58"/>
      <c r="AE25" s="58"/>
      <c r="AF25" s="57"/>
      <c r="AG25" s="59"/>
      <c r="AH25" s="55"/>
      <c r="AI25" s="55"/>
    </row>
    <row r="26" spans="1:40" s="21" customFormat="1" x14ac:dyDescent="0.3">
      <c r="A26" s="56"/>
      <c r="C26" s="54"/>
      <c r="D26" s="54"/>
      <c r="E26" s="48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47"/>
      <c r="W26" s="57"/>
      <c r="X26" s="57"/>
      <c r="Y26" s="57"/>
      <c r="Z26" s="58"/>
      <c r="AA26" s="58"/>
      <c r="AB26" s="58"/>
      <c r="AC26" s="58"/>
      <c r="AD26" s="58"/>
      <c r="AE26" s="58"/>
      <c r="AF26" s="57"/>
      <c r="AG26" s="59"/>
    </row>
    <row r="27" spans="1:40" s="21" customFormat="1" x14ac:dyDescent="0.3">
      <c r="A27" s="56"/>
      <c r="C27" s="54"/>
      <c r="D27" s="54"/>
      <c r="E27" s="48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47"/>
      <c r="W27" s="57"/>
      <c r="X27" s="57"/>
      <c r="Y27" s="57"/>
      <c r="Z27" s="58"/>
      <c r="AA27" s="58"/>
      <c r="AB27" s="58"/>
      <c r="AC27" s="58"/>
      <c r="AD27" s="58"/>
      <c r="AE27" s="58"/>
      <c r="AF27" s="57"/>
      <c r="AG27" s="59"/>
    </row>
    <row r="28" spans="1:40" s="21" customFormat="1" x14ac:dyDescent="0.3">
      <c r="A28" s="56"/>
      <c r="C28" s="54"/>
      <c r="D28" s="54"/>
      <c r="E28" s="48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47"/>
      <c r="W28" s="57"/>
      <c r="X28" s="57"/>
      <c r="Y28" s="57"/>
      <c r="Z28" s="58"/>
      <c r="AA28" s="58"/>
      <c r="AB28" s="58"/>
      <c r="AC28" s="58"/>
      <c r="AD28" s="58"/>
      <c r="AE28" s="58"/>
      <c r="AF28" s="57"/>
      <c r="AG28" s="59"/>
      <c r="AH28" s="51"/>
      <c r="AI28" s="55"/>
      <c r="AJ28" s="55"/>
      <c r="AK28" s="55"/>
    </row>
    <row r="29" spans="1:40" s="46" customFormat="1" x14ac:dyDescent="0.3">
      <c r="B29" s="21"/>
      <c r="C29" s="54"/>
      <c r="D29" s="54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47"/>
      <c r="X29" s="16"/>
      <c r="Y29" s="16"/>
      <c r="Z29" s="17"/>
      <c r="AA29" s="17"/>
      <c r="AB29" s="17"/>
      <c r="AC29" s="17"/>
      <c r="AD29" s="17"/>
      <c r="AE29" s="17"/>
      <c r="AF29" s="16"/>
      <c r="AG29" s="2"/>
    </row>
    <row r="30" spans="1:40" s="46" customFormat="1" x14ac:dyDescent="0.3">
      <c r="B30" s="21"/>
      <c r="C30" s="54"/>
      <c r="D30" s="54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47"/>
      <c r="X30" s="16"/>
      <c r="Y30" s="16"/>
      <c r="Z30" s="17"/>
      <c r="AA30" s="17"/>
      <c r="AB30" s="17"/>
      <c r="AC30" s="17"/>
      <c r="AD30" s="17"/>
      <c r="AE30" s="17"/>
      <c r="AF30" s="16"/>
      <c r="AG30" s="2"/>
    </row>
    <row r="31" spans="1:40" s="46" customFormat="1" x14ac:dyDescent="0.3">
      <c r="B31" s="21"/>
      <c r="C31" s="54"/>
      <c r="D31" s="54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47"/>
      <c r="X31" s="16"/>
      <c r="Y31" s="16"/>
      <c r="Z31" s="17"/>
      <c r="AA31" s="17"/>
      <c r="AB31" s="17"/>
      <c r="AC31" s="17"/>
      <c r="AD31" s="17"/>
      <c r="AE31" s="17"/>
      <c r="AF31" s="16"/>
      <c r="AG31" s="2"/>
    </row>
    <row r="32" spans="1:40" s="46" customFormat="1" x14ac:dyDescent="0.3">
      <c r="B32" s="21"/>
      <c r="C32" s="54"/>
      <c r="D32" s="54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47"/>
      <c r="X32" s="16"/>
      <c r="Y32" s="16"/>
      <c r="Z32" s="17"/>
      <c r="AA32" s="17"/>
      <c r="AB32" s="17"/>
      <c r="AC32" s="17"/>
      <c r="AD32" s="17"/>
      <c r="AE32" s="17"/>
      <c r="AF32" s="16"/>
      <c r="AG32" s="2"/>
    </row>
    <row r="36" spans="1:35" s="46" customFormat="1" x14ac:dyDescent="0.3"/>
    <row r="37" spans="1:35" s="46" customFormat="1" x14ac:dyDescent="0.3">
      <c r="B37" s="21"/>
      <c r="C37" s="53"/>
      <c r="D37" s="53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47"/>
      <c r="X37" s="16"/>
      <c r="Y37" s="16"/>
      <c r="Z37" s="17"/>
      <c r="AA37" s="17"/>
      <c r="AB37" s="17"/>
      <c r="AC37" s="17"/>
      <c r="AD37" s="17"/>
      <c r="AE37" s="17"/>
      <c r="AF37" s="16"/>
      <c r="AG37" s="2"/>
      <c r="AH37" s="61"/>
      <c r="AI37" s="68"/>
    </row>
    <row r="38" spans="1:35" s="46" customFormat="1" x14ac:dyDescent="0.3">
      <c r="B38" s="21"/>
      <c r="C38" s="53"/>
      <c r="D38" s="53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47"/>
      <c r="X38" s="16"/>
      <c r="Y38" s="16"/>
      <c r="Z38" s="17"/>
      <c r="AA38" s="17"/>
      <c r="AB38" s="17"/>
      <c r="AC38" s="17"/>
      <c r="AD38" s="17"/>
      <c r="AE38" s="17"/>
      <c r="AF38" s="16"/>
      <c r="AG38" s="2"/>
      <c r="AH38" s="69"/>
      <c r="AI38" s="70"/>
    </row>
    <row r="39" spans="1:35" s="46" customFormat="1" x14ac:dyDescent="0.3">
      <c r="B39" s="21"/>
      <c r="C39" s="53"/>
      <c r="D39" s="53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47"/>
      <c r="X39" s="16"/>
      <c r="Y39" s="16"/>
      <c r="Z39" s="17"/>
      <c r="AA39" s="17"/>
      <c r="AB39" s="17"/>
      <c r="AC39" s="17"/>
      <c r="AD39" s="17"/>
      <c r="AE39" s="17"/>
      <c r="AF39" s="16"/>
      <c r="AG39" s="2"/>
    </row>
    <row r="40" spans="1:35" s="46" customFormat="1" x14ac:dyDescent="0.3">
      <c r="B40" s="21"/>
      <c r="C40" s="53"/>
      <c r="D40" s="53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47"/>
      <c r="X40" s="16"/>
      <c r="Y40" s="16"/>
      <c r="Z40" s="17"/>
      <c r="AA40" s="17"/>
      <c r="AB40" s="17"/>
      <c r="AC40" s="17"/>
      <c r="AD40" s="17"/>
      <c r="AE40" s="17"/>
      <c r="AF40" s="16"/>
      <c r="AG40" s="2"/>
    </row>
    <row r="41" spans="1:35" s="46" customFormat="1" x14ac:dyDescent="0.3">
      <c r="A41" s="72"/>
      <c r="B41" s="21"/>
      <c r="C41" s="52"/>
      <c r="D41" s="52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47"/>
      <c r="X41" s="16"/>
      <c r="Y41" s="16"/>
      <c r="Z41" s="17"/>
      <c r="AA41" s="17"/>
      <c r="AB41" s="17"/>
      <c r="AC41" s="17"/>
      <c r="AD41" s="17"/>
      <c r="AE41" s="17"/>
      <c r="AF41" s="16"/>
      <c r="AG41" s="2"/>
    </row>
    <row r="42" spans="1:35" s="46" customFormat="1" x14ac:dyDescent="0.3">
      <c r="B42" s="71"/>
      <c r="C42" s="48"/>
      <c r="D42" s="48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47"/>
      <c r="X42" s="16"/>
      <c r="Y42" s="16"/>
      <c r="Z42" s="17"/>
      <c r="AA42" s="17"/>
      <c r="AB42" s="17"/>
      <c r="AC42" s="17"/>
      <c r="AD42" s="17"/>
      <c r="AE42" s="17"/>
      <c r="AF42" s="16"/>
      <c r="AG42" s="2"/>
      <c r="AH42" s="73"/>
      <c r="AI42" s="73"/>
    </row>
    <row r="43" spans="1:35" s="46" customFormat="1" x14ac:dyDescent="0.3">
      <c r="B43" s="71"/>
      <c r="C43" s="48"/>
      <c r="D43" s="48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47"/>
      <c r="W43" s="20"/>
      <c r="X43" s="16"/>
      <c r="Y43" s="16"/>
      <c r="Z43" s="17"/>
      <c r="AA43" s="17"/>
      <c r="AB43" s="17"/>
      <c r="AC43" s="17"/>
      <c r="AD43" s="17"/>
      <c r="AE43" s="17"/>
      <c r="AF43" s="16"/>
      <c r="AG43" s="2"/>
      <c r="AH43" s="74"/>
      <c r="AI43" s="74"/>
    </row>
    <row r="44" spans="1:35" s="46" customFormat="1" x14ac:dyDescent="0.3">
      <c r="B44" s="71"/>
      <c r="C44" s="48"/>
      <c r="D44" s="48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W44" s="20"/>
      <c r="X44" s="16"/>
      <c r="Y44" s="16"/>
      <c r="Z44" s="17"/>
      <c r="AA44" s="17"/>
      <c r="AB44" s="17"/>
      <c r="AC44" s="17"/>
      <c r="AD44" s="17"/>
      <c r="AE44" s="17"/>
      <c r="AF44" s="16"/>
      <c r="AG44" s="2"/>
      <c r="AH44" s="2"/>
      <c r="AI44" s="2"/>
    </row>
    <row r="45" spans="1:35" s="46" customFormat="1" x14ac:dyDescent="0.3">
      <c r="B45" s="71"/>
      <c r="C45" s="48"/>
      <c r="D45" s="48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47"/>
      <c r="W45" s="20"/>
      <c r="X45" s="16"/>
      <c r="Y45" s="16"/>
      <c r="Z45" s="17"/>
      <c r="AA45" s="17"/>
      <c r="AB45" s="17"/>
      <c r="AC45" s="17"/>
      <c r="AD45" s="17"/>
      <c r="AE45" s="17"/>
      <c r="AF45" s="16"/>
      <c r="AG45" s="2"/>
    </row>
  </sheetData>
  <dataValidations count="2">
    <dataValidation type="list" allowBlank="1" showInputMessage="1" showErrorMessage="1" sqref="D37:D45 D17:D32 D4:D10 D12" xr:uid="{00000000-0002-0000-0200-000000000000}">
      <formula1>INDIRECT(C4)</formula1>
    </dataValidation>
    <dataValidation type="list" allowBlank="1" showInputMessage="1" showErrorMessage="1" sqref="C37:C45 C17:C32 C4:C10 C12" xr:uid="{00000000-0002-0000-0200-000001000000}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1"/>
  <sheetViews>
    <sheetView workbookViewId="0">
      <pane xSplit="5" ySplit="1" topLeftCell="AC2" activePane="bottomRight" state="frozen"/>
      <selection pane="topRight" activeCell="F1" sqref="F1"/>
      <selection pane="bottomLeft" activeCell="A2" sqref="A2"/>
      <selection pane="bottomRight" activeCell="AF25" sqref="AF25"/>
    </sheetView>
  </sheetViews>
  <sheetFormatPr defaultColWidth="8.88671875" defaultRowHeight="14.4" x14ac:dyDescent="0.3"/>
  <cols>
    <col min="1" max="1" width="9.44140625" style="46" bestFit="1" customWidth="1"/>
    <col min="2" max="2" width="7" style="21" customWidth="1"/>
    <col min="3" max="3" width="13.44140625" style="52" customWidth="1"/>
    <col min="4" max="4" width="12.6640625" style="52" customWidth="1"/>
    <col min="5" max="5" width="41.44140625" customWidth="1"/>
    <col min="6" max="7" width="17" style="16" bestFit="1" customWidth="1"/>
    <col min="8" max="8" width="16.33203125" style="16" bestFit="1" customWidth="1"/>
    <col min="9" max="10" width="18.109375" style="16" bestFit="1" customWidth="1"/>
    <col min="11" max="11" width="16.33203125" style="16" bestFit="1" customWidth="1"/>
    <col min="12" max="12" width="17" style="16" bestFit="1" customWidth="1"/>
    <col min="13" max="13" width="16.33203125" style="16" bestFit="1" customWidth="1"/>
    <col min="14" max="14" width="18.109375" style="16" bestFit="1" customWidth="1"/>
    <col min="15" max="15" width="16.33203125" style="16" bestFit="1" customWidth="1"/>
    <col min="16" max="16" width="18.109375" style="16" bestFit="1" customWidth="1"/>
    <col min="17" max="17" width="16.33203125" style="16" bestFit="1" customWidth="1"/>
    <col min="18" max="18" width="18.109375" style="16" bestFit="1" customWidth="1"/>
    <col min="19" max="19" width="16.33203125" style="16" bestFit="1" customWidth="1"/>
    <col min="20" max="20" width="18.44140625" style="16" bestFit="1" customWidth="1"/>
    <col min="21" max="21" width="16.33203125" style="16" bestFit="1" customWidth="1"/>
    <col min="22" max="22" width="21.44140625" style="16" bestFit="1" customWidth="1"/>
    <col min="23" max="23" width="13.6640625" bestFit="1" customWidth="1"/>
    <col min="24" max="24" width="14.6640625" customWidth="1"/>
    <col min="25" max="25" width="14.44140625" customWidth="1"/>
    <col min="26" max="27" width="15.33203125" bestFit="1" customWidth="1"/>
    <col min="28" max="28" width="23.6640625" bestFit="1" customWidth="1"/>
    <col min="29" max="29" width="13.44140625" customWidth="1"/>
    <col min="30" max="30" width="11" customWidth="1"/>
    <col min="31" max="31" width="10.88671875" customWidth="1"/>
    <col min="32" max="32" width="10.6640625" customWidth="1"/>
    <col min="33" max="33" width="13.6640625" customWidth="1"/>
    <col min="34" max="34" width="8.44140625" customWidth="1"/>
    <col min="35" max="35" width="7.6640625" bestFit="1" customWidth="1"/>
    <col min="36" max="36" width="18.109375" customWidth="1"/>
    <col min="37" max="37" width="9.44140625" bestFit="1" customWidth="1"/>
    <col min="38" max="38" width="7.109375" bestFit="1" customWidth="1"/>
    <col min="39" max="39" width="10" bestFit="1" customWidth="1"/>
    <col min="40" max="40" width="11.88671875" bestFit="1" customWidth="1"/>
  </cols>
  <sheetData>
    <row r="1" spans="1:40" s="19" customFormat="1" x14ac:dyDescent="0.3">
      <c r="A1" s="79" t="s">
        <v>0</v>
      </c>
      <c r="B1" s="80" t="s">
        <v>79</v>
      </c>
      <c r="C1" s="75" t="s">
        <v>65</v>
      </c>
      <c r="D1" s="75" t="s">
        <v>57</v>
      </c>
      <c r="E1" s="50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62" t="s">
        <v>19</v>
      </c>
      <c r="X1" s="60" t="s">
        <v>20</v>
      </c>
      <c r="Y1" s="45" t="s">
        <v>21</v>
      </c>
      <c r="Z1" s="5" t="s">
        <v>42</v>
      </c>
      <c r="AA1" s="5" t="s">
        <v>43</v>
      </c>
      <c r="AB1" s="5" t="s">
        <v>112</v>
      </c>
      <c r="AC1" s="5" t="s">
        <v>93</v>
      </c>
      <c r="AD1" s="19" t="s">
        <v>31</v>
      </c>
      <c r="AE1" s="19" t="s">
        <v>32</v>
      </c>
      <c r="AF1" s="19" t="s">
        <v>33</v>
      </c>
      <c r="AG1" s="19" t="s">
        <v>34</v>
      </c>
      <c r="AH1" s="87" t="s">
        <v>73</v>
      </c>
      <c r="AI1" s="88" t="s">
        <v>74</v>
      </c>
      <c r="AJ1" s="75" t="s">
        <v>81</v>
      </c>
      <c r="AK1" s="19" t="s">
        <v>114</v>
      </c>
      <c r="AL1" s="23" t="s">
        <v>115</v>
      </c>
      <c r="AM1" s="23" t="s">
        <v>116</v>
      </c>
      <c r="AN1" s="23" t="s">
        <v>117</v>
      </c>
    </row>
    <row r="2" spans="1:40" s="76" customFormat="1" x14ac:dyDescent="0.3">
      <c r="A2" s="76">
        <v>2449</v>
      </c>
      <c r="B2" s="76" t="s">
        <v>170</v>
      </c>
      <c r="C2" s="76" t="s">
        <v>150</v>
      </c>
      <c r="D2" s="76" t="s">
        <v>100</v>
      </c>
      <c r="E2" s="76" t="s">
        <v>169</v>
      </c>
      <c r="F2" s="76">
        <v>17.702586131937402</v>
      </c>
      <c r="G2" s="76">
        <v>17.5477200800341</v>
      </c>
      <c r="H2" s="76">
        <v>4.0014970904954901E-3</v>
      </c>
      <c r="I2" s="76">
        <v>34.186942910668499</v>
      </c>
      <c r="J2" s="76">
        <v>33.615555553501601</v>
      </c>
      <c r="K2" s="76">
        <v>1.57385813553327E-3</v>
      </c>
      <c r="L2" s="76">
        <v>-0.20129325221470001</v>
      </c>
      <c r="M2" s="76">
        <v>3.8193397805693701E-3</v>
      </c>
      <c r="N2" s="76">
        <v>7.3271168286028097</v>
      </c>
      <c r="O2" s="76">
        <v>3.9607018613239797E-3</v>
      </c>
      <c r="P2" s="76">
        <v>13.6106467810139</v>
      </c>
      <c r="Q2" s="76">
        <v>1.54254448253785E-3</v>
      </c>
      <c r="R2" s="76">
        <v>16.414118326305299</v>
      </c>
      <c r="S2" s="76">
        <v>0.14230311660880501</v>
      </c>
      <c r="T2" s="76">
        <v>682.80468960661403</v>
      </c>
      <c r="U2" s="76">
        <v>0.153427686819786</v>
      </c>
      <c r="V2" s="77">
        <v>44498.566331018519</v>
      </c>
      <c r="W2" s="76">
        <v>2.5</v>
      </c>
      <c r="X2" s="76">
        <v>9.5887301842537201E-2</v>
      </c>
      <c r="Y2" s="76">
        <v>7.99631882160729E-2</v>
      </c>
      <c r="Z2" s="120">
        <f>((((N2/1000)+1)/((SMOW!$Z$4/1000)+1))-1)*1000</f>
        <v>17.799736720380153</v>
      </c>
      <c r="AA2" s="120">
        <f>((((P2/1000)+1)/((SMOW!$AA$4/1000)+1))-1)*1000</f>
        <v>34.308456126426634</v>
      </c>
      <c r="AB2" s="120">
        <f>Z2*SMOW!$AN$6</f>
        <v>18.494482210312267</v>
      </c>
      <c r="AC2" s="120">
        <f>AA2*SMOW!$AN$12</f>
        <v>35.621001411165359</v>
      </c>
      <c r="AD2" s="120">
        <f t="shared" ref="AD2:AE7" si="0">LN((AB2/1000)+1)*1000</f>
        <v>18.325539105308447</v>
      </c>
      <c r="AE2" s="120">
        <f t="shared" si="0"/>
        <v>35.001248151927179</v>
      </c>
      <c r="AF2" s="121">
        <f>(AD2-SMOW!AN$14*AE2)</f>
        <v>-0.15511991890910437</v>
      </c>
      <c r="AG2" s="122">
        <f t="shared" ref="AG2:AG7" si="1">AF2*1000</f>
        <v>-155.11991890910437</v>
      </c>
      <c r="AH2" s="2"/>
      <c r="AI2" s="2"/>
      <c r="AK2" s="76">
        <v>20</v>
      </c>
      <c r="AL2" s="76">
        <v>0</v>
      </c>
      <c r="AM2" s="76">
        <v>0</v>
      </c>
      <c r="AN2" s="76">
        <v>0</v>
      </c>
    </row>
    <row r="3" spans="1:40" s="76" customFormat="1" x14ac:dyDescent="0.3">
      <c r="A3" s="76">
        <v>2450</v>
      </c>
      <c r="B3" s="76" t="s">
        <v>139</v>
      </c>
      <c r="C3" s="76" t="s">
        <v>150</v>
      </c>
      <c r="D3" s="76" t="s">
        <v>100</v>
      </c>
      <c r="E3" s="76" t="s">
        <v>172</v>
      </c>
      <c r="F3" s="76">
        <v>17.872775603437901</v>
      </c>
      <c r="G3" s="76">
        <v>17.714935167240899</v>
      </c>
      <c r="H3" s="76">
        <v>4.00443027400033E-3</v>
      </c>
      <c r="I3" s="76">
        <v>34.521472099979597</v>
      </c>
      <c r="J3" s="76">
        <v>33.938973979841201</v>
      </c>
      <c r="K3" s="76">
        <v>1.18525232621527E-3</v>
      </c>
      <c r="L3" s="76">
        <v>-0.20484309411523999</v>
      </c>
      <c r="M3" s="76">
        <v>3.84363100857338E-3</v>
      </c>
      <c r="N3" s="76">
        <v>7.4955712198731996</v>
      </c>
      <c r="O3" s="76">
        <v>3.9636051410446398E-3</v>
      </c>
      <c r="P3" s="76">
        <v>13.938520141114999</v>
      </c>
      <c r="Q3" s="76">
        <v>1.16167041675385E-3</v>
      </c>
      <c r="R3" s="76">
        <v>16.909020038980199</v>
      </c>
      <c r="S3" s="76">
        <v>0.108840064292361</v>
      </c>
      <c r="T3" s="76">
        <v>728.34409813033699</v>
      </c>
      <c r="U3" s="76">
        <v>0.22263730568189199</v>
      </c>
      <c r="V3" s="77">
        <v>44498.678159722222</v>
      </c>
      <c r="W3" s="76">
        <v>2.5</v>
      </c>
      <c r="X3" s="76">
        <v>1.5774876798748699E-2</v>
      </c>
      <c r="Y3" s="76">
        <v>1.6940763488777301E-2</v>
      </c>
      <c r="Z3" s="120">
        <f>((((N3/1000)+1)/((SMOW!$Z$4/1000)+1))-1)*1000</f>
        <v>17.969942438284427</v>
      </c>
      <c r="AA3" s="120">
        <f>((((P3/1000)+1)/((SMOW!$AA$4/1000)+1))-1)*1000</f>
        <v>34.643024621704434</v>
      </c>
      <c r="AB3" s="120">
        <f>Z3*SMOW!$AN$6</f>
        <v>18.671331265515978</v>
      </c>
      <c r="AC3" s="120">
        <f>AA3*SMOW!$AN$12</f>
        <v>35.968369558496313</v>
      </c>
      <c r="AD3" s="120">
        <f t="shared" si="0"/>
        <v>18.499161747587301</v>
      </c>
      <c r="AE3" s="120">
        <f t="shared" si="0"/>
        <v>35.336612057008452</v>
      </c>
      <c r="AF3" s="121">
        <f>(AD3-SMOW!AN$14*AE3)</f>
        <v>-0.15856941851316364</v>
      </c>
      <c r="AG3" s="122">
        <f t="shared" si="1"/>
        <v>-158.56941851316364</v>
      </c>
      <c r="AH3" s="2">
        <f>AVERAGE(AG2:AG3)</f>
        <v>-156.84466871113401</v>
      </c>
      <c r="AI3" s="2">
        <f>STDEV(AG2:AG3)</f>
        <v>2.4391645617306201</v>
      </c>
      <c r="AK3" s="76">
        <v>20</v>
      </c>
      <c r="AL3" s="76">
        <v>0</v>
      </c>
      <c r="AM3" s="76">
        <v>0</v>
      </c>
      <c r="AN3" s="76">
        <v>0</v>
      </c>
    </row>
    <row r="4" spans="1:40" s="76" customFormat="1" x14ac:dyDescent="0.3">
      <c r="V4" s="77"/>
      <c r="Z4" s="120"/>
      <c r="AA4" s="120"/>
      <c r="AB4" s="120"/>
      <c r="AC4" s="120"/>
      <c r="AD4" s="120"/>
      <c r="AE4" s="120"/>
      <c r="AF4" s="121"/>
      <c r="AG4" s="122"/>
      <c r="AH4" s="2"/>
      <c r="AI4" s="2"/>
    </row>
    <row r="5" spans="1:40" s="76" customFormat="1" x14ac:dyDescent="0.3">
      <c r="A5" s="76">
        <v>2457</v>
      </c>
      <c r="B5" s="76" t="s">
        <v>139</v>
      </c>
      <c r="C5" s="76" t="s">
        <v>64</v>
      </c>
      <c r="D5" s="76" t="s">
        <v>100</v>
      </c>
      <c r="E5" s="76" t="s">
        <v>173</v>
      </c>
      <c r="F5" s="76">
        <v>17.368774606351899</v>
      </c>
      <c r="G5" s="76">
        <v>17.2196612562716</v>
      </c>
      <c r="H5" s="76">
        <v>4.0912708585916398E-3</v>
      </c>
      <c r="I5" s="76">
        <v>33.545778164831198</v>
      </c>
      <c r="J5" s="76">
        <v>32.995393362435699</v>
      </c>
      <c r="K5" s="76">
        <v>2.3624303532601598E-3</v>
      </c>
      <c r="L5" s="76">
        <v>-0.20190643909449801</v>
      </c>
      <c r="M5" s="76">
        <v>4.1960284555393997E-3</v>
      </c>
      <c r="N5" s="76">
        <v>6.9967085087122296</v>
      </c>
      <c r="O5" s="76">
        <v>4.0495603866069997E-3</v>
      </c>
      <c r="P5" s="76">
        <v>12.982238718838801</v>
      </c>
      <c r="Q5" s="76">
        <v>2.31542718147692E-3</v>
      </c>
      <c r="R5" s="76">
        <v>13.863833402436599</v>
      </c>
      <c r="S5" s="76">
        <v>0.18691776168226401</v>
      </c>
      <c r="T5" s="76">
        <v>706.57074584021905</v>
      </c>
      <c r="U5" s="76">
        <v>0.41016781814410103</v>
      </c>
      <c r="V5" s="77">
        <v>44500.752129629633</v>
      </c>
      <c r="W5" s="76">
        <v>2.5</v>
      </c>
      <c r="X5" s="76">
        <v>4.0225757847529598E-4</v>
      </c>
      <c r="Y5" s="76">
        <v>2.7491718081521101E-4</v>
      </c>
      <c r="Z5" s="120">
        <f>((((N5/1000)+1)/((SMOW!$Z$4/1000)+1))-1)*1000</f>
        <v>17.465893328916906</v>
      </c>
      <c r="AA5" s="120">
        <f>((((P5/1000)+1)/((SMOW!$AA$4/1000)+1))-1)*1000</f>
        <v>33.667216046056495</v>
      </c>
      <c r="AB5" s="120">
        <f>Z5*SMOW!$AN$6</f>
        <v>18.147608503052428</v>
      </c>
      <c r="AC5" s="120">
        <f>AA5*SMOW!$AN$12</f>
        <v>34.955229284212486</v>
      </c>
      <c r="AD5" s="120">
        <f t="shared" si="0"/>
        <v>17.98490614658143</v>
      </c>
      <c r="AE5" s="120">
        <f t="shared" si="0"/>
        <v>34.358169051503666</v>
      </c>
      <c r="AF5" s="121">
        <f>(AD5-SMOW!AN$14*AE5)</f>
        <v>-0.15620711261250619</v>
      </c>
      <c r="AG5" s="122">
        <f t="shared" si="1"/>
        <v>-156.20711261250619</v>
      </c>
      <c r="AK5" s="76">
        <v>20</v>
      </c>
      <c r="AL5" s="76">
        <v>0</v>
      </c>
      <c r="AM5" s="76">
        <v>0</v>
      </c>
      <c r="AN5" s="76">
        <v>0</v>
      </c>
    </row>
    <row r="6" spans="1:40" s="76" customFormat="1" x14ac:dyDescent="0.3">
      <c r="A6" s="76">
        <v>2458</v>
      </c>
      <c r="B6" s="76" t="s">
        <v>139</v>
      </c>
      <c r="C6" s="76" t="s">
        <v>64</v>
      </c>
      <c r="D6" s="76" t="s">
        <v>100</v>
      </c>
      <c r="E6" s="76" t="s">
        <v>174</v>
      </c>
      <c r="F6" s="76">
        <v>17.9402562214398</v>
      </c>
      <c r="G6" s="76">
        <v>17.781228635584299</v>
      </c>
      <c r="H6" s="76">
        <v>4.4059149090997299E-3</v>
      </c>
      <c r="I6" s="76">
        <v>34.621845899876398</v>
      </c>
      <c r="J6" s="76">
        <v>34.035993652694998</v>
      </c>
      <c r="K6" s="76">
        <v>1.0940128666555599E-3</v>
      </c>
      <c r="L6" s="76">
        <v>-0.18977601303862299</v>
      </c>
      <c r="M6" s="76">
        <v>4.4283834566218299E-3</v>
      </c>
      <c r="N6" s="76">
        <v>7.5623638735423198</v>
      </c>
      <c r="O6" s="76">
        <v>4.3609966436687301E-3</v>
      </c>
      <c r="P6" s="76">
        <v>14.036896892949599</v>
      </c>
      <c r="Q6" s="76">
        <v>1.07224626743079E-3</v>
      </c>
      <c r="R6" s="76">
        <v>15.8360058688347</v>
      </c>
      <c r="S6" s="76">
        <v>0.144621442275322</v>
      </c>
      <c r="T6" s="76">
        <v>734.93416123894201</v>
      </c>
      <c r="U6" s="76">
        <v>0.21014004039442899</v>
      </c>
      <c r="V6" s="77">
        <v>44500.868275462963</v>
      </c>
      <c r="W6" s="76">
        <v>2.5</v>
      </c>
      <c r="X6" s="76">
        <v>2.3196952774767E-2</v>
      </c>
      <c r="Y6" s="76">
        <v>2.17615775634106E-2</v>
      </c>
      <c r="Z6" s="120">
        <f>((((N6/1000)+1)/((SMOW!$Z$4/1000)+1))-1)*1000</f>
        <v>18.037429498032552</v>
      </c>
      <c r="AA6" s="120">
        <f>((((P6/1000)+1)/((SMOW!$AA$4/1000)+1))-1)*1000</f>
        <v>34.743410215158697</v>
      </c>
      <c r="AB6" s="120">
        <f>Z6*SMOW!$AN$6</f>
        <v>18.741452427730074</v>
      </c>
      <c r="AC6" s="120">
        <f>AA6*SMOW!$AN$12</f>
        <v>36.072595623141076</v>
      </c>
      <c r="AD6" s="120">
        <f t="shared" si="0"/>
        <v>18.567995282748136</v>
      </c>
      <c r="AE6" s="120">
        <f t="shared" si="0"/>
        <v>35.437214377603645</v>
      </c>
      <c r="AF6" s="121">
        <f>(AD6-SMOW!AN$14*AE6)</f>
        <v>-0.14285390862659142</v>
      </c>
      <c r="AG6" s="122">
        <f t="shared" si="1"/>
        <v>-142.85390862659142</v>
      </c>
      <c r="AK6" s="76">
        <v>20</v>
      </c>
      <c r="AL6" s="76">
        <v>0</v>
      </c>
      <c r="AM6" s="76">
        <v>0</v>
      </c>
      <c r="AN6" s="76">
        <v>0</v>
      </c>
    </row>
    <row r="7" spans="1:40" s="76" customFormat="1" x14ac:dyDescent="0.3">
      <c r="A7" s="76">
        <v>2459</v>
      </c>
      <c r="B7" s="76" t="s">
        <v>139</v>
      </c>
      <c r="C7" s="76" t="s">
        <v>64</v>
      </c>
      <c r="D7" s="76" t="s">
        <v>100</v>
      </c>
      <c r="E7" s="76" t="s">
        <v>175</v>
      </c>
      <c r="F7" s="76">
        <v>17.997004327192499</v>
      </c>
      <c r="G7" s="76">
        <v>17.836975112694699</v>
      </c>
      <c r="H7" s="76">
        <v>4.0403775093727197E-3</v>
      </c>
      <c r="I7" s="76">
        <v>34.758063239044901</v>
      </c>
      <c r="J7" s="76">
        <v>34.167644026854397</v>
      </c>
      <c r="K7" s="76">
        <v>1.49766477508036E-3</v>
      </c>
      <c r="L7" s="76">
        <v>-0.20354093348440599</v>
      </c>
      <c r="M7" s="76">
        <v>3.9911621854708604E-3</v>
      </c>
      <c r="N7" s="76">
        <v>7.6185334328343304</v>
      </c>
      <c r="O7" s="76">
        <v>3.9991858946555698E-3</v>
      </c>
      <c r="P7" s="76">
        <v>14.170404037091901</v>
      </c>
      <c r="Q7" s="76">
        <v>1.4678670734890899E-3</v>
      </c>
      <c r="R7" s="76">
        <v>16.1500543786759</v>
      </c>
      <c r="S7" s="76">
        <v>0.12636216160841601</v>
      </c>
      <c r="T7" s="76">
        <v>744.05985201145904</v>
      </c>
      <c r="U7" s="76">
        <v>0.152694376845322</v>
      </c>
      <c r="V7" s="77">
        <v>44500.984803240739</v>
      </c>
      <c r="W7" s="76">
        <v>2.5</v>
      </c>
      <c r="X7" s="76">
        <v>2.9275187312635901E-2</v>
      </c>
      <c r="Y7" s="76">
        <v>2.76133667152283E-2</v>
      </c>
      <c r="Z7" s="120">
        <f>((((N7/1000)+1)/((SMOW!$Z$4/1000)+1))-1)*1000</f>
        <v>18.094183020998411</v>
      </c>
      <c r="AA7" s="120">
        <f>((((P7/1000)+1)/((SMOW!$AA$4/1000)+1))-1)*1000</f>
        <v>34.879643559370564</v>
      </c>
      <c r="AB7" s="120">
        <f>Z7*SMOW!$AN$6</f>
        <v>18.800421110096192</v>
      </c>
      <c r="AC7" s="120">
        <f>AA7*SMOW!$AN$12</f>
        <v>36.214040872922531</v>
      </c>
      <c r="AD7" s="120">
        <f t="shared" si="0"/>
        <v>18.625877462396581</v>
      </c>
      <c r="AE7" s="120">
        <f t="shared" si="0"/>
        <v>35.573725656989453</v>
      </c>
      <c r="AF7" s="121">
        <f>(AD7-SMOW!AN$14*AE7)</f>
        <v>-0.15704968449385248</v>
      </c>
      <c r="AG7" s="122">
        <f t="shared" si="1"/>
        <v>-157.04968449385248</v>
      </c>
      <c r="AH7" s="2">
        <f>AVERAGE(AG5:AG7)</f>
        <v>-152.03690191098337</v>
      </c>
      <c r="AI7" s="2">
        <f>STDEV(AG5:AG7)</f>
        <v>7.9638562323600199</v>
      </c>
      <c r="AK7" s="76">
        <v>20</v>
      </c>
      <c r="AL7" s="76">
        <v>0</v>
      </c>
      <c r="AM7" s="76">
        <v>0</v>
      </c>
      <c r="AN7" s="76">
        <v>0</v>
      </c>
    </row>
    <row r="8" spans="1:40" s="76" customFormat="1" x14ac:dyDescent="0.3">
      <c r="V8" s="77"/>
      <c r="Z8" s="120"/>
      <c r="AA8" s="120"/>
      <c r="AB8" s="120"/>
      <c r="AC8" s="120"/>
      <c r="AD8" s="120"/>
      <c r="AE8" s="120"/>
      <c r="AF8" s="121"/>
      <c r="AG8" s="122"/>
      <c r="AK8" s="65"/>
      <c r="AL8" s="65"/>
      <c r="AM8" s="65"/>
      <c r="AN8" s="65"/>
    </row>
    <row r="9" spans="1:40" s="76" customFormat="1" x14ac:dyDescent="0.3">
      <c r="A9" s="76">
        <v>3583</v>
      </c>
      <c r="B9" s="76" t="s">
        <v>139</v>
      </c>
      <c r="C9" s="76" t="s">
        <v>64</v>
      </c>
      <c r="D9" s="76" t="s">
        <v>50</v>
      </c>
      <c r="E9" s="76" t="s">
        <v>295</v>
      </c>
      <c r="F9" s="76">
        <v>10.9912971385803</v>
      </c>
      <c r="G9" s="76">
        <v>10.9313313105124</v>
      </c>
      <c r="H9" s="76">
        <v>5.2168969490243803E-3</v>
      </c>
      <c r="I9" s="76">
        <v>21.289606322406399</v>
      </c>
      <c r="J9" s="76">
        <v>21.066148591599301</v>
      </c>
      <c r="K9" s="76">
        <v>1.6207380964373499E-3</v>
      </c>
      <c r="L9" s="76">
        <v>-0.19159514585210299</v>
      </c>
      <c r="M9" s="76">
        <v>5.0668211367653603E-3</v>
      </c>
      <c r="N9" s="76">
        <v>0.68424937006866804</v>
      </c>
      <c r="O9" s="76">
        <v>5.1637107285217596E-3</v>
      </c>
      <c r="P9" s="76">
        <v>0.969917007161059</v>
      </c>
      <c r="Q9" s="76">
        <v>1.58849171463291E-3</v>
      </c>
      <c r="R9" s="76">
        <v>-1.55596305409917</v>
      </c>
      <c r="S9" s="76">
        <v>0.14204894583907299</v>
      </c>
      <c r="T9" s="76">
        <v>936.87383241121495</v>
      </c>
      <c r="U9" s="76">
        <v>0.43564230883099198</v>
      </c>
      <c r="V9" s="77">
        <v>44524.632824074077</v>
      </c>
      <c r="W9" s="76">
        <v>2.5</v>
      </c>
      <c r="X9" s="92">
        <v>4.0768063415094397E-5</v>
      </c>
      <c r="Y9" s="76">
        <v>1.6068618843814001E-4</v>
      </c>
      <c r="Z9" s="120">
        <f>((((N9/1000)+1)/((SMOW!$Z$4/1000)+1))-1)*1000</f>
        <v>11.087807062762467</v>
      </c>
      <c r="AA9" s="120">
        <f>((((P9/1000)+1)/((SMOW!$AA$4/1000)+1))-1)*1000</f>
        <v>21.409604147881957</v>
      </c>
      <c r="AB9" s="120">
        <f>Z9*SMOW!$AN$6</f>
        <v>11.520577730728119</v>
      </c>
      <c r="AC9" s="120">
        <f>AA9*SMOW!$AN$12</f>
        <v>22.228675541502025</v>
      </c>
      <c r="AD9" s="120">
        <f t="shared" ref="AD9:AE11" si="2">LN((AB9/1000)+1)*1000</f>
        <v>11.454721196020568</v>
      </c>
      <c r="AE9" s="120">
        <f t="shared" si="2"/>
        <v>21.985219728578357</v>
      </c>
      <c r="AF9" s="121">
        <f>(AD9-SMOW!AN$14*AE9)</f>
        <v>-0.15347482066880502</v>
      </c>
      <c r="AG9" s="122">
        <f t="shared" ref="AG9:AG11" si="3">AF9*1000</f>
        <v>-153.47482066880502</v>
      </c>
      <c r="AK9" s="76">
        <v>20</v>
      </c>
      <c r="AL9" s="76">
        <v>5</v>
      </c>
      <c r="AM9" s="76">
        <v>0</v>
      </c>
      <c r="AN9" s="76">
        <v>0</v>
      </c>
    </row>
    <row r="10" spans="1:40" s="76" customFormat="1" x14ac:dyDescent="0.3">
      <c r="A10" s="76">
        <v>3584</v>
      </c>
      <c r="B10" s="76" t="s">
        <v>139</v>
      </c>
      <c r="C10" s="76" t="s">
        <v>64</v>
      </c>
      <c r="D10" s="76" t="s">
        <v>50</v>
      </c>
      <c r="E10" s="76" t="s">
        <v>296</v>
      </c>
      <c r="F10" s="76">
        <v>11.988823209086799</v>
      </c>
      <c r="G10" s="76">
        <v>11.9175259093828</v>
      </c>
      <c r="H10" s="76">
        <v>5.7753507680588703E-3</v>
      </c>
      <c r="I10" s="76">
        <v>23.132637752903602</v>
      </c>
      <c r="J10" s="76">
        <v>22.8691341723713</v>
      </c>
      <c r="K10" s="76">
        <v>1.8677647690802099E-3</v>
      </c>
      <c r="L10" s="76">
        <v>-0.15737693362920699</v>
      </c>
      <c r="M10" s="76">
        <v>5.5409614171156498E-3</v>
      </c>
      <c r="N10" s="76">
        <v>1.67160567067883</v>
      </c>
      <c r="O10" s="76">
        <v>5.7164711155675996E-3</v>
      </c>
      <c r="P10" s="76">
        <v>2.7762792834496302</v>
      </c>
      <c r="Q10" s="76">
        <v>1.8306035176736399E-3</v>
      </c>
      <c r="R10" s="76">
        <v>1.49214537464194</v>
      </c>
      <c r="S10" s="76">
        <v>0.160129149476085</v>
      </c>
      <c r="T10" s="76">
        <v>874.79263193996303</v>
      </c>
      <c r="U10" s="76">
        <v>0.17103897639092</v>
      </c>
      <c r="V10" s="77">
        <v>44524.757696759261</v>
      </c>
      <c r="W10" s="76">
        <v>2.5</v>
      </c>
      <c r="X10" s="76">
        <v>7.2074768647551199E-3</v>
      </c>
      <c r="Y10" s="76">
        <v>5.5221438663376103E-3</v>
      </c>
      <c r="Z10" s="120">
        <f>((((N10/1000)+1)/((SMOW!$Z$4/1000)+1))-1)*1000</f>
        <v>12.08542835779336</v>
      </c>
      <c r="AA10" s="120">
        <f>((((P10/1000)+1)/((SMOW!$AA$4/1000)+1))-1)*1000</f>
        <v>23.252852127889192</v>
      </c>
      <c r="AB10" s="120">
        <f>Z10*SMOW!$AN$6</f>
        <v>12.557137404807584</v>
      </c>
      <c r="AC10" s="120">
        <f>AA10*SMOW!$AN$12</f>
        <v>24.142441018299184</v>
      </c>
      <c r="AD10" s="120">
        <f t="shared" si="2"/>
        <v>12.478950411079804</v>
      </c>
      <c r="AE10" s="120">
        <f t="shared" si="2"/>
        <v>23.855619500385178</v>
      </c>
      <c r="AF10" s="121">
        <f>(AD10-SMOW!AN$14*AE10)</f>
        <v>-0.11681668512357035</v>
      </c>
      <c r="AG10" s="122">
        <f t="shared" si="3"/>
        <v>-116.81668512357035</v>
      </c>
      <c r="AK10" s="76">
        <v>20</v>
      </c>
      <c r="AL10" s="76">
        <v>0</v>
      </c>
      <c r="AM10" s="76">
        <v>0</v>
      </c>
    </row>
    <row r="11" spans="1:40" s="76" customFormat="1" x14ac:dyDescent="0.3">
      <c r="A11" s="76">
        <v>3585</v>
      </c>
      <c r="B11" s="76" t="s">
        <v>139</v>
      </c>
      <c r="C11" s="76" t="s">
        <v>64</v>
      </c>
      <c r="D11" s="76" t="s">
        <v>50</v>
      </c>
      <c r="E11" s="76" t="s">
        <v>297</v>
      </c>
      <c r="F11" s="76">
        <v>10.952831499819499</v>
      </c>
      <c r="G11" s="76">
        <v>10.8932820110061</v>
      </c>
      <c r="H11" s="76">
        <v>9.9507886172096709E-3</v>
      </c>
      <c r="I11" s="76">
        <v>21.155673492732401</v>
      </c>
      <c r="J11" s="76">
        <v>20.934999005912498</v>
      </c>
      <c r="K11" s="76">
        <v>2.9653899264976999E-3</v>
      </c>
      <c r="L11" s="76">
        <v>-0.16645928531367901</v>
      </c>
      <c r="M11" s="76">
        <v>8.38190721382291E-3</v>
      </c>
      <c r="N11" s="76">
        <v>0.633959953075101</v>
      </c>
      <c r="O11" s="76">
        <v>1.24961149825603E-2</v>
      </c>
      <c r="P11" s="76">
        <v>0.83339687384143002</v>
      </c>
      <c r="Q11" s="76">
        <v>6.8041707667521696E-3</v>
      </c>
      <c r="R11" s="76">
        <v>-1.61425919183221</v>
      </c>
      <c r="S11" s="76">
        <v>0.14579841993766601</v>
      </c>
      <c r="T11" s="76">
        <v>896.93355438243896</v>
      </c>
      <c r="U11" s="76">
        <v>0.40848456772738201</v>
      </c>
      <c r="V11" s="77">
        <v>44525.610601851855</v>
      </c>
      <c r="W11" s="76">
        <v>2.5</v>
      </c>
      <c r="X11" s="76">
        <v>1.0772972366633901E-2</v>
      </c>
      <c r="Y11" s="76">
        <v>8.5522911851258192E-3</v>
      </c>
      <c r="Z11" s="120">
        <f>((((N11/1000)+1)/((SMOW!$Z$4/1000)+1))-1)*1000</f>
        <v>11.036994814664691</v>
      </c>
      <c r="AA11" s="120">
        <f>((((P11/1000)+1)/((SMOW!$AA$4/1000)+1))-1)*1000</f>
        <v>21.270296289610748</v>
      </c>
      <c r="AB11" s="120">
        <f>Z11*SMOW!$AN$6</f>
        <v>11.46778221845325</v>
      </c>
      <c r="AC11" s="120">
        <f>AA11*SMOW!$AN$12</f>
        <v>22.084038155378348</v>
      </c>
      <c r="AD11" s="120">
        <f t="shared" si="2"/>
        <v>11.402525628975193</v>
      </c>
      <c r="AE11" s="120">
        <f t="shared" si="2"/>
        <v>21.843717515736017</v>
      </c>
      <c r="AF11" s="121">
        <f>(AD11-SMOW!AN$14*AE11)</f>
        <v>-0.13095721933342475</v>
      </c>
      <c r="AG11" s="122">
        <f t="shared" si="3"/>
        <v>-130.95721933342475</v>
      </c>
      <c r="AH11" s="2">
        <f>AVERAGE(AG9:AG11)</f>
        <v>-133.74957504193335</v>
      </c>
      <c r="AI11" s="2">
        <f>STDEV(AG9:AG11)</f>
        <v>18.487905863437799</v>
      </c>
      <c r="AJ11" s="76" t="s">
        <v>298</v>
      </c>
      <c r="AK11" s="76">
        <v>20</v>
      </c>
      <c r="AL11" s="76">
        <v>0</v>
      </c>
      <c r="AM11" s="76">
        <v>0</v>
      </c>
      <c r="AN11" s="76">
        <v>0</v>
      </c>
    </row>
    <row r="12" spans="1:40" s="64" customFormat="1" x14ac:dyDescent="0.3">
      <c r="V12" s="66"/>
      <c r="Z12" s="120"/>
      <c r="AA12" s="120"/>
      <c r="AB12" s="120"/>
      <c r="AC12" s="120"/>
      <c r="AD12" s="120"/>
      <c r="AE12" s="120"/>
      <c r="AF12" s="121"/>
      <c r="AG12" s="122"/>
      <c r="AH12" s="67"/>
      <c r="AI12" s="67"/>
      <c r="AK12" s="65"/>
      <c r="AL12" s="65"/>
      <c r="AM12" s="65"/>
      <c r="AN12" s="65"/>
    </row>
    <row r="13" spans="1:40" s="76" customFormat="1" x14ac:dyDescent="0.3">
      <c r="A13" s="76">
        <v>3590</v>
      </c>
      <c r="B13" s="76" t="s">
        <v>139</v>
      </c>
      <c r="C13" s="76" t="s">
        <v>64</v>
      </c>
      <c r="D13" s="76" t="s">
        <v>100</v>
      </c>
      <c r="E13" s="76" t="s">
        <v>301</v>
      </c>
      <c r="F13" s="76">
        <v>17.264469566558901</v>
      </c>
      <c r="G13" s="76">
        <v>17.117131532934199</v>
      </c>
      <c r="H13" s="76">
        <v>4.9658993990362903E-3</v>
      </c>
      <c r="I13" s="76">
        <v>33.317653969897599</v>
      </c>
      <c r="J13" s="76">
        <v>32.7746490372663</v>
      </c>
      <c r="K13" s="76">
        <v>2.2576715474336901E-3</v>
      </c>
      <c r="L13" s="76">
        <v>-0.187883158742358</v>
      </c>
      <c r="M13" s="76">
        <v>4.6981832955321403E-3</v>
      </c>
      <c r="N13" s="76">
        <v>6.8934668579223599</v>
      </c>
      <c r="O13" s="76">
        <v>4.9152720964435997E-3</v>
      </c>
      <c r="P13" s="76">
        <v>12.758653307750301</v>
      </c>
      <c r="Q13" s="76">
        <v>2.2127526682687E-3</v>
      </c>
      <c r="R13" s="76">
        <v>14.0076315324453</v>
      </c>
      <c r="S13" s="76">
        <v>0.13659448375341801</v>
      </c>
      <c r="T13" s="76">
        <v>826.49432893197002</v>
      </c>
      <c r="U13" s="76">
        <v>0.37904254023838602</v>
      </c>
      <c r="V13" s="77">
        <v>44527.539571759262</v>
      </c>
      <c r="W13" s="76">
        <v>2.5</v>
      </c>
      <c r="X13" s="76">
        <v>6.1712526431938898E-2</v>
      </c>
      <c r="Y13" s="76">
        <v>5.8935593324491303E-2</v>
      </c>
      <c r="Z13" s="120">
        <f>((((N13/1000)+1)/((SMOW!$Z$4/1000)+1))-1)*1000</f>
        <v>17.361578332093064</v>
      </c>
      <c r="AA13" s="120">
        <f>((((P13/1000)+1)/((SMOW!$AA$4/1000)+1))-1)*1000</f>
        <v>33.439065047357275</v>
      </c>
      <c r="AB13" s="120">
        <f>Z13*SMOW!$AN$6</f>
        <v>18.0392219643449</v>
      </c>
      <c r="AC13" s="120">
        <f>AA13*SMOW!$AN$12</f>
        <v>34.718349868342649</v>
      </c>
      <c r="AD13" s="120">
        <f t="shared" ref="AD13:AE15" si="4">LN((AB13/1000)+1)*1000</f>
        <v>17.878445838334379</v>
      </c>
      <c r="AE13" s="120">
        <f t="shared" si="4"/>
        <v>34.129263953337073</v>
      </c>
      <c r="AF13" s="121">
        <f>(AD13-SMOW!AN$14*AE13)</f>
        <v>-0.14180552902759658</v>
      </c>
      <c r="AG13" s="122">
        <f t="shared" ref="AG13:AG15" si="5">AF13*1000</f>
        <v>-141.80552902759658</v>
      </c>
      <c r="AK13" s="76">
        <v>20</v>
      </c>
      <c r="AL13" s="76">
        <v>0</v>
      </c>
      <c r="AM13" s="76">
        <v>0</v>
      </c>
      <c r="AN13" s="76">
        <v>0</v>
      </c>
    </row>
    <row r="14" spans="1:40" s="76" customFormat="1" x14ac:dyDescent="0.3">
      <c r="A14" s="76">
        <v>3591</v>
      </c>
      <c r="B14" s="76" t="s">
        <v>139</v>
      </c>
      <c r="C14" s="76" t="s">
        <v>64</v>
      </c>
      <c r="D14" s="76" t="s">
        <v>100</v>
      </c>
      <c r="E14" s="76" t="s">
        <v>302</v>
      </c>
      <c r="F14" s="76">
        <v>18.139741178346402</v>
      </c>
      <c r="G14" s="76">
        <v>17.977178607849499</v>
      </c>
      <c r="H14" s="76">
        <v>4.6827212175242104E-3</v>
      </c>
      <c r="I14" s="76">
        <v>35.003974840002897</v>
      </c>
      <c r="J14" s="76">
        <v>34.405267108736801</v>
      </c>
      <c r="K14" s="76">
        <v>1.2030176681409801E-3</v>
      </c>
      <c r="L14" s="76">
        <v>-0.18880242556354099</v>
      </c>
      <c r="M14" s="76">
        <v>4.7866789622439503E-3</v>
      </c>
      <c r="N14" s="76">
        <v>7.7598150829916497</v>
      </c>
      <c r="O14" s="76">
        <v>4.63498091410705E-3</v>
      </c>
      <c r="P14" s="76">
        <v>14.411422954036</v>
      </c>
      <c r="Q14" s="76">
        <v>1.1790822975012399E-3</v>
      </c>
      <c r="R14" s="76">
        <v>16.962463371692099</v>
      </c>
      <c r="S14" s="76">
        <v>0.124445479258131</v>
      </c>
      <c r="T14" s="76">
        <v>818.65727851764495</v>
      </c>
      <c r="U14" s="76">
        <v>0.14807013308963499</v>
      </c>
      <c r="V14" s="77">
        <v>44527.668078703704</v>
      </c>
      <c r="W14" s="76">
        <v>2.5</v>
      </c>
      <c r="X14" s="76">
        <v>2.1159982255263298E-3</v>
      </c>
      <c r="Y14" s="76">
        <v>2.82829689353467E-3</v>
      </c>
      <c r="Z14" s="120">
        <f>((((N14/1000)+1)/((SMOW!$Z$4/1000)+1))-1)*1000</f>
        <v>18.236933497910222</v>
      </c>
      <c r="AA14" s="120">
        <f>((((P14/1000)+1)/((SMOW!$AA$4/1000)+1))-1)*1000</f>
        <v>35.125584054050087</v>
      </c>
      <c r="AB14" s="120">
        <f>Z14*SMOW!$AN$6</f>
        <v>18.9487433126789</v>
      </c>
      <c r="AC14" s="120">
        <f>AA14*SMOW!$AN$12</f>
        <v>36.469390360983411</v>
      </c>
      <c r="AD14" s="120">
        <f t="shared" si="4"/>
        <v>18.77145200653985</v>
      </c>
      <c r="AE14" s="120">
        <f t="shared" si="4"/>
        <v>35.820120726786172</v>
      </c>
      <c r="AF14" s="121">
        <f>(AD14-SMOW!AN$14*AE14)</f>
        <v>-0.14157173720325034</v>
      </c>
      <c r="AG14" s="122">
        <f t="shared" si="5"/>
        <v>-141.57173720325034</v>
      </c>
      <c r="AK14" s="76">
        <v>20</v>
      </c>
      <c r="AL14" s="76">
        <v>0</v>
      </c>
      <c r="AM14" s="76">
        <v>0</v>
      </c>
      <c r="AN14" s="76">
        <v>0</v>
      </c>
    </row>
    <row r="15" spans="1:40" s="76" customFormat="1" x14ac:dyDescent="0.3">
      <c r="A15" s="76">
        <v>3592</v>
      </c>
      <c r="B15" s="76" t="s">
        <v>139</v>
      </c>
      <c r="C15" s="76" t="s">
        <v>64</v>
      </c>
      <c r="D15" s="76" t="s">
        <v>100</v>
      </c>
      <c r="E15" s="76" t="s">
        <v>303</v>
      </c>
      <c r="F15" s="76">
        <v>16.844079906956399</v>
      </c>
      <c r="G15" s="76">
        <v>16.703791170013901</v>
      </c>
      <c r="H15" s="76">
        <v>4.5095295150224101E-3</v>
      </c>
      <c r="I15" s="76">
        <v>32.531360187253398</v>
      </c>
      <c r="J15" s="76">
        <v>32.013418340151198</v>
      </c>
      <c r="K15" s="76">
        <v>2.50051149429581E-3</v>
      </c>
      <c r="L15" s="76">
        <v>-0.19929371358591999</v>
      </c>
      <c r="M15" s="76">
        <v>4.6421926447310904E-3</v>
      </c>
      <c r="N15" s="76">
        <v>6.4773630673626501</v>
      </c>
      <c r="O15" s="76">
        <v>4.46355489955883E-3</v>
      </c>
      <c r="P15" s="76">
        <v>11.988003711901801</v>
      </c>
      <c r="Q15" s="76">
        <v>2.4507610450837801E-3</v>
      </c>
      <c r="R15" s="76">
        <v>13.175203673018499</v>
      </c>
      <c r="S15" s="76">
        <v>0.14006600375949799</v>
      </c>
      <c r="T15" s="76">
        <v>778.49811649206697</v>
      </c>
      <c r="U15" s="76">
        <v>0.57917486915646199</v>
      </c>
      <c r="V15" s="77">
        <v>44528.633692129632</v>
      </c>
      <c r="W15" s="76">
        <v>2.5</v>
      </c>
      <c r="X15" s="76">
        <v>2.69402692579779E-3</v>
      </c>
      <c r="Y15" s="76">
        <v>2.1478519634697702E-3</v>
      </c>
      <c r="Z15" s="120">
        <f>((((N15/1000)+1)/((SMOW!$Z$4/1000)+1))-1)*1000</f>
        <v>16.941148541804729</v>
      </c>
      <c r="AA15" s="120">
        <f>((((P15/1000)+1)/((SMOW!$AA$4/1000)+1))-1)*1000</f>
        <v>32.652678878044568</v>
      </c>
      <c r="AB15" s="120">
        <f>Z15*SMOW!$AN$6</f>
        <v>17.602382285234924</v>
      </c>
      <c r="AC15" s="120">
        <f>AA15*SMOW!$AN$12</f>
        <v>33.901878770267437</v>
      </c>
      <c r="AD15" s="120">
        <f t="shared" si="4"/>
        <v>17.449254683168721</v>
      </c>
      <c r="AE15" s="120">
        <f t="shared" si="4"/>
        <v>33.339876777122598</v>
      </c>
      <c r="AF15" s="121">
        <f>(AD15-SMOW!AN$14*AE15)</f>
        <v>-0.15420025515201274</v>
      </c>
      <c r="AG15" s="122">
        <f t="shared" si="5"/>
        <v>-154.20025515201274</v>
      </c>
      <c r="AH15" s="2">
        <f>AVERAGE(AG13:AG15)</f>
        <v>-145.85917379428653</v>
      </c>
      <c r="AI15" s="2">
        <f>STDEV(AG13:AG15)</f>
        <v>7.2245341245258397</v>
      </c>
      <c r="AK15" s="76">
        <v>20</v>
      </c>
      <c r="AL15" s="76">
        <v>0</v>
      </c>
      <c r="AM15" s="76">
        <v>0</v>
      </c>
      <c r="AN15" s="76">
        <v>0</v>
      </c>
    </row>
    <row r="16" spans="1:40" s="76" customFormat="1" x14ac:dyDescent="0.3">
      <c r="A16" s="76" t="s">
        <v>177</v>
      </c>
      <c r="V16" s="77"/>
      <c r="Z16" s="120"/>
      <c r="AA16" s="120"/>
      <c r="AB16" s="120"/>
      <c r="AC16" s="120"/>
      <c r="AD16" s="120"/>
      <c r="AE16" s="120"/>
      <c r="AF16" s="121"/>
      <c r="AG16" s="122"/>
    </row>
    <row r="17" spans="1:41" s="76" customFormat="1" x14ac:dyDescent="0.3">
      <c r="A17" s="76">
        <v>2443</v>
      </c>
      <c r="B17" s="76" t="s">
        <v>144</v>
      </c>
      <c r="C17" s="76" t="s">
        <v>150</v>
      </c>
      <c r="D17" s="76" t="s">
        <v>100</v>
      </c>
      <c r="E17" s="76" t="s">
        <v>151</v>
      </c>
      <c r="F17" s="76">
        <v>15.3110782714155</v>
      </c>
      <c r="G17" s="76">
        <v>15.195046091252401</v>
      </c>
      <c r="H17" s="76">
        <v>5.1532992584714596E-3</v>
      </c>
      <c r="I17" s="76">
        <v>30.009629453346399</v>
      </c>
      <c r="J17" s="76">
        <v>29.568151147696099</v>
      </c>
      <c r="K17" s="76">
        <v>1.3596451377999399E-3</v>
      </c>
      <c r="L17" s="76">
        <v>-0.41693771473111402</v>
      </c>
      <c r="M17" s="76">
        <v>4.9729797849842302E-3</v>
      </c>
      <c r="N17" s="76">
        <v>4.9599903705983701</v>
      </c>
      <c r="O17" s="76">
        <v>5.1007614158891101E-3</v>
      </c>
      <c r="P17" s="76">
        <v>9.5164456075138606</v>
      </c>
      <c r="Q17" s="76">
        <v>1.3325934899534699E-3</v>
      </c>
      <c r="R17" s="76">
        <v>11.047472795609901</v>
      </c>
      <c r="S17" s="76">
        <v>0.15767041112680599</v>
      </c>
      <c r="T17" s="76">
        <v>937.67110751365203</v>
      </c>
      <c r="U17" s="76">
        <v>0.30151723543020997</v>
      </c>
      <c r="V17" s="77">
        <v>44496.601655092592</v>
      </c>
      <c r="W17" s="76">
        <v>2.5</v>
      </c>
      <c r="X17" s="76">
        <v>9.6118498344728603E-2</v>
      </c>
      <c r="Y17" s="76">
        <v>9.2991491555117198E-2</v>
      </c>
      <c r="Z17" s="120">
        <f>((((N17/1000)+1)/((SMOW!$Z$4/1000)+1))-1)*1000</f>
        <v>15.408000564873792</v>
      </c>
      <c r="AA17" s="120">
        <f>((((P17/1000)+1)/((SMOW!$AA$4/1000)+1))-1)*1000</f>
        <v>30.130651849920476</v>
      </c>
      <c r="AB17" s="120">
        <f>Z17*SMOW!$AN$6</f>
        <v>16.009393668012283</v>
      </c>
      <c r="AC17" s="120">
        <f>AA17*SMOW!$AN$12</f>
        <v>31.283366063174011</v>
      </c>
      <c r="AD17" s="120">
        <f t="shared" ref="AD17:AD19" si="6">LN((AB17/1000)+1)*1000</f>
        <v>15.882594849781221</v>
      </c>
      <c r="AE17" s="120">
        <f t="shared" ref="AE17:AE19" si="7">LN((AC17/1000)+1)*1000</f>
        <v>30.804013113693419</v>
      </c>
      <c r="AF17" s="121">
        <f>(AD17-SMOW!AN$14*AE17)</f>
        <v>-0.38192407424890362</v>
      </c>
      <c r="AG17" s="122">
        <f t="shared" ref="AG17:AG19" si="8">AF17*1000</f>
        <v>-381.92407424890359</v>
      </c>
      <c r="AK17" s="76">
        <v>20</v>
      </c>
      <c r="AL17" s="76">
        <v>5</v>
      </c>
      <c r="AM17" s="76">
        <v>0</v>
      </c>
      <c r="AN17" s="76">
        <v>1</v>
      </c>
    </row>
    <row r="18" spans="1:41" s="76" customFormat="1" x14ac:dyDescent="0.3">
      <c r="A18" s="76">
        <v>2444</v>
      </c>
      <c r="B18" s="76" t="s">
        <v>139</v>
      </c>
      <c r="C18" s="76" t="s">
        <v>150</v>
      </c>
      <c r="D18" s="76" t="s">
        <v>100</v>
      </c>
      <c r="E18" s="76" t="s">
        <v>152</v>
      </c>
      <c r="F18" s="76">
        <v>16.919653038057699</v>
      </c>
      <c r="G18" s="76">
        <v>16.778109718378602</v>
      </c>
      <c r="H18" s="76">
        <v>4.1919834254561103E-3</v>
      </c>
      <c r="I18" s="76">
        <v>32.802713212141803</v>
      </c>
      <c r="J18" s="76">
        <v>32.276187555617199</v>
      </c>
      <c r="K18" s="76">
        <v>1.4089739509604599E-3</v>
      </c>
      <c r="L18" s="76">
        <v>-0.26371731098733397</v>
      </c>
      <c r="M18" s="76">
        <v>4.1682178054678201E-3</v>
      </c>
      <c r="N18" s="76">
        <v>6.5521657310281096</v>
      </c>
      <c r="O18" s="76">
        <v>4.1492461897014799E-3</v>
      </c>
      <c r="P18" s="76">
        <v>12.2539578674329</v>
      </c>
      <c r="Q18" s="76">
        <v>1.3809408516733701E-3</v>
      </c>
      <c r="R18" s="76">
        <v>14.9121191274434</v>
      </c>
      <c r="S18" s="76">
        <v>0.16252927861394301</v>
      </c>
      <c r="T18" s="76">
        <v>744.825074487238</v>
      </c>
      <c r="U18" s="76">
        <v>0.204115176347058</v>
      </c>
      <c r="V18" s="77">
        <v>44496.728425925925</v>
      </c>
      <c r="W18" s="76">
        <v>2.5</v>
      </c>
      <c r="X18" s="76">
        <v>0.18961933881117099</v>
      </c>
      <c r="Y18" s="76">
        <v>0.186050787652837</v>
      </c>
      <c r="Z18" s="120">
        <f>((((N18/1000)+1)/((SMOW!$Z$4/1000)+1))-1)*1000</f>
        <v>17.016728887168988</v>
      </c>
      <c r="AA18" s="120">
        <f>((((P18/1000)+1)/((SMOW!$AA$4/1000)+1))-1)*1000</f>
        <v>32.924063785929604</v>
      </c>
      <c r="AB18" s="120">
        <f>Z18*SMOW!$AN$6</f>
        <v>17.680912623899321</v>
      </c>
      <c r="AC18" s="120">
        <f>AA18*SMOW!$AN$12</f>
        <v>34.183646103403007</v>
      </c>
      <c r="AD18" s="120">
        <f t="shared" si="6"/>
        <v>17.526423634439279</v>
      </c>
      <c r="AE18" s="120">
        <f t="shared" si="7"/>
        <v>33.612367766001171</v>
      </c>
      <c r="AF18" s="121">
        <f>(AD18-SMOW!AN$14*AE18)</f>
        <v>-0.22090654600933846</v>
      </c>
      <c r="AG18" s="122">
        <f t="shared" si="8"/>
        <v>-220.90654600933846</v>
      </c>
      <c r="AK18" s="76">
        <v>20</v>
      </c>
      <c r="AL18" s="76">
        <v>0</v>
      </c>
      <c r="AM18" s="76">
        <v>0</v>
      </c>
      <c r="AN18" s="76">
        <v>1</v>
      </c>
    </row>
    <row r="19" spans="1:41" s="76" customFormat="1" x14ac:dyDescent="0.3">
      <c r="A19" s="76">
        <v>2445</v>
      </c>
      <c r="B19" s="76" t="s">
        <v>139</v>
      </c>
      <c r="C19" s="76" t="s">
        <v>150</v>
      </c>
      <c r="D19" s="76" t="s">
        <v>100</v>
      </c>
      <c r="E19" s="76" t="s">
        <v>167</v>
      </c>
      <c r="F19" s="76">
        <v>17.219976434236798</v>
      </c>
      <c r="G19" s="76">
        <v>17.073392662552799</v>
      </c>
      <c r="H19" s="76">
        <v>4.3700941048344499E-3</v>
      </c>
      <c r="I19" s="76">
        <v>33.319498890181599</v>
      </c>
      <c r="J19" s="76">
        <v>32.776434517931399</v>
      </c>
      <c r="K19" s="76">
        <v>1.56351958480167E-3</v>
      </c>
      <c r="L19" s="76">
        <v>-0.232564762914931</v>
      </c>
      <c r="M19" s="76">
        <v>4.2900792421761199E-3</v>
      </c>
      <c r="N19" s="76">
        <v>6.8494273327099098</v>
      </c>
      <c r="O19" s="76">
        <v>4.3255410322028398E-3</v>
      </c>
      <c r="P19" s="76">
        <v>12.760461521299201</v>
      </c>
      <c r="Q19" s="76">
        <v>1.5324116287370299E-3</v>
      </c>
      <c r="R19" s="76">
        <v>15.535788280800499</v>
      </c>
      <c r="S19" s="76">
        <v>0.12192301431182</v>
      </c>
      <c r="T19" s="76">
        <v>807.48597029041503</v>
      </c>
      <c r="U19" s="76">
        <v>0.14484737590458499</v>
      </c>
      <c r="V19" s="77">
        <v>44496.842905092592</v>
      </c>
      <c r="W19" s="76">
        <v>2.5</v>
      </c>
      <c r="X19" s="92">
        <v>7.9254366210716696E-5</v>
      </c>
      <c r="Y19" s="76">
        <v>1.9306315833904301E-4</v>
      </c>
      <c r="Z19" s="120">
        <f>((((N19/1000)+1)/((SMOW!$Z$4/1000)+1))-1)*1000</f>
        <v>17.317080952426124</v>
      </c>
      <c r="AA19" s="120">
        <f>((((P19/1000)+1)/((SMOW!$AA$4/1000)+1))-1)*1000</f>
        <v>33.440910184412644</v>
      </c>
      <c r="AB19" s="120">
        <f>Z19*SMOW!$AN$6</f>
        <v>17.992987797537619</v>
      </c>
      <c r="AC19" s="120">
        <f>AA19*SMOW!$AN$12</f>
        <v>34.720265595165536</v>
      </c>
      <c r="AD19" s="120">
        <f t="shared" si="6"/>
        <v>17.833029890007488</v>
      </c>
      <c r="AE19" s="120">
        <f t="shared" si="7"/>
        <v>34.131115399239981</v>
      </c>
      <c r="AF19" s="121">
        <f>(AD19-SMOW!AN$14*AE19)</f>
        <v>-0.18819904079122196</v>
      </c>
      <c r="AG19" s="122">
        <f t="shared" si="8"/>
        <v>-188.19904079122196</v>
      </c>
      <c r="AH19" s="2">
        <f>AVERAGE(AG17:AG19)</f>
        <v>-263.67655368315468</v>
      </c>
      <c r="AI19" s="76">
        <f>STDEV(AG17:AG19)</f>
        <v>103.70295229335892</v>
      </c>
      <c r="AK19" s="76">
        <v>20</v>
      </c>
      <c r="AL19" s="76">
        <v>0</v>
      </c>
      <c r="AM19" s="76">
        <v>0</v>
      </c>
      <c r="AN19" s="76">
        <v>1</v>
      </c>
    </row>
    <row r="20" spans="1:41" s="76" customFormat="1" x14ac:dyDescent="0.3">
      <c r="A20" s="76">
        <v>2448</v>
      </c>
      <c r="B20" s="76" t="s">
        <v>170</v>
      </c>
      <c r="C20" s="76" t="s">
        <v>150</v>
      </c>
      <c r="D20" s="76" t="s">
        <v>100</v>
      </c>
      <c r="E20" s="76" t="s">
        <v>168</v>
      </c>
      <c r="F20" s="76">
        <v>16.5774008265882</v>
      </c>
      <c r="G20" s="76">
        <v>16.441495124722199</v>
      </c>
      <c r="H20" s="76">
        <v>5.1783307705499902E-3</v>
      </c>
      <c r="I20" s="76">
        <v>32.058527013780903</v>
      </c>
      <c r="J20" s="76">
        <v>31.555377609321901</v>
      </c>
      <c r="K20" s="76">
        <v>1.87886778333838E-3</v>
      </c>
      <c r="L20" s="76">
        <v>-0.21974425299974901</v>
      </c>
      <c r="M20" s="76">
        <v>4.9113818105219996E-3</v>
      </c>
      <c r="N20" s="76">
        <v>6.2134027779750198</v>
      </c>
      <c r="O20" s="76">
        <v>5.1255377319111197E-3</v>
      </c>
      <c r="P20" s="76">
        <v>11.5245780787816</v>
      </c>
      <c r="Q20" s="76">
        <v>1.8414856251497899E-3</v>
      </c>
      <c r="R20" s="76">
        <v>12.842702157836101</v>
      </c>
      <c r="S20" s="76">
        <v>0.16483658026621401</v>
      </c>
      <c r="T20" s="76">
        <v>730.177509292678</v>
      </c>
      <c r="U20" s="76">
        <v>0.32693777151443498</v>
      </c>
      <c r="V20" s="77">
        <v>44498.448807870373</v>
      </c>
      <c r="W20" s="76">
        <v>2.5</v>
      </c>
      <c r="X20" s="76">
        <v>0.22721856983548899</v>
      </c>
      <c r="Y20" s="76">
        <v>0.22324089175721501</v>
      </c>
      <c r="Z20" s="120">
        <f>((((N20/1000)+1)/((SMOW!$Z$4/1000)+1))-1)*1000</f>
        <v>16.674444004068036</v>
      </c>
      <c r="AA20" s="120">
        <f>((((P20/1000)+1)/((SMOW!$AA$4/1000)+1))-1)*1000</f>
        <v>32.179790148388896</v>
      </c>
      <c r="AB20" s="120">
        <f>Z20*SMOW!$AN$6</f>
        <v>17.325267943260798</v>
      </c>
      <c r="AC20" s="120">
        <f>AA20*SMOW!$AN$12</f>
        <v>33.410898644425693</v>
      </c>
      <c r="AD20" s="120">
        <f>LN((AB20/1000)+1)*1000</f>
        <v>17.176896750781218</v>
      </c>
      <c r="AE20" s="120">
        <f>LN((AC20/1000)+1)*1000</f>
        <v>32.864883210172458</v>
      </c>
      <c r="AF20" s="121">
        <f>(AD20-SMOW!AN$14*AE20)</f>
        <v>-0.17576158418983923</v>
      </c>
      <c r="AG20" s="122">
        <f>AF20*1000</f>
        <v>-175.76158418983923</v>
      </c>
      <c r="AJ20" s="76" t="s">
        <v>171</v>
      </c>
      <c r="AK20" s="76">
        <v>20</v>
      </c>
      <c r="AL20" s="76">
        <v>0</v>
      </c>
      <c r="AM20" s="76">
        <v>0</v>
      </c>
      <c r="AN20" s="76">
        <v>0</v>
      </c>
    </row>
    <row r="21" spans="1:41" s="76" customFormat="1" x14ac:dyDescent="0.3">
      <c r="B21" s="71"/>
      <c r="C21" s="83"/>
      <c r="D21" s="48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77"/>
      <c r="X21" s="16"/>
      <c r="Y21" s="16"/>
      <c r="Z21" s="17"/>
      <c r="AA21" s="17"/>
      <c r="AB21" s="17"/>
      <c r="AC21" s="17"/>
      <c r="AD21" s="17"/>
      <c r="AE21" s="17"/>
      <c r="AF21" s="16"/>
      <c r="AG21" s="70"/>
      <c r="AL21" s="89"/>
      <c r="AM21" s="89"/>
      <c r="AN21" s="89"/>
    </row>
    <row r="22" spans="1:41" s="76" customFormat="1" x14ac:dyDescent="0.3">
      <c r="B22" s="71"/>
      <c r="C22" s="83"/>
      <c r="D22" s="48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77"/>
      <c r="X22" s="16"/>
      <c r="Y22" s="16"/>
      <c r="Z22" s="17"/>
      <c r="AA22" s="17"/>
      <c r="AB22" s="17"/>
      <c r="AC22" s="17"/>
      <c r="AD22" s="17"/>
      <c r="AE22" s="17"/>
      <c r="AF22" s="16"/>
      <c r="AG22" s="70"/>
      <c r="AL22" s="89"/>
      <c r="AM22" s="89"/>
      <c r="AN22" s="89"/>
    </row>
    <row r="23" spans="1:41" s="76" customFormat="1" x14ac:dyDescent="0.3">
      <c r="B23" s="71"/>
      <c r="C23" s="83"/>
      <c r="D23" s="48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77"/>
      <c r="X23" s="16"/>
      <c r="Y23" s="16"/>
      <c r="Z23" s="17"/>
      <c r="AA23" s="17"/>
      <c r="AB23" s="17"/>
      <c r="AC23" s="17"/>
      <c r="AD23" s="17"/>
      <c r="AE23" s="17"/>
      <c r="AF23" s="16"/>
      <c r="AG23" s="70"/>
      <c r="AH23" s="59"/>
      <c r="AI23" s="59"/>
      <c r="AL23" s="89"/>
      <c r="AM23" s="89"/>
      <c r="AN23" s="89"/>
    </row>
    <row r="24" spans="1:41" s="76" customFormat="1" x14ac:dyDescent="0.3">
      <c r="B24" s="71"/>
      <c r="C24" s="83"/>
      <c r="D24" s="48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77"/>
      <c r="X24" s="16"/>
      <c r="Y24" s="16"/>
      <c r="Z24" s="17"/>
      <c r="AA24" s="17"/>
      <c r="AB24" s="17"/>
      <c r="AC24" s="17"/>
      <c r="AD24" s="17"/>
      <c r="AE24" s="17"/>
      <c r="AF24" s="16"/>
      <c r="AG24" s="70"/>
      <c r="AL24" s="89"/>
      <c r="AM24" s="89"/>
      <c r="AN24" s="89"/>
    </row>
    <row r="25" spans="1:41" s="76" customFormat="1" x14ac:dyDescent="0.3">
      <c r="B25" s="71"/>
      <c r="C25" s="83"/>
      <c r="D25" s="48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77"/>
      <c r="X25" s="16"/>
      <c r="Y25" s="16"/>
      <c r="Z25" s="17"/>
      <c r="AA25" s="17"/>
      <c r="AB25" s="17"/>
      <c r="AC25" s="17"/>
      <c r="AD25" s="17"/>
      <c r="AE25" s="17"/>
      <c r="AF25" s="16"/>
      <c r="AG25" s="70"/>
      <c r="AH25" s="56"/>
      <c r="AI25" s="56"/>
      <c r="AL25" s="89"/>
      <c r="AM25" s="89"/>
      <c r="AN25" s="89"/>
      <c r="AO25" s="71"/>
    </row>
    <row r="26" spans="1:41" s="76" customFormat="1" x14ac:dyDescent="0.3">
      <c r="B26" s="71"/>
      <c r="C26" s="83"/>
      <c r="D26" s="48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77"/>
      <c r="X26" s="16"/>
      <c r="Y26" s="16"/>
      <c r="Z26" s="17"/>
      <c r="AA26" s="17"/>
      <c r="AB26" s="17"/>
      <c r="AC26" s="17"/>
      <c r="AD26" s="17"/>
      <c r="AE26" s="17"/>
      <c r="AF26" s="16"/>
      <c r="AG26" s="70"/>
      <c r="AH26" s="56"/>
      <c r="AI26" s="56"/>
      <c r="AL26" s="71"/>
      <c r="AM26" s="71"/>
      <c r="AN26" s="71"/>
      <c r="AO26" s="71"/>
    </row>
    <row r="27" spans="1:41" s="76" customFormat="1" x14ac:dyDescent="0.3">
      <c r="B27" s="71"/>
      <c r="C27" s="83"/>
      <c r="D27" s="48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77"/>
      <c r="X27" s="16"/>
      <c r="Y27" s="16"/>
      <c r="Z27" s="17"/>
      <c r="AA27" s="17"/>
      <c r="AB27" s="17"/>
      <c r="AC27" s="17"/>
      <c r="AD27" s="17"/>
      <c r="AE27" s="17"/>
      <c r="AF27" s="16"/>
      <c r="AG27" s="70"/>
      <c r="AH27" s="69"/>
      <c r="AI27" s="69"/>
    </row>
    <row r="28" spans="1:41" s="76" customFormat="1" x14ac:dyDescent="0.3">
      <c r="B28" s="71"/>
      <c r="C28" s="83"/>
      <c r="D28" s="48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77"/>
      <c r="X28" s="16"/>
      <c r="Y28" s="16"/>
      <c r="Z28" s="17"/>
      <c r="AA28" s="17"/>
      <c r="AB28" s="17"/>
      <c r="AC28" s="17"/>
      <c r="AD28" s="17"/>
      <c r="AE28" s="17"/>
      <c r="AF28" s="16"/>
      <c r="AG28" s="70"/>
    </row>
    <row r="48" spans="1:22" x14ac:dyDescent="0.3">
      <c r="A48" s="21"/>
      <c r="B48" s="52"/>
      <c r="D48"/>
      <c r="E48" s="16"/>
      <c r="V48"/>
    </row>
    <row r="49" spans="1:22" x14ac:dyDescent="0.3">
      <c r="A49" s="21"/>
      <c r="B49" s="52"/>
      <c r="D49"/>
      <c r="E49" s="16"/>
      <c r="V49"/>
    </row>
    <row r="50" spans="1:22" x14ac:dyDescent="0.3">
      <c r="A50" s="21"/>
      <c r="B50" s="52"/>
      <c r="D50"/>
      <c r="E50" s="16"/>
      <c r="V50"/>
    </row>
    <row r="51" spans="1:22" x14ac:dyDescent="0.3">
      <c r="A51" s="21"/>
      <c r="B51" s="52"/>
      <c r="D51"/>
      <c r="E51" s="16"/>
      <c r="V51"/>
    </row>
  </sheetData>
  <dataValidations count="2">
    <dataValidation type="list" allowBlank="1" showInputMessage="1" showErrorMessage="1" sqref="C2:C7 C9:C28" xr:uid="{00000000-0002-0000-0300-000000000000}">
      <formula1>Type</formula1>
    </dataValidation>
    <dataValidation type="list" allowBlank="1" showInputMessage="1" showErrorMessage="1" sqref="D1:D28" xr:uid="{00000000-0002-0000-0300-000001000000}">
      <formula1>INDIRECT(C1)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"/>
  <sheetViews>
    <sheetView workbookViewId="0">
      <selection activeCell="D27" sqref="D27"/>
    </sheetView>
  </sheetViews>
  <sheetFormatPr defaultColWidth="8.88671875" defaultRowHeight="14.4" x14ac:dyDescent="0.3"/>
  <cols>
    <col min="1" max="1" width="14.33203125" customWidth="1"/>
    <col min="2" max="2" width="13.44140625" customWidth="1"/>
    <col min="3" max="3" width="21.44140625" customWidth="1"/>
    <col min="4" max="4" width="15.44140625" customWidth="1"/>
    <col min="5" max="5" width="17.109375" customWidth="1"/>
    <col min="6" max="6" width="13.44140625" customWidth="1"/>
    <col min="7" max="7" width="13.44140625" style="76" customWidth="1"/>
    <col min="8" max="8" width="12.44140625" customWidth="1"/>
  </cols>
  <sheetData>
    <row r="1" spans="1:9" x14ac:dyDescent="0.3">
      <c r="A1" t="s">
        <v>44</v>
      </c>
      <c r="B1" t="s">
        <v>62</v>
      </c>
      <c r="C1" t="s">
        <v>64</v>
      </c>
      <c r="D1" t="s">
        <v>63</v>
      </c>
      <c r="E1" s="14" t="s">
        <v>48</v>
      </c>
      <c r="F1" s="76" t="s">
        <v>128</v>
      </c>
      <c r="G1" s="101" t="s">
        <v>121</v>
      </c>
      <c r="H1" s="106" t="s">
        <v>135</v>
      </c>
    </row>
    <row r="2" spans="1:9" x14ac:dyDescent="0.3">
      <c r="A2" t="s">
        <v>63</v>
      </c>
      <c r="B2" t="s">
        <v>22</v>
      </c>
      <c r="C2" t="s">
        <v>50</v>
      </c>
      <c r="D2" s="14" t="s">
        <v>72</v>
      </c>
      <c r="E2" s="14" t="s">
        <v>45</v>
      </c>
      <c r="F2" s="76" t="s">
        <v>103</v>
      </c>
      <c r="G2" s="102" t="s">
        <v>123</v>
      </c>
      <c r="H2" s="104" t="s">
        <v>137</v>
      </c>
    </row>
    <row r="3" spans="1:9" x14ac:dyDescent="0.3">
      <c r="A3" t="s">
        <v>62</v>
      </c>
      <c r="B3" t="s">
        <v>24</v>
      </c>
      <c r="C3" t="s">
        <v>52</v>
      </c>
      <c r="D3" s="14" t="s">
        <v>78</v>
      </c>
      <c r="E3" s="14" t="s">
        <v>46</v>
      </c>
      <c r="F3" s="76" t="s">
        <v>104</v>
      </c>
      <c r="G3" s="103" t="s">
        <v>122</v>
      </c>
      <c r="H3" s="105" t="s">
        <v>136</v>
      </c>
    </row>
    <row r="4" spans="1:9" x14ac:dyDescent="0.3">
      <c r="A4" t="s">
        <v>48</v>
      </c>
      <c r="B4" t="s">
        <v>58</v>
      </c>
      <c r="C4" t="s">
        <v>55</v>
      </c>
      <c r="D4" s="14" t="s">
        <v>47</v>
      </c>
      <c r="E4" s="14" t="s">
        <v>47</v>
      </c>
      <c r="F4" s="76" t="s">
        <v>129</v>
      </c>
      <c r="G4" s="102" t="s">
        <v>124</v>
      </c>
      <c r="H4" s="102"/>
    </row>
    <row r="5" spans="1:9" x14ac:dyDescent="0.3">
      <c r="A5" t="s">
        <v>64</v>
      </c>
      <c r="B5" t="s">
        <v>59</v>
      </c>
      <c r="C5" t="s">
        <v>60</v>
      </c>
      <c r="D5" s="14" t="s">
        <v>49</v>
      </c>
      <c r="E5" s="14" t="s">
        <v>49</v>
      </c>
      <c r="F5" s="76" t="s">
        <v>133</v>
      </c>
      <c r="G5" s="103" t="s">
        <v>127</v>
      </c>
      <c r="H5" s="103"/>
    </row>
    <row r="6" spans="1:9" x14ac:dyDescent="0.3">
      <c r="A6" t="s">
        <v>90</v>
      </c>
      <c r="B6" t="s">
        <v>66</v>
      </c>
      <c r="C6" t="s">
        <v>88</v>
      </c>
      <c r="D6" s="14" t="s">
        <v>51</v>
      </c>
      <c r="E6" s="14" t="s">
        <v>51</v>
      </c>
      <c r="F6" s="76"/>
      <c r="G6" s="102"/>
    </row>
    <row r="7" spans="1:9" x14ac:dyDescent="0.3">
      <c r="A7" t="s">
        <v>121</v>
      </c>
      <c r="B7" t="s">
        <v>67</v>
      </c>
      <c r="C7" t="s">
        <v>83</v>
      </c>
      <c r="D7" s="14" t="s">
        <v>53</v>
      </c>
      <c r="E7" s="14" t="s">
        <v>53</v>
      </c>
      <c r="F7" s="76"/>
    </row>
    <row r="8" spans="1:9" x14ac:dyDescent="0.3">
      <c r="A8" s="76" t="s">
        <v>128</v>
      </c>
      <c r="B8" t="s">
        <v>68</v>
      </c>
      <c r="C8" t="s">
        <v>84</v>
      </c>
      <c r="D8" s="14" t="s">
        <v>54</v>
      </c>
      <c r="E8" s="14" t="s">
        <v>54</v>
      </c>
      <c r="F8" s="76"/>
    </row>
    <row r="9" spans="1:9" x14ac:dyDescent="0.3">
      <c r="A9" s="76" t="s">
        <v>135</v>
      </c>
      <c r="B9" t="s">
        <v>69</v>
      </c>
      <c r="C9" t="s">
        <v>85</v>
      </c>
      <c r="D9" t="s">
        <v>80</v>
      </c>
      <c r="E9" t="s">
        <v>89</v>
      </c>
      <c r="F9" s="76"/>
      <c r="I9" s="76" t="s">
        <v>61</v>
      </c>
    </row>
    <row r="10" spans="1:9" x14ac:dyDescent="0.3">
      <c r="A10" s="76"/>
      <c r="B10" t="s">
        <v>70</v>
      </c>
      <c r="C10" t="s">
        <v>109</v>
      </c>
      <c r="D10" t="s">
        <v>87</v>
      </c>
      <c r="E10" t="s">
        <v>96</v>
      </c>
      <c r="F10" s="76"/>
    </row>
    <row r="11" spans="1:9" x14ac:dyDescent="0.3">
      <c r="B11" t="s">
        <v>106</v>
      </c>
      <c r="C11" t="s">
        <v>91</v>
      </c>
      <c r="D11" t="s">
        <v>92</v>
      </c>
      <c r="E11" t="s">
        <v>99</v>
      </c>
      <c r="F11" s="76"/>
    </row>
    <row r="12" spans="1:9" x14ac:dyDescent="0.3">
      <c r="B12" t="s">
        <v>71</v>
      </c>
      <c r="C12" s="76" t="s">
        <v>100</v>
      </c>
      <c r="D12" s="14" t="s">
        <v>94</v>
      </c>
      <c r="E12" s="46" t="s">
        <v>97</v>
      </c>
      <c r="F12" s="76"/>
    </row>
    <row r="13" spans="1:9" x14ac:dyDescent="0.3">
      <c r="C13" t="s">
        <v>102</v>
      </c>
      <c r="D13" t="s">
        <v>95</v>
      </c>
      <c r="E13" s="76" t="s">
        <v>101</v>
      </c>
      <c r="F13" s="76"/>
    </row>
    <row r="14" spans="1:9" x14ac:dyDescent="0.3">
      <c r="C14" t="s">
        <v>113</v>
      </c>
      <c r="D14" s="64" t="s">
        <v>97</v>
      </c>
      <c r="E14" t="s">
        <v>105</v>
      </c>
      <c r="F14" s="76"/>
    </row>
    <row r="15" spans="1:9" x14ac:dyDescent="0.3">
      <c r="C15" t="s">
        <v>118</v>
      </c>
      <c r="D15" s="64" t="s">
        <v>107</v>
      </c>
      <c r="E15" s="76" t="s">
        <v>110</v>
      </c>
    </row>
    <row r="16" spans="1:9" x14ac:dyDescent="0.3">
      <c r="C16" s="76" t="s">
        <v>119</v>
      </c>
      <c r="D16" t="s">
        <v>108</v>
      </c>
      <c r="E16" t="s">
        <v>111</v>
      </c>
    </row>
    <row r="17" spans="1:5" x14ac:dyDescent="0.3">
      <c r="D17" s="64" t="s">
        <v>56</v>
      </c>
      <c r="E17" s="14" t="s">
        <v>56</v>
      </c>
    </row>
    <row r="18" spans="1:5" x14ac:dyDescent="0.3">
      <c r="D18" t="s">
        <v>120</v>
      </c>
      <c r="E18" t="s">
        <v>126</v>
      </c>
    </row>
    <row r="19" spans="1:5" x14ac:dyDescent="0.3">
      <c r="A19" t="s">
        <v>65</v>
      </c>
      <c r="B19" t="s">
        <v>57</v>
      </c>
      <c r="D19" s="76" t="s">
        <v>130</v>
      </c>
      <c r="E19" s="76" t="s">
        <v>125</v>
      </c>
    </row>
    <row r="20" spans="1:5" x14ac:dyDescent="0.3">
      <c r="A20" s="78" t="s">
        <v>63</v>
      </c>
      <c r="B20" s="78" t="s">
        <v>78</v>
      </c>
      <c r="E20" s="76" t="s">
        <v>131</v>
      </c>
    </row>
    <row r="21" spans="1:5" x14ac:dyDescent="0.3">
      <c r="E21" s="76" t="s">
        <v>134</v>
      </c>
    </row>
    <row r="22" spans="1:5" x14ac:dyDescent="0.3">
      <c r="E22" s="76" t="s">
        <v>176</v>
      </c>
    </row>
    <row r="23" spans="1:5" x14ac:dyDescent="0.3">
      <c r="E23" t="s">
        <v>180</v>
      </c>
    </row>
  </sheetData>
  <dataValidations count="2">
    <dataValidation type="list" allowBlank="1" showInputMessage="1" showErrorMessage="1" sqref="A20" xr:uid="{00000000-0002-0000-0400-000000000000}">
      <formula1>Type</formula1>
    </dataValidation>
    <dataValidation type="list" allowBlank="1" showInputMessage="1" showErrorMessage="1" sqref="B20" xr:uid="{00000000-0002-0000-0400-000001000000}">
      <formula1>INDIRECT(A20)</formula1>
    </dataValidation>
  </dataValidations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Tyler Huth</cp:lastModifiedBy>
  <cp:lastPrinted>2018-07-24T20:05:26Z</cp:lastPrinted>
  <dcterms:created xsi:type="dcterms:W3CDTF">2018-05-08T13:04:56Z</dcterms:created>
  <dcterms:modified xsi:type="dcterms:W3CDTF">2021-12-01T23:46:27Z</dcterms:modified>
</cp:coreProperties>
</file>