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000_Michigan\Laboratory Data Files\Data Reduction Procedure\0000_LabFileFormatting\000_Reactor Spreadsheet Raw\"/>
    </mc:Choice>
  </mc:AlternateContent>
  <xr:revisionPtr revIDLastSave="0" documentId="8_{47B519EB-3292-457D-B876-C031E47BC18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ll Data" sheetId="10" r:id="rId1"/>
    <sheet name="SMOW" sheetId="7" r:id="rId2"/>
    <sheet name="SLAP" sheetId="8" r:id="rId3"/>
    <sheet name="Standards" sheetId="9" r:id="rId4"/>
    <sheet name="Data sorting" sheetId="6" r:id="rId5"/>
  </sheets>
  <externalReferences>
    <externalReference r:id="rId6"/>
  </externalReferences>
  <definedNames>
    <definedName name="Apatite">#REF!</definedName>
    <definedName name="Carbonate" localSheetId="0">Table47[Carbonate]</definedName>
    <definedName name="Carbonate">Table47[Carbonate]</definedName>
    <definedName name="Carbonate_Standards" localSheetId="0">Table3[CarbonateStd]</definedName>
    <definedName name="Carbonate_Standards">Table3[CarbonateStd]</definedName>
    <definedName name="CarbonateStd" localSheetId="0">Table3[CarbonateStd]</definedName>
    <definedName name="CarbonateStd">Table3[CarbonateStd]</definedName>
    <definedName name="Project" localSheetId="0">Table4[Water]</definedName>
    <definedName name="Project">Table4[Water]</definedName>
    <definedName name="Type" localSheetId="0">Table1[Type]</definedName>
    <definedName name="Type">Table1[Type]</definedName>
    <definedName name="Water" localSheetId="0">Table4[Water]</definedName>
    <definedName name="Water">Table4[Water]</definedName>
    <definedName name="Water_Standards" localSheetId="0">Table2[WaterStd]</definedName>
    <definedName name="Water_Standards">Table2[WaterStd]</definedName>
    <definedName name="WaterStd" localSheetId="0">Table2[WaterStd]</definedName>
    <definedName name="WaterStd">Table2[WaterStd]</definedName>
    <definedName name="Waterstds" localSheetId="0">Table2[WaterStd]</definedName>
    <definedName name="Waterstds">Table2[WaterStd]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57" i="10" l="1"/>
  <c r="AA60" i="10" l="1"/>
  <c r="Z56" i="10"/>
  <c r="AA56" i="10"/>
  <c r="Z55" i="10"/>
  <c r="AA55" i="10"/>
  <c r="AB4" i="7"/>
  <c r="AA4" i="7"/>
  <c r="AA52" i="10" s="1"/>
  <c r="Z4" i="7"/>
  <c r="Z60" i="10" s="1"/>
  <c r="AA54" i="10"/>
  <c r="Z53" i="10"/>
  <c r="AA53" i="10"/>
  <c r="Z52" i="10"/>
  <c r="Z51" i="10"/>
  <c r="AA22" i="9"/>
  <c r="Z22" i="9"/>
  <c r="AA21" i="9"/>
  <c r="Z21" i="9"/>
  <c r="AA20" i="9"/>
  <c r="AA50" i="10"/>
  <c r="AA48" i="10"/>
  <c r="Z49" i="10"/>
  <c r="AA49" i="10"/>
  <c r="Z54" i="10" l="1"/>
  <c r="AA57" i="10"/>
  <c r="Z57" i="10"/>
  <c r="AA58" i="10"/>
  <c r="Z50" i="10"/>
  <c r="Z58" i="10"/>
  <c r="Z3" i="10"/>
  <c r="AA59" i="10"/>
  <c r="Z48" i="10"/>
  <c r="Z19" i="9"/>
  <c r="AA19" i="9"/>
  <c r="AA51" i="10"/>
  <c r="AA3" i="10"/>
  <c r="Z59" i="10"/>
  <c r="Z20" i="9"/>
  <c r="Z47" i="10"/>
  <c r="AA47" i="10"/>
  <c r="AA18" i="9"/>
  <c r="Z18" i="9"/>
  <c r="Z46" i="10"/>
  <c r="AA46" i="10"/>
  <c r="AA45" i="10"/>
  <c r="Z45" i="10"/>
  <c r="AA44" i="10"/>
  <c r="Z44" i="10"/>
  <c r="Z43" i="10"/>
  <c r="AA43" i="10"/>
  <c r="AA17" i="9"/>
  <c r="Z17" i="9"/>
  <c r="AA16" i="9"/>
  <c r="Z16" i="9"/>
  <c r="Z42" i="10"/>
  <c r="AA42" i="10"/>
  <c r="Z41" i="10"/>
  <c r="AA41" i="10"/>
  <c r="Z40" i="10"/>
  <c r="AA40" i="10"/>
  <c r="Z39" i="10"/>
  <c r="AA39" i="10"/>
  <c r="Z38" i="10"/>
  <c r="AA38" i="10"/>
  <c r="Z37" i="10"/>
  <c r="AA37" i="10"/>
  <c r="Z36" i="10"/>
  <c r="AA36" i="10"/>
  <c r="Z35" i="10"/>
  <c r="AA35" i="10"/>
  <c r="Z34" i="10"/>
  <c r="AA34" i="10"/>
  <c r="Z33" i="10"/>
  <c r="AA33" i="10"/>
  <c r="AA15" i="9" l="1"/>
  <c r="Z15" i="9"/>
  <c r="AA14" i="9"/>
  <c r="Z14" i="9"/>
  <c r="Z31" i="10"/>
  <c r="AA31" i="10"/>
  <c r="Z32" i="10"/>
  <c r="AA32" i="10"/>
  <c r="AA13" i="9"/>
  <c r="Z13" i="9"/>
  <c r="AA12" i="9"/>
  <c r="Z12" i="9"/>
  <c r="Z30" i="10"/>
  <c r="AA30" i="10"/>
  <c r="Z29" i="10"/>
  <c r="AA29" i="10"/>
  <c r="AA11" i="9"/>
  <c r="Z11" i="9"/>
  <c r="AA10" i="9"/>
  <c r="Z10" i="9"/>
  <c r="AA9" i="9"/>
  <c r="Z9" i="9"/>
  <c r="AA8" i="9"/>
  <c r="Z8" i="9"/>
  <c r="AA7" i="9"/>
  <c r="Z7" i="9"/>
  <c r="AA6" i="9"/>
  <c r="Z6" i="9"/>
  <c r="AA5" i="9"/>
  <c r="Z5" i="9"/>
  <c r="AA4" i="9"/>
  <c r="Z4" i="9"/>
  <c r="AA3" i="9"/>
  <c r="Z3" i="9"/>
  <c r="AA2" i="9"/>
  <c r="Z2" i="9"/>
  <c r="Z28" i="10"/>
  <c r="AA28" i="10"/>
  <c r="Z27" i="10"/>
  <c r="AA27" i="10"/>
  <c r="Z26" i="10"/>
  <c r="AA26" i="10"/>
  <c r="Z25" i="10"/>
  <c r="AA25" i="10"/>
  <c r="Z24" i="10"/>
  <c r="AA24" i="10"/>
  <c r="Z23" i="10"/>
  <c r="AA23" i="10"/>
  <c r="Z22" i="10"/>
  <c r="AA22" i="10"/>
  <c r="Z21" i="10"/>
  <c r="AA21" i="10"/>
  <c r="Z20" i="10"/>
  <c r="AA20" i="10"/>
  <c r="Z19" i="10"/>
  <c r="AA19" i="10"/>
  <c r="AA7" i="8" l="1"/>
  <c r="Z7" i="8"/>
  <c r="Z18" i="10"/>
  <c r="AA18" i="10"/>
  <c r="AA6" i="8"/>
  <c r="Z6" i="8"/>
  <c r="Z17" i="10"/>
  <c r="AA17" i="10"/>
  <c r="AA5" i="8" l="1"/>
  <c r="Z5" i="8"/>
  <c r="Z16" i="10"/>
  <c r="AA16" i="10"/>
  <c r="AA4" i="8"/>
  <c r="Z4" i="8"/>
  <c r="Z28" i="8" l="1"/>
  <c r="AA28" i="8"/>
  <c r="AA17" i="7" l="1"/>
  <c r="AA13" i="10"/>
  <c r="AA14" i="10"/>
  <c r="AA15" i="10"/>
  <c r="AA12" i="10"/>
  <c r="AA20" i="7"/>
  <c r="AA19" i="7"/>
  <c r="AA18" i="7"/>
  <c r="Z12" i="10"/>
  <c r="Z17" i="7"/>
  <c r="Z47" i="7" s="1"/>
  <c r="Z20" i="7"/>
  <c r="Z19" i="7"/>
  <c r="Z18" i="7"/>
  <c r="Z13" i="10"/>
  <c r="Z14" i="10"/>
  <c r="Z15" i="10"/>
  <c r="AA4" i="10"/>
  <c r="AA10" i="10"/>
  <c r="AA8" i="10"/>
  <c r="AA6" i="10"/>
  <c r="AA5" i="10"/>
  <c r="AA11" i="10"/>
  <c r="AA9" i="10"/>
  <c r="AA7" i="10"/>
  <c r="Z10" i="10"/>
  <c r="Z8" i="10"/>
  <c r="Z6" i="10"/>
  <c r="Z5" i="10"/>
  <c r="Z11" i="10"/>
  <c r="Z9" i="10"/>
  <c r="Z7" i="10"/>
  <c r="Z4" i="10"/>
  <c r="AA47" i="7" l="1"/>
  <c r="AN4" i="7" l="1"/>
  <c r="AN11" i="7" l="1"/>
  <c r="AM3" i="7" l="1"/>
  <c r="AM4" i="7" l="1"/>
  <c r="AN6" i="7" s="1"/>
  <c r="AM10" i="7"/>
  <c r="AB60" i="10" l="1"/>
  <c r="AD60" i="10" s="1"/>
  <c r="AB21" i="9"/>
  <c r="AD21" i="9" s="1"/>
  <c r="AB53" i="10"/>
  <c r="AD53" i="10" s="1"/>
  <c r="AB56" i="10"/>
  <c r="AD56" i="10" s="1"/>
  <c r="AB49" i="10"/>
  <c r="AD49" i="10" s="1"/>
  <c r="AB22" i="9"/>
  <c r="AD22" i="9" s="1"/>
  <c r="AB52" i="10"/>
  <c r="AD52" i="10" s="1"/>
  <c r="AB55" i="10"/>
  <c r="AD55" i="10" s="1"/>
  <c r="AB51" i="10"/>
  <c r="AD51" i="10" s="1"/>
  <c r="AB40" i="10"/>
  <c r="AD40" i="10" s="1"/>
  <c r="AB57" i="10"/>
  <c r="AD57" i="10" s="1"/>
  <c r="AB35" i="10"/>
  <c r="AD35" i="10" s="1"/>
  <c r="AB44" i="10"/>
  <c r="AD44" i="10" s="1"/>
  <c r="AB33" i="10"/>
  <c r="AD33" i="10" s="1"/>
  <c r="AB7" i="9"/>
  <c r="AD7" i="9" s="1"/>
  <c r="AB47" i="10"/>
  <c r="AD47" i="10" s="1"/>
  <c r="AB58" i="10"/>
  <c r="AD58" i="10" s="1"/>
  <c r="AB39" i="10"/>
  <c r="AD39" i="10" s="1"/>
  <c r="AB20" i="9"/>
  <c r="AD20" i="9" s="1"/>
  <c r="AB50" i="10"/>
  <c r="AD50" i="10" s="1"/>
  <c r="AB45" i="10"/>
  <c r="AD45" i="10" s="1"/>
  <c r="AB41" i="10"/>
  <c r="AD41" i="10" s="1"/>
  <c r="AB16" i="9"/>
  <c r="AD16" i="9" s="1"/>
  <c r="AB37" i="10"/>
  <c r="AD37" i="10" s="1"/>
  <c r="AB36" i="10"/>
  <c r="AD36" i="10" s="1"/>
  <c r="AB48" i="10"/>
  <c r="AD48" i="10" s="1"/>
  <c r="AB17" i="9"/>
  <c r="AD17" i="9" s="1"/>
  <c r="AB54" i="10"/>
  <c r="AD54" i="10" s="1"/>
  <c r="AB38" i="10"/>
  <c r="AD38" i="10" s="1"/>
  <c r="AB42" i="10"/>
  <c r="AD42" i="10" s="1"/>
  <c r="AB46" i="10"/>
  <c r="AD46" i="10" s="1"/>
  <c r="AB59" i="10"/>
  <c r="AD59" i="10" s="1"/>
  <c r="AB18" i="9"/>
  <c r="AD18" i="9" s="1"/>
  <c r="AB19" i="9"/>
  <c r="AD19" i="9" s="1"/>
  <c r="AB34" i="10"/>
  <c r="AD34" i="10" s="1"/>
  <c r="AB43" i="10"/>
  <c r="AD43" i="10" s="1"/>
  <c r="AB8" i="9"/>
  <c r="AD8" i="9" s="1"/>
  <c r="AB4" i="9"/>
  <c r="AD4" i="9" s="1"/>
  <c r="AB22" i="10"/>
  <c r="AD22" i="10" s="1"/>
  <c r="AB27" i="10"/>
  <c r="AD27" i="10" s="1"/>
  <c r="AB30" i="10"/>
  <c r="AD30" i="10" s="1"/>
  <c r="AB13" i="9"/>
  <c r="AD13" i="9" s="1"/>
  <c r="AB6" i="9"/>
  <c r="AD6" i="9" s="1"/>
  <c r="AB12" i="9"/>
  <c r="AD12" i="9" s="1"/>
  <c r="AB2" i="9"/>
  <c r="AD2" i="9" s="1"/>
  <c r="AB31" i="10"/>
  <c r="AD31" i="10" s="1"/>
  <c r="AB19" i="10"/>
  <c r="AD19" i="10" s="1"/>
  <c r="AB11" i="9"/>
  <c r="AD11" i="9" s="1"/>
  <c r="AB32" i="10"/>
  <c r="AD32" i="10" s="1"/>
  <c r="AB24" i="10"/>
  <c r="AD24" i="10" s="1"/>
  <c r="AB25" i="10"/>
  <c r="AD25" i="10" s="1"/>
  <c r="AB5" i="9"/>
  <c r="AD5" i="9" s="1"/>
  <c r="AB20" i="10"/>
  <c r="AD20" i="10" s="1"/>
  <c r="AB15" i="9"/>
  <c r="AD15" i="9" s="1"/>
  <c r="AB21" i="10"/>
  <c r="AD21" i="10" s="1"/>
  <c r="AB3" i="9"/>
  <c r="AD3" i="9" s="1"/>
  <c r="AB10" i="9"/>
  <c r="AD10" i="9" s="1"/>
  <c r="AB29" i="10"/>
  <c r="AD29" i="10" s="1"/>
  <c r="AB23" i="10"/>
  <c r="AD23" i="10" s="1"/>
  <c r="AB14" i="9"/>
  <c r="AD14" i="9" s="1"/>
  <c r="AB9" i="9"/>
  <c r="AD9" i="9" s="1"/>
  <c r="AB28" i="10"/>
  <c r="AD28" i="10" s="1"/>
  <c r="AB26" i="10"/>
  <c r="AD26" i="10" s="1"/>
  <c r="AB18" i="10"/>
  <c r="AD18" i="10" s="1"/>
  <c r="AB7" i="8"/>
  <c r="AD7" i="8" s="1"/>
  <c r="AB6" i="8"/>
  <c r="AD6" i="8" s="1"/>
  <c r="AB17" i="10"/>
  <c r="AD17" i="10" s="1"/>
  <c r="AB4" i="8"/>
  <c r="AD4" i="8" s="1"/>
  <c r="AB16" i="10"/>
  <c r="AD16" i="10" s="1"/>
  <c r="AB5" i="8"/>
  <c r="AD5" i="8" s="1"/>
  <c r="AB19" i="7"/>
  <c r="AD19" i="7" s="1"/>
  <c r="AB20" i="7"/>
  <c r="AD20" i="7" s="1"/>
  <c r="AB17" i="7"/>
  <c r="AD17" i="7" s="1"/>
  <c r="AB12" i="10"/>
  <c r="AD12" i="10" s="1"/>
  <c r="AB15" i="10"/>
  <c r="AD15" i="10" s="1"/>
  <c r="AB14" i="10"/>
  <c r="AD14" i="10" s="1"/>
  <c r="AB13" i="10"/>
  <c r="AD13" i="10" s="1"/>
  <c r="AB18" i="7"/>
  <c r="AD18" i="7" s="1"/>
  <c r="AB11" i="10"/>
  <c r="AD11" i="10" s="1"/>
  <c r="AB10" i="10"/>
  <c r="AD10" i="10" s="1"/>
  <c r="AB5" i="10"/>
  <c r="AD5" i="10" s="1"/>
  <c r="AB9" i="10"/>
  <c r="AD9" i="10" s="1"/>
  <c r="AB7" i="10"/>
  <c r="AD7" i="10" s="1"/>
  <c r="AB4" i="10"/>
  <c r="AD4" i="10" s="1"/>
  <c r="AB6" i="10"/>
  <c r="AD6" i="10" s="1"/>
  <c r="AB8" i="10"/>
  <c r="AD8" i="10" s="1"/>
  <c r="AB3" i="10"/>
  <c r="AD3" i="10" s="1"/>
  <c r="AD47" i="7" l="1"/>
  <c r="AB47" i="7"/>
  <c r="AB28" i="8"/>
  <c r="AD28" i="8"/>
  <c r="AM11" i="7"/>
  <c r="AN12" i="7" s="1"/>
  <c r="AC52" i="10" l="1"/>
  <c r="AE52" i="10" s="1"/>
  <c r="AF52" i="10" s="1"/>
  <c r="AG52" i="10" s="1"/>
  <c r="AC21" i="9"/>
  <c r="AE21" i="9" s="1"/>
  <c r="AF21" i="9" s="1"/>
  <c r="AG21" i="9" s="1"/>
  <c r="AC20" i="9"/>
  <c r="AE20" i="9" s="1"/>
  <c r="AF20" i="9" s="1"/>
  <c r="AG20" i="9" s="1"/>
  <c r="AC54" i="10"/>
  <c r="AE54" i="10" s="1"/>
  <c r="AF54" i="10" s="1"/>
  <c r="AG54" i="10" s="1"/>
  <c r="AC55" i="10"/>
  <c r="AE55" i="10" s="1"/>
  <c r="AF55" i="10" s="1"/>
  <c r="AG55" i="10" s="1"/>
  <c r="AC53" i="10"/>
  <c r="AE53" i="10" s="1"/>
  <c r="AF53" i="10" s="1"/>
  <c r="AG53" i="10" s="1"/>
  <c r="AC50" i="10"/>
  <c r="AE50" i="10" s="1"/>
  <c r="AF50" i="10" s="1"/>
  <c r="AG50" i="10" s="1"/>
  <c r="AC56" i="10"/>
  <c r="AE56" i="10" s="1"/>
  <c r="AF56" i="10" s="1"/>
  <c r="AG56" i="10" s="1"/>
  <c r="AC60" i="10"/>
  <c r="AE60" i="10" s="1"/>
  <c r="AF60" i="10" s="1"/>
  <c r="AG60" i="10" s="1"/>
  <c r="AC48" i="10"/>
  <c r="AE48" i="10" s="1"/>
  <c r="AF48" i="10" s="1"/>
  <c r="AG48" i="10" s="1"/>
  <c r="AC22" i="9"/>
  <c r="AE22" i="9" s="1"/>
  <c r="AF22" i="9" s="1"/>
  <c r="AG22" i="9" s="1"/>
  <c r="AC49" i="10"/>
  <c r="AE49" i="10" s="1"/>
  <c r="AF49" i="10" s="1"/>
  <c r="AG49" i="10" s="1"/>
  <c r="AC18" i="9"/>
  <c r="AE18" i="9" s="1"/>
  <c r="AF18" i="9" s="1"/>
  <c r="AG18" i="9" s="1"/>
  <c r="AC51" i="10"/>
  <c r="AE51" i="10" s="1"/>
  <c r="AF51" i="10" s="1"/>
  <c r="AG51" i="10" s="1"/>
  <c r="AC58" i="10"/>
  <c r="AE58" i="10" s="1"/>
  <c r="AF58" i="10" s="1"/>
  <c r="AG58" i="10" s="1"/>
  <c r="AC35" i="10"/>
  <c r="AE35" i="10" s="1"/>
  <c r="AF35" i="10" s="1"/>
  <c r="AG35" i="10" s="1"/>
  <c r="AC41" i="10"/>
  <c r="AE41" i="10" s="1"/>
  <c r="AF41" i="10" s="1"/>
  <c r="AG41" i="10" s="1"/>
  <c r="AC36" i="10"/>
  <c r="AE36" i="10" s="1"/>
  <c r="AF36" i="10" s="1"/>
  <c r="AG36" i="10" s="1"/>
  <c r="AC43" i="10"/>
  <c r="AE43" i="10" s="1"/>
  <c r="AF43" i="10" s="1"/>
  <c r="AG43" i="10" s="1"/>
  <c r="AC44" i="10"/>
  <c r="AE44" i="10" s="1"/>
  <c r="AF44" i="10" s="1"/>
  <c r="AG44" i="10" s="1"/>
  <c r="AC57" i="10"/>
  <c r="AE57" i="10" s="1"/>
  <c r="AF57" i="10" s="1"/>
  <c r="AG57" i="10" s="1"/>
  <c r="AC45" i="10"/>
  <c r="AE45" i="10" s="1"/>
  <c r="AF45" i="10" s="1"/>
  <c r="AG45" i="10" s="1"/>
  <c r="AC39" i="10"/>
  <c r="AE39" i="10" s="1"/>
  <c r="AF39" i="10" s="1"/>
  <c r="AG39" i="10" s="1"/>
  <c r="AC40" i="10"/>
  <c r="AE40" i="10" s="1"/>
  <c r="AF40" i="10" s="1"/>
  <c r="AG40" i="10" s="1"/>
  <c r="AC19" i="9"/>
  <c r="AE19" i="9" s="1"/>
  <c r="AF19" i="9" s="1"/>
  <c r="AG19" i="9" s="1"/>
  <c r="AC47" i="10"/>
  <c r="AE47" i="10" s="1"/>
  <c r="AF47" i="10" s="1"/>
  <c r="AG47" i="10" s="1"/>
  <c r="AC42" i="10"/>
  <c r="AE42" i="10" s="1"/>
  <c r="AF42" i="10" s="1"/>
  <c r="AG42" i="10" s="1"/>
  <c r="AC16" i="9"/>
  <c r="AE16" i="9" s="1"/>
  <c r="AF16" i="9" s="1"/>
  <c r="AG16" i="9" s="1"/>
  <c r="AC59" i="10"/>
  <c r="AE59" i="10" s="1"/>
  <c r="AF59" i="10" s="1"/>
  <c r="AG59" i="10" s="1"/>
  <c r="AC46" i="10"/>
  <c r="AE46" i="10" s="1"/>
  <c r="AF46" i="10" s="1"/>
  <c r="AG46" i="10" s="1"/>
  <c r="AC38" i="10"/>
  <c r="AE38" i="10" s="1"/>
  <c r="AF38" i="10" s="1"/>
  <c r="AG38" i="10" s="1"/>
  <c r="AC33" i="10"/>
  <c r="AE33" i="10" s="1"/>
  <c r="AF33" i="10" s="1"/>
  <c r="AG33" i="10" s="1"/>
  <c r="AC17" i="9"/>
  <c r="AE17" i="9" s="1"/>
  <c r="AF17" i="9" s="1"/>
  <c r="AG17" i="9" s="1"/>
  <c r="AC37" i="10"/>
  <c r="AE37" i="10" s="1"/>
  <c r="AF37" i="10" s="1"/>
  <c r="AG37" i="10" s="1"/>
  <c r="AC34" i="10"/>
  <c r="AE34" i="10" s="1"/>
  <c r="AF34" i="10" s="1"/>
  <c r="AG34" i="10" s="1"/>
  <c r="AC14" i="9"/>
  <c r="AE14" i="9" s="1"/>
  <c r="AF14" i="9" s="1"/>
  <c r="AG14" i="9" s="1"/>
  <c r="AC12" i="9"/>
  <c r="AE12" i="9" s="1"/>
  <c r="AF12" i="9" s="1"/>
  <c r="AG12" i="9" s="1"/>
  <c r="AC32" i="10"/>
  <c r="AE32" i="10" s="1"/>
  <c r="AF32" i="10" s="1"/>
  <c r="AG32" i="10" s="1"/>
  <c r="AC24" i="10"/>
  <c r="AE24" i="10" s="1"/>
  <c r="AF24" i="10" s="1"/>
  <c r="AG24" i="10" s="1"/>
  <c r="AC27" i="10"/>
  <c r="AE27" i="10" s="1"/>
  <c r="AF27" i="10" s="1"/>
  <c r="AG27" i="10" s="1"/>
  <c r="AC19" i="10"/>
  <c r="AE19" i="10" s="1"/>
  <c r="AF19" i="10" s="1"/>
  <c r="AG19" i="10" s="1"/>
  <c r="AC3" i="9"/>
  <c r="AE3" i="9" s="1"/>
  <c r="AF3" i="9" s="1"/>
  <c r="AG3" i="9" s="1"/>
  <c r="AC29" i="10"/>
  <c r="AE29" i="10" s="1"/>
  <c r="AF29" i="10" s="1"/>
  <c r="AG29" i="10" s="1"/>
  <c r="AC23" i="10"/>
  <c r="AE23" i="10" s="1"/>
  <c r="AF23" i="10" s="1"/>
  <c r="AG23" i="10" s="1"/>
  <c r="AC2" i="9"/>
  <c r="AE2" i="9" s="1"/>
  <c r="AF2" i="9" s="1"/>
  <c r="AG2" i="9" s="1"/>
  <c r="AC8" i="9"/>
  <c r="AE8" i="9" s="1"/>
  <c r="AF8" i="9" s="1"/>
  <c r="AG8" i="9" s="1"/>
  <c r="AC26" i="10"/>
  <c r="AE26" i="10" s="1"/>
  <c r="AF26" i="10" s="1"/>
  <c r="AG26" i="10" s="1"/>
  <c r="AC28" i="10"/>
  <c r="AE28" i="10" s="1"/>
  <c r="AF28" i="10" s="1"/>
  <c r="AG28" i="10" s="1"/>
  <c r="AC30" i="10"/>
  <c r="AE30" i="10" s="1"/>
  <c r="AF30" i="10" s="1"/>
  <c r="AG30" i="10" s="1"/>
  <c r="AC5" i="9"/>
  <c r="AE5" i="9" s="1"/>
  <c r="AF5" i="9" s="1"/>
  <c r="AG5" i="9" s="1"/>
  <c r="AC25" i="10"/>
  <c r="AE25" i="10" s="1"/>
  <c r="AF25" i="10" s="1"/>
  <c r="AG25" i="10" s="1"/>
  <c r="AC4" i="9"/>
  <c r="AE4" i="9" s="1"/>
  <c r="AF4" i="9" s="1"/>
  <c r="AG4" i="9" s="1"/>
  <c r="AC13" i="9"/>
  <c r="AE13" i="9" s="1"/>
  <c r="AF13" i="9" s="1"/>
  <c r="AG13" i="9" s="1"/>
  <c r="AC6" i="9"/>
  <c r="AE6" i="9" s="1"/>
  <c r="AF6" i="9" s="1"/>
  <c r="AG6" i="9" s="1"/>
  <c r="AC22" i="10"/>
  <c r="AE22" i="10" s="1"/>
  <c r="AF22" i="10" s="1"/>
  <c r="AG22" i="10" s="1"/>
  <c r="AC15" i="9"/>
  <c r="AE15" i="9" s="1"/>
  <c r="AF15" i="9" s="1"/>
  <c r="AG15" i="9" s="1"/>
  <c r="AC9" i="9"/>
  <c r="AE9" i="9" s="1"/>
  <c r="AF9" i="9" s="1"/>
  <c r="AG9" i="9" s="1"/>
  <c r="AC7" i="9"/>
  <c r="AE7" i="9" s="1"/>
  <c r="AF7" i="9" s="1"/>
  <c r="AG7" i="9" s="1"/>
  <c r="AC11" i="9"/>
  <c r="AE11" i="9" s="1"/>
  <c r="AF11" i="9" s="1"/>
  <c r="AG11" i="9" s="1"/>
  <c r="AC20" i="10"/>
  <c r="AE20" i="10" s="1"/>
  <c r="AF20" i="10" s="1"/>
  <c r="AG20" i="10" s="1"/>
  <c r="AC21" i="10"/>
  <c r="AE21" i="10" s="1"/>
  <c r="AF21" i="10" s="1"/>
  <c r="AG21" i="10" s="1"/>
  <c r="AC31" i="10"/>
  <c r="AE31" i="10" s="1"/>
  <c r="AF31" i="10" s="1"/>
  <c r="AG31" i="10" s="1"/>
  <c r="AC10" i="9"/>
  <c r="AE10" i="9" s="1"/>
  <c r="AF10" i="9" s="1"/>
  <c r="AG10" i="9" s="1"/>
  <c r="AC18" i="10"/>
  <c r="AE18" i="10" s="1"/>
  <c r="AF18" i="10" s="1"/>
  <c r="AG18" i="10" s="1"/>
  <c r="AC7" i="8"/>
  <c r="AE7" i="8" s="1"/>
  <c r="AF7" i="8" s="1"/>
  <c r="AG7" i="8" s="1"/>
  <c r="AC17" i="10"/>
  <c r="AE17" i="10" s="1"/>
  <c r="AF17" i="10" s="1"/>
  <c r="AG17" i="10" s="1"/>
  <c r="AC6" i="8"/>
  <c r="AE6" i="8" s="1"/>
  <c r="AF6" i="8" s="1"/>
  <c r="AG6" i="8" s="1"/>
  <c r="AC4" i="8"/>
  <c r="AE4" i="8" s="1"/>
  <c r="AF4" i="8" s="1"/>
  <c r="AC16" i="10"/>
  <c r="AE16" i="10" s="1"/>
  <c r="AF16" i="10" s="1"/>
  <c r="AG16" i="10" s="1"/>
  <c r="AC5" i="8"/>
  <c r="AE5" i="8" s="1"/>
  <c r="AF5" i="8" s="1"/>
  <c r="AG5" i="8" s="1"/>
  <c r="AC18" i="7"/>
  <c r="AE18" i="7" s="1"/>
  <c r="AF18" i="7" s="1"/>
  <c r="AG18" i="7" s="1"/>
  <c r="AC19" i="7"/>
  <c r="AE19" i="7" s="1"/>
  <c r="AF19" i="7" s="1"/>
  <c r="AG19" i="7" s="1"/>
  <c r="AC20" i="7"/>
  <c r="AE20" i="7" s="1"/>
  <c r="AF20" i="7" s="1"/>
  <c r="AG20" i="7" s="1"/>
  <c r="AC12" i="10"/>
  <c r="AE12" i="10" s="1"/>
  <c r="AF12" i="10" s="1"/>
  <c r="AG12" i="10" s="1"/>
  <c r="AC15" i="10"/>
  <c r="AE15" i="10" s="1"/>
  <c r="AF15" i="10" s="1"/>
  <c r="AG15" i="10" s="1"/>
  <c r="AC14" i="10"/>
  <c r="AE14" i="10" s="1"/>
  <c r="AF14" i="10" s="1"/>
  <c r="AG14" i="10" s="1"/>
  <c r="AC13" i="10"/>
  <c r="AE13" i="10" s="1"/>
  <c r="AF13" i="10" s="1"/>
  <c r="AG13" i="10" s="1"/>
  <c r="AC17" i="7"/>
  <c r="AE17" i="7" s="1"/>
  <c r="AF17" i="7" s="1"/>
  <c r="AC11" i="10"/>
  <c r="AE11" i="10" s="1"/>
  <c r="AF11" i="10" s="1"/>
  <c r="AG11" i="10" s="1"/>
  <c r="AC6" i="10"/>
  <c r="AE6" i="10" s="1"/>
  <c r="AF6" i="10" s="1"/>
  <c r="AG6" i="10" s="1"/>
  <c r="AC10" i="10"/>
  <c r="AE10" i="10" s="1"/>
  <c r="AF10" i="10" s="1"/>
  <c r="AG10" i="10" s="1"/>
  <c r="AC5" i="10"/>
  <c r="AE5" i="10" s="1"/>
  <c r="AF5" i="10" s="1"/>
  <c r="AG5" i="10" s="1"/>
  <c r="AC4" i="10"/>
  <c r="AE4" i="10" s="1"/>
  <c r="AF4" i="10" s="1"/>
  <c r="AG4" i="10" s="1"/>
  <c r="AC9" i="10"/>
  <c r="AE9" i="10" s="1"/>
  <c r="AF9" i="10" s="1"/>
  <c r="AG9" i="10" s="1"/>
  <c r="AC7" i="10"/>
  <c r="AE7" i="10" s="1"/>
  <c r="AF7" i="10" s="1"/>
  <c r="AG7" i="10" s="1"/>
  <c r="AC3" i="10"/>
  <c r="AE3" i="10" s="1"/>
  <c r="AF3" i="10" s="1"/>
  <c r="AG3" i="10" s="1"/>
  <c r="AC8" i="10"/>
  <c r="AE8" i="10" s="1"/>
  <c r="AF8" i="10" s="1"/>
  <c r="AG8" i="10" s="1"/>
  <c r="AI48" i="10" l="1"/>
  <c r="AH48" i="10"/>
  <c r="AI40" i="10"/>
  <c r="AH40" i="10"/>
  <c r="AJ40" i="10" s="1"/>
  <c r="AH44" i="10"/>
  <c r="AJ44" i="10" s="1"/>
  <c r="AI44" i="10"/>
  <c r="AH29" i="10"/>
  <c r="AI29" i="10"/>
  <c r="AH38" i="10"/>
  <c r="AJ38" i="10" s="1"/>
  <c r="AI38" i="10"/>
  <c r="AI8" i="9"/>
  <c r="AH8" i="9"/>
  <c r="AI46" i="10"/>
  <c r="AH46" i="10"/>
  <c r="AI36" i="10"/>
  <c r="AH36" i="10"/>
  <c r="AH4" i="9"/>
  <c r="AI4" i="9"/>
  <c r="AI15" i="9"/>
  <c r="AH15" i="9"/>
  <c r="AH25" i="10"/>
  <c r="AI25" i="10"/>
  <c r="AI42" i="10"/>
  <c r="AH42" i="10"/>
  <c r="AJ42" i="10" s="1"/>
  <c r="AH20" i="9"/>
  <c r="AI20" i="9"/>
  <c r="AH32" i="10"/>
  <c r="AJ32" i="10" s="1"/>
  <c r="AI32" i="10"/>
  <c r="AH21" i="10"/>
  <c r="AJ22" i="10" s="1"/>
  <c r="AI21" i="10"/>
  <c r="AH12" i="9"/>
  <c r="AI12" i="9"/>
  <c r="AH18" i="9"/>
  <c r="AI18" i="9"/>
  <c r="AH15" i="10"/>
  <c r="AG4" i="8"/>
  <c r="AG28" i="8" s="1"/>
  <c r="AF28" i="8"/>
  <c r="AI15" i="10"/>
  <c r="AG17" i="7"/>
  <c r="AH17" i="7" s="1"/>
  <c r="AF47" i="7"/>
  <c r="AI11" i="10"/>
  <c r="AH11" i="10"/>
  <c r="AI6" i="10"/>
  <c r="AH6" i="10"/>
  <c r="AC28" i="8"/>
  <c r="AC47" i="7"/>
  <c r="AH4" i="8" l="1"/>
  <c r="AI4" i="8"/>
  <c r="AI17" i="7"/>
  <c r="AG48" i="7"/>
  <c r="AG47" i="7"/>
  <c r="AE28" i="8"/>
  <c r="AE47" i="7"/>
  <c r="AG29" i="8" l="1"/>
  <c r="AA61" i="10" l="1"/>
  <c r="AA63" i="10"/>
  <c r="AA62" i="10"/>
  <c r="Z63" i="10"/>
  <c r="Z62" i="10"/>
  <c r="Z61" i="10"/>
  <c r="AB63" i="10" l="1"/>
  <c r="AD63" i="10" s="1"/>
  <c r="AB61" i="10"/>
  <c r="AD61" i="10" s="1"/>
  <c r="AB62" i="10"/>
  <c r="AD62" i="10" s="1"/>
  <c r="AC62" i="10" l="1"/>
  <c r="AE62" i="10" s="1"/>
  <c r="AF62" i="10" s="1"/>
  <c r="AG62" i="10" s="1"/>
  <c r="AC61" i="10"/>
  <c r="AE61" i="10" s="1"/>
  <c r="AF61" i="10" s="1"/>
  <c r="AG61" i="10" s="1"/>
  <c r="AC63" i="10"/>
  <c r="AE63" i="10" s="1"/>
  <c r="AF63" i="10" s="1"/>
  <c r="AG63" i="10" s="1"/>
</calcChain>
</file>

<file path=xl/sharedStrings.xml><?xml version="1.0" encoding="utf-8"?>
<sst xmlns="http://schemas.openxmlformats.org/spreadsheetml/2006/main" count="645" uniqueCount="192">
  <si>
    <t>IPL num</t>
  </si>
  <si>
    <t>NAME</t>
  </si>
  <si>
    <t>d17O</t>
  </si>
  <si>
    <t>d'17O</t>
  </si>
  <si>
    <t>d17O err</t>
  </si>
  <si>
    <t>d18O</t>
  </si>
  <si>
    <t>d'18O</t>
  </si>
  <si>
    <t>d18O err</t>
  </si>
  <si>
    <t>CAP 17O</t>
  </si>
  <si>
    <t>CAP17O err</t>
  </si>
  <si>
    <t>d33</t>
  </si>
  <si>
    <t>d33 err</t>
  </si>
  <si>
    <t>d34</t>
  </si>
  <si>
    <t>d34 err</t>
  </si>
  <si>
    <t>d35</t>
  </si>
  <si>
    <t>d35 err</t>
  </si>
  <si>
    <t>d36</t>
  </si>
  <si>
    <t>d36 err</t>
  </si>
  <si>
    <t>Date Time</t>
  </si>
  <si>
    <t>version</t>
  </si>
  <si>
    <t>33 mismatch R2</t>
  </si>
  <si>
    <t>34 mismatch R2</t>
  </si>
  <si>
    <t>SMOW</t>
  </si>
  <si>
    <t>SMOW-SLAP transfer functions</t>
  </si>
  <si>
    <t>SLAP</t>
  </si>
  <si>
    <t>normalized to SMOW</t>
    <phoneticPr fontId="0" type="noConversion"/>
  </si>
  <si>
    <t>stretched to SLAP</t>
    <phoneticPr fontId="0" type="noConversion"/>
  </si>
  <si>
    <t>d17O SMOW</t>
    <phoneticPr fontId="0" type="noConversion"/>
  </si>
  <si>
    <t>d18O SMOW</t>
    <phoneticPr fontId="0" type="noConversion"/>
  </si>
  <si>
    <t>d17O SMOW-SLAP</t>
    <phoneticPr fontId="0" type="noConversion"/>
  </si>
  <si>
    <t>d18O SMOW-SLAP</t>
    <phoneticPr fontId="0" type="noConversion"/>
  </si>
  <si>
    <t>d'17O Final</t>
  </si>
  <si>
    <t>d'18O Final</t>
  </si>
  <si>
    <t>D17O Final</t>
  </si>
  <si>
    <t>D17O per meg</t>
  </si>
  <si>
    <t>AVG</t>
  </si>
  <si>
    <t>d17O SLAP</t>
    <phoneticPr fontId="0" type="noConversion"/>
  </si>
  <si>
    <t>d18O SLAP</t>
    <phoneticPr fontId="0" type="noConversion"/>
  </si>
  <si>
    <t>Observed</t>
    <phoneticPr fontId="0" type="noConversion"/>
  </si>
  <si>
    <t>Accepted</t>
    <phoneticPr fontId="0" type="noConversion"/>
  </si>
  <si>
    <t>slope</t>
    <phoneticPr fontId="0" type="noConversion"/>
  </si>
  <si>
    <t>intercept</t>
    <phoneticPr fontId="0" type="noConversion"/>
  </si>
  <si>
    <t>d33 SMOW-REF</t>
  </si>
  <si>
    <t>d34 SMOW-REF</t>
  </si>
  <si>
    <t>Type</t>
  </si>
  <si>
    <t>Turkana</t>
  </si>
  <si>
    <t>Serengeti Soils</t>
  </si>
  <si>
    <t>Atacama</t>
  </si>
  <si>
    <t>Carbonate</t>
  </si>
  <si>
    <t>Woranso-Mille</t>
  </si>
  <si>
    <t>102-GC-AZ01</t>
  </si>
  <si>
    <t>Mollusks</t>
  </si>
  <si>
    <t>NBS-19</t>
  </si>
  <si>
    <t>Ian's Samples</t>
  </si>
  <si>
    <t>K-Pg</t>
  </si>
  <si>
    <t>GON06-OES</t>
  </si>
  <si>
    <t>Uncategorized</t>
  </si>
  <si>
    <t>Type 2</t>
  </si>
  <si>
    <t>Furnace</t>
  </si>
  <si>
    <t>GISP</t>
  </si>
  <si>
    <t>NBS-18</t>
  </si>
  <si>
    <t>from website: www.contextures.com/xlDataVal02.html</t>
  </si>
  <si>
    <t>WaterStd</t>
  </si>
  <si>
    <t>Water</t>
  </si>
  <si>
    <t>CarbonateStd</t>
  </si>
  <si>
    <t xml:space="preserve">Type 1 </t>
  </si>
  <si>
    <t>House DI</t>
  </si>
  <si>
    <t>USGS45</t>
  </si>
  <si>
    <t>USGS46</t>
  </si>
  <si>
    <t>USGS47</t>
  </si>
  <si>
    <t>USGS48</t>
  </si>
  <si>
    <t>USGS50</t>
  </si>
  <si>
    <t>Crowdsource</t>
  </si>
  <si>
    <t>Average</t>
  </si>
  <si>
    <t>Stdev</t>
  </si>
  <si>
    <t>DO NOT PASTE OVER OR IT WILL MESS UP CALCULATIONS!!</t>
  </si>
  <si>
    <t>*should equal zero</t>
  </si>
  <si>
    <t>slope MWL</t>
  </si>
  <si>
    <t>Serengeti Waters</t>
  </si>
  <si>
    <t>User</t>
  </si>
  <si>
    <t>day</t>
  </si>
  <si>
    <t>Sarah's Waters</t>
  </si>
  <si>
    <t>Comments</t>
  </si>
  <si>
    <t>Rejected</t>
  </si>
  <si>
    <t>IPL Laser CO2</t>
  </si>
  <si>
    <t>O2 Injection</t>
  </si>
  <si>
    <t>O2 Reduction</t>
  </si>
  <si>
    <t>start pasting data here to avoid pasting over equations</t>
  </si>
  <si>
    <t>Phoebe's Waters</t>
  </si>
  <si>
    <t>CME</t>
  </si>
  <si>
    <t>Joonas' Samples</t>
  </si>
  <si>
    <t>Apatite</t>
  </si>
  <si>
    <t>ETH-4</t>
  </si>
  <si>
    <t>Soil Waters</t>
  </si>
  <si>
    <t>d18O SLAP</t>
  </si>
  <si>
    <t>Natalie's Waters</t>
  </si>
  <si>
    <t xml:space="preserve">Ty's Waters </t>
  </si>
  <si>
    <t>Vincent's Samples</t>
  </si>
  <si>
    <t>Peru2019</t>
  </si>
  <si>
    <t>***changed CoF3 reactor***</t>
  </si>
  <si>
    <t>Bear Lake Core</t>
  </si>
  <si>
    <t>IAEA-C1</t>
  </si>
  <si>
    <t>GREECO</t>
  </si>
  <si>
    <t>Reagent Carbonate</t>
  </si>
  <si>
    <t>Dentine</t>
  </si>
  <si>
    <t>Enamel</t>
  </si>
  <si>
    <t>Speleothem</t>
  </si>
  <si>
    <t>USGS49</t>
  </si>
  <si>
    <t>IAEA</t>
  </si>
  <si>
    <t>USNIP</t>
  </si>
  <si>
    <t>ETH-2</t>
  </si>
  <si>
    <t>Julia's Samples</t>
  </si>
  <si>
    <t>Tyler's Samples</t>
  </si>
  <si>
    <t>tehuth</t>
  </si>
  <si>
    <t>d17O SLAP</t>
    <phoneticPr fontId="0" type="noConversion"/>
  </si>
  <si>
    <t>IAEA-603</t>
  </si>
  <si>
    <t>ReactorID</t>
  </si>
  <si>
    <t>primes</t>
  </si>
  <si>
    <t>flag.major</t>
  </si>
  <si>
    <t>flag.analysis</t>
  </si>
  <si>
    <t>NA</t>
  </si>
  <si>
    <t>Data_118 ZE IPL Bot 2 v IPL Bot 1 No 1</t>
  </si>
  <si>
    <t>Data_119 ZE IPL Bot 2 v IPL Bot 1 No 2</t>
  </si>
  <si>
    <t>Data_120 ZE IPL Bot 2 v IPL Bot 1 No 3</t>
  </si>
  <si>
    <t>O2 Zero Enrichment</t>
  </si>
  <si>
    <t>Data_121 IPL-17O-2260 House DI#1-R15-1</t>
  </si>
  <si>
    <t>Data_122 IPL-17O-2261 House DI#1-R15-2</t>
  </si>
  <si>
    <t>Data_123 IPL-17O-2262 House DI#1-R15-3</t>
  </si>
  <si>
    <t>Data_124 IPL-17O-2263 House DI#1-R15-4</t>
  </si>
  <si>
    <t>Data_125 IPL-17O-2264 House DI #1-R15-5</t>
  </si>
  <si>
    <t>Data_126 IPL-17O-2265 VSMOW2-B4-R15-1</t>
  </si>
  <si>
    <t>Data_127 IPL-17O-2266 VSMOW2-B4-R15-2</t>
  </si>
  <si>
    <t>Data_128 IPL-17O-2267 VSMOW2-B4-R15-3</t>
  </si>
  <si>
    <t>Data_129 IPL-17O-2268 VSMOW2-B4-R15-4</t>
  </si>
  <si>
    <t>Data_130 IPL-17O-2269 SLAP2-B5-R15-1</t>
  </si>
  <si>
    <t>Data_131 IPL-17O-2270 SLAP2-B5-R15-2</t>
  </si>
  <si>
    <t>Data_132 IPL-17O-2271 SLAP2-B5-R15-3</t>
  </si>
  <si>
    <t>Data_133 IPL-17O-2272 SLAP2-B5-R15-4</t>
  </si>
  <si>
    <t>carbstd</t>
  </si>
  <si>
    <t>Data_136 IPL-17O-2274 102-GC-AZ01-R15-2</t>
  </si>
  <si>
    <t>Data_137 IPL-17O-2275 ETH-2-R15-1</t>
  </si>
  <si>
    <t>Data_138 IPL-17O-2276 ETH-2-R15-2</t>
  </si>
  <si>
    <t>directly from slap</t>
  </si>
  <si>
    <t>second from slap</t>
  </si>
  <si>
    <t>okay, coming from 102-GC-AZ01</t>
  </si>
  <si>
    <t>Data_140 IPL-17O-2278 102-GC-AZ01-R15-3</t>
  </si>
  <si>
    <t>Data_141 IPL-17O-2279 O2 Injection-R15-1</t>
  </si>
  <si>
    <t>Data_142 IPL-17O-2280 O2 Injection-R15-2</t>
  </si>
  <si>
    <t>Data_143 IPL-17O-2281 O2 Injection-R15-3</t>
  </si>
  <si>
    <t xml:space="preserve">Data_144 IPL-17O-2282 O2 Injection-R15-4 </t>
  </si>
  <si>
    <t>Data_139 IPL-17O-2277 ETH-2-R15-3</t>
  </si>
  <si>
    <t>Data_134 IPL-17O-2273 102-GC-AZ01-R15-1</t>
  </si>
  <si>
    <t>Data_145 IPL-17O-2283 102-GC-AZ01-R15-4</t>
  </si>
  <si>
    <t>Data_146 IPL-17O-2284 102-GC-AZ01-R15-5</t>
  </si>
  <si>
    <t>Data_147 IPL-17O-2285 102-GC-AZ01-R15-6</t>
  </si>
  <si>
    <t>Data_148 IPL-17O-2286 IAEA-603-R15-1</t>
  </si>
  <si>
    <t>Data_149 IPL-17O-2287 IAEA-603-R15-2</t>
  </si>
  <si>
    <t>below is prelim offset from 102-GC-AZ01 = -114. Other stds coming back at appropriate values.</t>
  </si>
  <si>
    <t>Data_150 IPL-17O-2288 IAEA-C1-R15-1</t>
  </si>
  <si>
    <t>Data_151 IPL-17O-2289 LC-1-192-193.5-R15-1</t>
  </si>
  <si>
    <t>jrk</t>
  </si>
  <si>
    <t>Ty's Samples</t>
  </si>
  <si>
    <t>Data_152 IPL-17O-2290 LMC-12b-36-37-R15-1</t>
  </si>
  <si>
    <t>Data_153 IPL-17O-2291 LMC-12b-36-37-R15-2</t>
  </si>
  <si>
    <t>prime to get us back to the right space, sample will be ignored by reduction code due to 10 per mil d18O jump</t>
  </si>
  <si>
    <t>Data_156 IPL-17O-2293 LC-1-429-430.5-R15-2</t>
  </si>
  <si>
    <t>Data_157 IPL-17O-2294 LC-1-236.5-238.5-R15-1</t>
  </si>
  <si>
    <t>Data_158 IPL-17O-2295 LC-1-236.5-238.5-R15-2</t>
  </si>
  <si>
    <t>Data_155 IPL-17O-2292 LC-1-429-430.5-R15-1</t>
  </si>
  <si>
    <t>Data_159 IPL-17O-2296 LC-1-192-193.5-R15-2</t>
  </si>
  <si>
    <t>Data_160 IPL-17O-2297 LC-1-192-193.5-R15-3</t>
  </si>
  <si>
    <t>Data_162 IPL-17O-2299 19ND04-3-R15-2</t>
  </si>
  <si>
    <t>Data_161 IPL-17O-2298 19ND04-3-R15-1</t>
  </si>
  <si>
    <t>Data_163 IPL-17O-2300 102-GC-AZ01-R15-7</t>
  </si>
  <si>
    <t>Data_164 IPL-17O-2301 102-GC-AZ01-R15-8</t>
  </si>
  <si>
    <t>Data_166 IPL-17O-2303 ETH-2-R15-5</t>
  </si>
  <si>
    <t>Data_165 IPL-17O-2302 ETH-2-R15-4</t>
  </si>
  <si>
    <t>Data_167 IPL-17O-2305 IAEA-603-R15-3</t>
  </si>
  <si>
    <t>Data_168 IPL-17O-2306 Reduction Blank-R15-1</t>
  </si>
  <si>
    <t>Data_169 Flow Through Recudtion Test 1 "Wall Gas" CO2</t>
  </si>
  <si>
    <t>Data_170 IPL-17O-2308 IAEA C1</t>
  </si>
  <si>
    <t>Data_171 IPL-17O-2309 IAEA C1</t>
  </si>
  <si>
    <t>Data_172 IPL-17O-2310 IAEA C1</t>
  </si>
  <si>
    <t>Data_173 IPL-17O-2311 IAEA 603(?)</t>
  </si>
  <si>
    <t>Data_174 IPL-17O-2312 IAEA-603-R15-6</t>
  </si>
  <si>
    <t>Data_175 IPL-17O-2313 SLAP2-B6-R15-5</t>
  </si>
  <si>
    <t>Data_176 IPL-17O-2314 SLAP2-B6-R15-6</t>
  </si>
  <si>
    <t>Data_177 IPL-17O-2315 SLAP2-B6-R15-7</t>
  </si>
  <si>
    <t>Data_178 IPL-17O-2316 SLAP2-B6-R15-8</t>
  </si>
  <si>
    <t>Data_179 IPL-17O-2317 SLAP2-B6-R15-9</t>
  </si>
  <si>
    <t>Data_180 IPL-17O-2318 SMOW2-B5-R15-5</t>
  </si>
  <si>
    <t>POST REDUCTION LINE OVERHAUL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</si>
</sst>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0.0E+00"/>
    <numFmt numFmtId="168" formatCode="0E+00"/>
  </numFmts>
  <fonts count="3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6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43">
    <xf numFmtId="0" fontId="0" fillId="0" borderId="0"/>
    <xf numFmtId="0" fontId="3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4" applyNumberFormat="0" applyAlignment="0" applyProtection="0"/>
    <xf numFmtId="0" fontId="18" fillId="11" borderId="5" applyNumberFormat="0" applyAlignment="0" applyProtection="0"/>
    <xf numFmtId="0" fontId="19" fillId="11" borderId="4" applyNumberFormat="0" applyAlignment="0" applyProtection="0"/>
    <xf numFmtId="0" fontId="20" fillId="0" borderId="6" applyNumberFormat="0" applyFill="0" applyAlignment="0" applyProtection="0"/>
    <xf numFmtId="0" fontId="1" fillId="12" borderId="7" applyNumberFormat="0" applyAlignment="0" applyProtection="0"/>
    <xf numFmtId="0" fontId="8" fillId="0" borderId="0" applyNumberFormat="0" applyFill="0" applyBorder="0" applyAlignment="0" applyProtection="0"/>
    <xf numFmtId="0" fontId="9" fillId="13" borderId="8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2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2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2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2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2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2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</cellStyleXfs>
  <cellXfs count="150">
    <xf numFmtId="0" fontId="0" fillId="0" borderId="0" xfId="0"/>
    <xf numFmtId="0" fontId="1" fillId="2" borderId="0" xfId="0" applyFont="1" applyFill="1"/>
    <xf numFmtId="1" fontId="0" fillId="0" borderId="0" xfId="0" applyNumberFormat="1"/>
    <xf numFmtId="164" fontId="0" fillId="0" borderId="0" xfId="0" applyNumberFormat="1"/>
    <xf numFmtId="0" fontId="1" fillId="3" borderId="0" xfId="0" applyFont="1" applyFill="1"/>
    <xf numFmtId="0" fontId="6" fillId="0" borderId="0" xfId="1" applyFont="1" applyAlignment="1">
      <alignment horizontal="center"/>
    </xf>
    <xf numFmtId="2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 vertical="center"/>
    </xf>
    <xf numFmtId="0" fontId="4" fillId="6" borderId="0" xfId="1" applyFont="1" applyFill="1" applyAlignment="1">
      <alignment horizontal="center"/>
    </xf>
    <xf numFmtId="0" fontId="7" fillId="6" borderId="0" xfId="1" applyFont="1" applyFill="1" applyAlignment="1">
      <alignment horizontal="center"/>
    </xf>
    <xf numFmtId="2" fontId="4" fillId="6" borderId="0" xfId="1" applyNumberFormat="1" applyFont="1" applyFill="1" applyAlignment="1">
      <alignment horizontal="center"/>
    </xf>
    <xf numFmtId="164" fontId="4" fillId="6" borderId="0" xfId="1" applyNumberFormat="1" applyFont="1" applyFill="1" applyAlignment="1">
      <alignment horizontal="center"/>
    </xf>
    <xf numFmtId="22" fontId="8" fillId="0" borderId="0" xfId="0" applyNumberFormat="1" applyFont="1"/>
    <xf numFmtId="0" fontId="2" fillId="0" borderId="10" xfId="0" applyFont="1" applyBorder="1"/>
    <xf numFmtId="0" fontId="0" fillId="0" borderId="0" xfId="0"/>
    <xf numFmtId="22" fontId="0" fillId="0" borderId="0" xfId="0" applyNumberFormat="1"/>
    <xf numFmtId="165" fontId="0" fillId="0" borderId="0" xfId="0" applyNumberFormat="1"/>
    <xf numFmtId="2" fontId="0" fillId="0" borderId="0" xfId="0" applyNumberFormat="1"/>
    <xf numFmtId="0" fontId="8" fillId="0" borderId="0" xfId="0" applyFont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8" borderId="0" xfId="0" applyFont="1" applyFill="1"/>
    <xf numFmtId="0" fontId="0" fillId="6" borderId="0" xfId="0" applyFill="1"/>
    <xf numFmtId="0" fontId="0" fillId="39" borderId="0" xfId="0" applyFill="1"/>
    <xf numFmtId="0" fontId="0" fillId="39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/>
    <xf numFmtId="2" fontId="2" fillId="0" borderId="0" xfId="0" applyNumberFormat="1" applyFont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  <xf numFmtId="165" fontId="8" fillId="0" borderId="0" xfId="0" applyNumberFormat="1" applyFont="1"/>
    <xf numFmtId="1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 applyFill="1"/>
    <xf numFmtId="165" fontId="8" fillId="0" borderId="0" xfId="0" applyNumberFormat="1" applyFont="1" applyFill="1"/>
    <xf numFmtId="1" fontId="8" fillId="0" borderId="0" xfId="0" applyNumberFormat="1" applyFont="1" applyFill="1"/>
    <xf numFmtId="2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5" fontId="1" fillId="3" borderId="0" xfId="0" applyNumberFormat="1" applyFont="1" applyFill="1"/>
    <xf numFmtId="165" fontId="2" fillId="0" borderId="0" xfId="0" applyNumberFormat="1" applyFont="1"/>
    <xf numFmtId="0" fontId="0" fillId="0" borderId="0" xfId="0"/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23" fillId="0" borderId="0" xfId="0" applyFont="1"/>
    <xf numFmtId="0" fontId="2" fillId="0" borderId="0" xfId="0" applyNumberFormat="1" applyFont="1"/>
    <xf numFmtId="165" fontId="0" fillId="0" borderId="0" xfId="0" applyNumberFormat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1" fontId="24" fillId="0" borderId="0" xfId="0" applyNumberFormat="1" applyFont="1" applyAlignment="1">
      <alignment horizontal="right"/>
    </xf>
    <xf numFmtId="166" fontId="2" fillId="0" borderId="0" xfId="0" applyNumberFormat="1" applyFont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right"/>
    </xf>
    <xf numFmtId="165" fontId="0" fillId="0" borderId="0" xfId="0" applyNumberForma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5" fontId="0" fillId="0" borderId="0" xfId="0" applyNumberFormat="1" applyFill="1" applyBorder="1"/>
    <xf numFmtId="22" fontId="0" fillId="0" borderId="0" xfId="0" applyNumberFormat="1" applyFill="1" applyBorder="1"/>
    <xf numFmtId="166" fontId="0" fillId="0" borderId="0" xfId="0" applyNumberFormat="1" applyFill="1" applyBorder="1"/>
    <xf numFmtId="1" fontId="0" fillId="0" borderId="0" xfId="0" applyNumberFormat="1" applyFill="1" applyBorder="1"/>
    <xf numFmtId="165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65" fontId="0" fillId="0" borderId="0" xfId="0" applyNumberFormat="1" applyFill="1"/>
    <xf numFmtId="22" fontId="0" fillId="0" borderId="0" xfId="0" applyNumberFormat="1" applyFill="1"/>
    <xf numFmtId="2" fontId="0" fillId="0" borderId="0" xfId="0" applyNumberFormat="1" applyFill="1"/>
    <xf numFmtId="1" fontId="0" fillId="0" borderId="0" xfId="0" applyNumberFormat="1" applyFill="1"/>
    <xf numFmtId="1" fontId="24" fillId="0" borderId="0" xfId="0" applyNumberFormat="1" applyFont="1"/>
    <xf numFmtId="1" fontId="4" fillId="0" borderId="0" xfId="0" applyNumberFormat="1" applyFont="1" applyAlignment="1">
      <alignment horizontal="right"/>
    </xf>
    <xf numFmtId="1" fontId="4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/>
    <xf numFmtId="1" fontId="25" fillId="0" borderId="0" xfId="0" applyNumberFormat="1" applyFont="1"/>
    <xf numFmtId="1" fontId="26" fillId="0" borderId="0" xfId="0" applyNumberFormat="1" applyFont="1"/>
    <xf numFmtId="0" fontId="2" fillId="0" borderId="0" xfId="0" applyFont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/>
    <xf numFmtId="22" fontId="0" fillId="0" borderId="0" xfId="0" applyNumberFormat="1"/>
    <xf numFmtId="0" fontId="0" fillId="40" borderId="11" xfId="0" applyFont="1" applyFill="1" applyBorder="1"/>
    <xf numFmtId="0" fontId="27" fillId="0" borderId="0" xfId="0" applyFont="1" applyFill="1" applyBorder="1"/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0" fillId="0" borderId="0" xfId="0" applyFont="1" applyFill="1" applyBorder="1"/>
    <xf numFmtId="0" fontId="8" fillId="0" borderId="0" xfId="0" applyFont="1" applyFill="1"/>
    <xf numFmtId="0" fontId="29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4" fillId="0" borderId="0" xfId="0" applyFont="1" applyFill="1"/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/>
    <xf numFmtId="22" fontId="4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0" fontId="0" fillId="0" borderId="0" xfId="0" applyNumberFormat="1" applyProtection="1"/>
    <xf numFmtId="0" fontId="0" fillId="0" borderId="0" xfId="0" applyNumberFormat="1" applyFill="1" applyBorder="1" applyProtection="1"/>
    <xf numFmtId="1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Fill="1" applyAlignment="1">
      <alignment horizontal="right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30" fillId="0" borderId="0" xfId="0" applyNumberFormat="1" applyFont="1" applyFill="1" applyAlignment="1">
      <alignment horizontal="center" vertical="center"/>
    </xf>
    <xf numFmtId="167" fontId="0" fillId="0" borderId="0" xfId="0" applyNumberFormat="1"/>
    <xf numFmtId="168" fontId="0" fillId="0" borderId="0" xfId="0" applyNumberFormat="1"/>
    <xf numFmtId="0" fontId="0" fillId="0" borderId="0" xfId="0" quotePrefix="1"/>
    <xf numFmtId="0" fontId="4" fillId="39" borderId="0" xfId="0" applyFont="1" applyFill="1" applyBorder="1" applyAlignment="1">
      <alignment horizontal="left"/>
    </xf>
    <xf numFmtId="0" fontId="0" fillId="39" borderId="0" xfId="0" applyFill="1" applyAlignment="1">
      <alignment horizontal="left"/>
    </xf>
    <xf numFmtId="165" fontId="0" fillId="39" borderId="0" xfId="0" applyNumberFormat="1" applyFill="1"/>
    <xf numFmtId="22" fontId="0" fillId="39" borderId="0" xfId="0" applyNumberFormat="1" applyFill="1"/>
    <xf numFmtId="2" fontId="0" fillId="39" borderId="0" xfId="0" applyNumberFormat="1" applyFill="1"/>
    <xf numFmtId="1" fontId="0" fillId="39" borderId="0" xfId="0" applyNumberFormat="1" applyFill="1"/>
    <xf numFmtId="1" fontId="0" fillId="39" borderId="0" xfId="0" applyNumberFormat="1" applyFill="1" applyAlignment="1">
      <alignment horizontal="center" vertical="center"/>
    </xf>
    <xf numFmtId="0" fontId="0" fillId="39" borderId="0" xfId="0" applyFont="1" applyFill="1" applyAlignment="1">
      <alignment horizontal="center"/>
    </xf>
    <xf numFmtId="0" fontId="0" fillId="41" borderId="0" xfId="0" applyFill="1"/>
    <xf numFmtId="0" fontId="0" fillId="41" borderId="0" xfId="0" applyFill="1" applyAlignment="1">
      <alignment horizontal="center"/>
    </xf>
    <xf numFmtId="0" fontId="4" fillId="41" borderId="0" xfId="0" applyFont="1" applyFill="1" applyBorder="1" applyAlignment="1">
      <alignment horizontal="left"/>
    </xf>
    <xf numFmtId="0" fontId="0" fillId="41" borderId="0" xfId="0" applyFill="1" applyAlignment="1">
      <alignment horizontal="left"/>
    </xf>
    <xf numFmtId="165" fontId="0" fillId="41" borderId="0" xfId="0" applyNumberFormat="1" applyFill="1"/>
    <xf numFmtId="22" fontId="0" fillId="41" borderId="0" xfId="0" applyNumberFormat="1" applyFill="1"/>
    <xf numFmtId="2" fontId="0" fillId="41" borderId="0" xfId="0" applyNumberFormat="1" applyFill="1"/>
    <xf numFmtId="1" fontId="0" fillId="41" borderId="0" xfId="0" applyNumberFormat="1" applyFill="1"/>
    <xf numFmtId="0" fontId="0" fillId="41" borderId="0" xfId="0" applyFont="1" applyFill="1"/>
    <xf numFmtId="168" fontId="0" fillId="41" borderId="0" xfId="0" applyNumberFormat="1" applyFill="1"/>
    <xf numFmtId="0" fontId="0" fillId="0" borderId="0" xfId="0" applyFont="1" applyFill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5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Reactor 12 </a:t>
            </a:r>
          </a:p>
          <a:p>
            <a:pPr>
              <a:defRPr/>
            </a:pPr>
            <a:r>
              <a:rPr lang="en-GB"/>
              <a:t>d33 errors through</a:t>
            </a:r>
            <a:r>
              <a:rPr lang="en-GB" baseline="0"/>
              <a:t>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531496062992"/>
          <c:y val="0.14898148148148149"/>
          <c:w val="0.59989339794989915"/>
          <c:h val="0.743619130941965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Data'!$V$3:$V$64</c:f>
              <c:numCache>
                <c:formatCode>m/d/yyyy\ h:mm</c:formatCode>
                <c:ptCount val="62"/>
                <c:pt idx="0">
                  <c:v>43977.47384259259</c:v>
                </c:pt>
                <c:pt idx="1">
                  <c:v>43977.553020833337</c:v>
                </c:pt>
                <c:pt idx="2">
                  <c:v>43977.645428240743</c:v>
                </c:pt>
                <c:pt idx="3">
                  <c:v>43978.475254629629</c:v>
                </c:pt>
                <c:pt idx="4">
                  <c:v>43978.555335648147</c:v>
                </c:pt>
                <c:pt idx="5">
                  <c:v>43978.630173611113</c:v>
                </c:pt>
                <c:pt idx="6">
                  <c:v>43978.707812499997</c:v>
                </c:pt>
                <c:pt idx="7">
                  <c:v>43978.783356481479</c:v>
                </c:pt>
                <c:pt idx="8">
                  <c:v>43979.480046296296</c:v>
                </c:pt>
                <c:pt idx="9">
                  <c:v>43979.559675925928</c:v>
                </c:pt>
                <c:pt idx="10">
                  <c:v>43979.635150462964</c:v>
                </c:pt>
                <c:pt idx="11">
                  <c:v>43979.711446759262</c:v>
                </c:pt>
                <c:pt idx="12">
                  <c:v>43979.788680555554</c:v>
                </c:pt>
                <c:pt idx="13">
                  <c:v>43980.456423611111</c:v>
                </c:pt>
                <c:pt idx="14">
                  <c:v>43980.535462962966</c:v>
                </c:pt>
                <c:pt idx="15">
                  <c:v>43980.611585648148</c:v>
                </c:pt>
                <c:pt idx="16">
                  <c:v>43980.756504629629</c:v>
                </c:pt>
                <c:pt idx="17">
                  <c:v>43983.502974537034</c:v>
                </c:pt>
                <c:pt idx="18">
                  <c:v>43983.599942129629</c:v>
                </c:pt>
                <c:pt idx="19">
                  <c:v>43983.691643518519</c:v>
                </c:pt>
                <c:pt idx="20">
                  <c:v>43983.785775462966</c:v>
                </c:pt>
                <c:pt idx="21">
                  <c:v>43984.484618055554</c:v>
                </c:pt>
                <c:pt idx="22">
                  <c:v>43984.585659722223</c:v>
                </c:pt>
                <c:pt idx="23">
                  <c:v>43984.661412037036</c:v>
                </c:pt>
                <c:pt idx="24">
                  <c:v>43984.737361111111</c:v>
                </c:pt>
                <c:pt idx="25">
                  <c:v>43984.815300925926</c:v>
                </c:pt>
                <c:pt idx="26">
                  <c:v>43985.487847222219</c:v>
                </c:pt>
                <c:pt idx="27">
                  <c:v>43985.57949074074</c:v>
                </c:pt>
                <c:pt idx="28">
                  <c:v>43985.671087962961</c:v>
                </c:pt>
                <c:pt idx="29">
                  <c:v>43985.761562500003</c:v>
                </c:pt>
                <c:pt idx="30">
                  <c:v>43986.484513888892</c:v>
                </c:pt>
                <c:pt idx="31">
                  <c:v>43986.603078703702</c:v>
                </c:pt>
                <c:pt idx="32">
                  <c:v>43987.480902777781</c:v>
                </c:pt>
                <c:pt idx="33">
                  <c:v>43987.589016203703</c:v>
                </c:pt>
                <c:pt idx="34">
                  <c:v>43987.678854166668</c:v>
                </c:pt>
                <c:pt idx="35">
                  <c:v>43987.773564814815</c:v>
                </c:pt>
                <c:pt idx="36">
                  <c:v>43988.469155092593</c:v>
                </c:pt>
                <c:pt idx="37">
                  <c:v>43988.563761574071</c:v>
                </c:pt>
                <c:pt idx="38">
                  <c:v>43988.659386574072</c:v>
                </c:pt>
                <c:pt idx="39">
                  <c:v>43988.753530092596</c:v>
                </c:pt>
                <c:pt idx="40">
                  <c:v>43990.44730324074</c:v>
                </c:pt>
                <c:pt idx="41">
                  <c:v>43990.611446759256</c:v>
                </c:pt>
                <c:pt idx="42">
                  <c:v>43990.702314814815</c:v>
                </c:pt>
                <c:pt idx="43">
                  <c:v>43990.787488425929</c:v>
                </c:pt>
                <c:pt idx="44">
                  <c:v>43991.440509259257</c:v>
                </c:pt>
                <c:pt idx="45">
                  <c:v>43991.540439814817</c:v>
                </c:pt>
                <c:pt idx="46">
                  <c:v>43991.641979166663</c:v>
                </c:pt>
                <c:pt idx="47">
                  <c:v>43991.849594907406</c:v>
                </c:pt>
                <c:pt idx="48">
                  <c:v>43998.73201388889</c:v>
                </c:pt>
                <c:pt idx="49">
                  <c:v>44019.604513888888</c:v>
                </c:pt>
                <c:pt idx="50">
                  <c:v>44020.64271990741</c:v>
                </c:pt>
                <c:pt idx="51">
                  <c:v>44021.495694444442</c:v>
                </c:pt>
                <c:pt idx="52">
                  <c:v>44021.620462962965</c:v>
                </c:pt>
                <c:pt idx="53">
                  <c:v>44025.591840277775</c:v>
                </c:pt>
                <c:pt idx="54">
                  <c:v>44026.500150462962</c:v>
                </c:pt>
                <c:pt idx="55">
                  <c:v>44026.596597222226</c:v>
                </c:pt>
                <c:pt idx="56">
                  <c:v>44026.671516203707</c:v>
                </c:pt>
                <c:pt idx="57">
                  <c:v>44026.749027777776</c:v>
                </c:pt>
                <c:pt idx="58">
                  <c:v>44027.453958333332</c:v>
                </c:pt>
                <c:pt idx="59">
                  <c:v>44027.534560185188</c:v>
                </c:pt>
                <c:pt idx="60">
                  <c:v>44027.630671296298</c:v>
                </c:pt>
              </c:numCache>
            </c:numRef>
          </c:xVal>
          <c:yVal>
            <c:numRef>
              <c:f>'All Data'!$O$3:$O$64</c:f>
              <c:numCache>
                <c:formatCode>0.000</c:formatCode>
                <c:ptCount val="62"/>
                <c:pt idx="0">
                  <c:v>4.7093738544224297E-3</c:v>
                </c:pt>
                <c:pt idx="1">
                  <c:v>3.3474626593473899E-3</c:v>
                </c:pt>
                <c:pt idx="2">
                  <c:v>3.2030488774704201E-3</c:v>
                </c:pt>
                <c:pt idx="3">
                  <c:v>4.4353662197605496E-3</c:v>
                </c:pt>
                <c:pt idx="4">
                  <c:v>3.3084718387279598E-3</c:v>
                </c:pt>
                <c:pt idx="5">
                  <c:v>4.5473687318359898E-3</c:v>
                </c:pt>
                <c:pt idx="6">
                  <c:v>3.7614586313755101E-3</c:v>
                </c:pt>
                <c:pt idx="7">
                  <c:v>4.2402134779781896E-3</c:v>
                </c:pt>
                <c:pt idx="8">
                  <c:v>4.3909337109821096E-3</c:v>
                </c:pt>
                <c:pt idx="9">
                  <c:v>2.9216039085601499E-3</c:v>
                </c:pt>
                <c:pt idx="10">
                  <c:v>3.1302834729949802E-3</c:v>
                </c:pt>
                <c:pt idx="11">
                  <c:v>3.68143925483114E-3</c:v>
                </c:pt>
                <c:pt idx="12">
                  <c:v>3.8231346894539399E-3</c:v>
                </c:pt>
                <c:pt idx="13">
                  <c:v>4.1403694000163097E-3</c:v>
                </c:pt>
                <c:pt idx="14">
                  <c:v>4.48550730108686E-3</c:v>
                </c:pt>
                <c:pt idx="15">
                  <c:v>3.82208333561831E-3</c:v>
                </c:pt>
                <c:pt idx="16">
                  <c:v>3.4382396337233E-3</c:v>
                </c:pt>
                <c:pt idx="17">
                  <c:v>3.1235889712807698E-3</c:v>
                </c:pt>
                <c:pt idx="18">
                  <c:v>3.82701993189878E-3</c:v>
                </c:pt>
                <c:pt idx="19">
                  <c:v>3.8511520940369098E-3</c:v>
                </c:pt>
                <c:pt idx="20">
                  <c:v>6.5050394904884699E-3</c:v>
                </c:pt>
                <c:pt idx="21">
                  <c:v>4.7249189139071E-3</c:v>
                </c:pt>
                <c:pt idx="22">
                  <c:v>3.4773380078736101E-3</c:v>
                </c:pt>
                <c:pt idx="23">
                  <c:v>3.4981023481403502E-3</c:v>
                </c:pt>
                <c:pt idx="24">
                  <c:v>5.2031616329154097E-3</c:v>
                </c:pt>
                <c:pt idx="25">
                  <c:v>4.0818740689950103E-3</c:v>
                </c:pt>
                <c:pt idx="26">
                  <c:v>4.7552085980613699E-3</c:v>
                </c:pt>
                <c:pt idx="27">
                  <c:v>3.7574324348859599E-3</c:v>
                </c:pt>
                <c:pt idx="28">
                  <c:v>3.8634670315393499E-3</c:v>
                </c:pt>
                <c:pt idx="29">
                  <c:v>4.0498553108406499E-3</c:v>
                </c:pt>
                <c:pt idx="30">
                  <c:v>4.0149336442341001E-3</c:v>
                </c:pt>
                <c:pt idx="31">
                  <c:v>3.83306643508625E-3</c:v>
                </c:pt>
                <c:pt idx="32">
                  <c:v>4.3444660897038996E-3</c:v>
                </c:pt>
                <c:pt idx="33">
                  <c:v>3.56875373095403E-3</c:v>
                </c:pt>
                <c:pt idx="34">
                  <c:v>4.69421727043499E-3</c:v>
                </c:pt>
                <c:pt idx="35">
                  <c:v>4.4357112358522199E-3</c:v>
                </c:pt>
                <c:pt idx="36">
                  <c:v>4.34201887308027E-3</c:v>
                </c:pt>
                <c:pt idx="37">
                  <c:v>4.1690686630744302E-3</c:v>
                </c:pt>
                <c:pt idx="38">
                  <c:v>3.67952435265253E-3</c:v>
                </c:pt>
                <c:pt idx="39">
                  <c:v>3.64733997230254E-3</c:v>
                </c:pt>
                <c:pt idx="40">
                  <c:v>4.2165676838808296E-3</c:v>
                </c:pt>
                <c:pt idx="41">
                  <c:v>4.7539281439080401E-3</c:v>
                </c:pt>
                <c:pt idx="42">
                  <c:v>3.3296566201348101E-3</c:v>
                </c:pt>
                <c:pt idx="43">
                  <c:v>3.211107299401E-3</c:v>
                </c:pt>
                <c:pt idx="44">
                  <c:v>4.3989244217807599E-3</c:v>
                </c:pt>
                <c:pt idx="45">
                  <c:v>4.7781389556515504E-3</c:v>
                </c:pt>
                <c:pt idx="46">
                  <c:v>3.5361044174729802E-3</c:v>
                </c:pt>
                <c:pt idx="47">
                  <c:v>3.4845877563483502E-3</c:v>
                </c:pt>
                <c:pt idx="48">
                  <c:v>1.1058889982104801E-2</c:v>
                </c:pt>
                <c:pt idx="49">
                  <c:v>3.79083308378557E-3</c:v>
                </c:pt>
                <c:pt idx="50">
                  <c:v>3.6317883606253099E-3</c:v>
                </c:pt>
                <c:pt idx="51">
                  <c:v>4.2426175508109504E-3</c:v>
                </c:pt>
                <c:pt idx="52">
                  <c:v>3.81236277816259E-3</c:v>
                </c:pt>
                <c:pt idx="53">
                  <c:v>4.39731687309311E-3</c:v>
                </c:pt>
                <c:pt idx="54" formatCode="General">
                  <c:v>3.5807792981808399E-3</c:v>
                </c:pt>
                <c:pt idx="55" formatCode="General">
                  <c:v>4.7630889117631402E-3</c:v>
                </c:pt>
                <c:pt idx="56" formatCode="General">
                  <c:v>4.5704228138740699E-3</c:v>
                </c:pt>
                <c:pt idx="57" formatCode="General">
                  <c:v>4.2615413171658602E-3</c:v>
                </c:pt>
                <c:pt idx="58" formatCode="General">
                  <c:v>5.3803972235846103E-3</c:v>
                </c:pt>
                <c:pt idx="59" formatCode="General">
                  <c:v>4.4159119074482396E-3</c:v>
                </c:pt>
                <c:pt idx="60" formatCode="General">
                  <c:v>4.5329958736800699E-3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F-48BD-A096-7388CB8F6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42368"/>
        <c:axId val="435042760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Data'!$V$3:$V$64</c:f>
              <c:numCache>
                <c:formatCode>m/d/yyyy\ h:mm</c:formatCode>
                <c:ptCount val="62"/>
                <c:pt idx="0">
                  <c:v>43977.47384259259</c:v>
                </c:pt>
                <c:pt idx="1">
                  <c:v>43977.553020833337</c:v>
                </c:pt>
                <c:pt idx="2">
                  <c:v>43977.645428240743</c:v>
                </c:pt>
                <c:pt idx="3">
                  <c:v>43978.475254629629</c:v>
                </c:pt>
                <c:pt idx="4">
                  <c:v>43978.555335648147</c:v>
                </c:pt>
                <c:pt idx="5">
                  <c:v>43978.630173611113</c:v>
                </c:pt>
                <c:pt idx="6">
                  <c:v>43978.707812499997</c:v>
                </c:pt>
                <c:pt idx="7">
                  <c:v>43978.783356481479</c:v>
                </c:pt>
                <c:pt idx="8">
                  <c:v>43979.480046296296</c:v>
                </c:pt>
                <c:pt idx="9">
                  <c:v>43979.559675925928</c:v>
                </c:pt>
                <c:pt idx="10">
                  <c:v>43979.635150462964</c:v>
                </c:pt>
                <c:pt idx="11">
                  <c:v>43979.711446759262</c:v>
                </c:pt>
                <c:pt idx="12">
                  <c:v>43979.788680555554</c:v>
                </c:pt>
                <c:pt idx="13">
                  <c:v>43980.456423611111</c:v>
                </c:pt>
                <c:pt idx="14">
                  <c:v>43980.535462962966</c:v>
                </c:pt>
                <c:pt idx="15">
                  <c:v>43980.611585648148</c:v>
                </c:pt>
                <c:pt idx="16">
                  <c:v>43980.756504629629</c:v>
                </c:pt>
                <c:pt idx="17">
                  <c:v>43983.502974537034</c:v>
                </c:pt>
                <c:pt idx="18">
                  <c:v>43983.599942129629</c:v>
                </c:pt>
                <c:pt idx="19">
                  <c:v>43983.691643518519</c:v>
                </c:pt>
                <c:pt idx="20">
                  <c:v>43983.785775462966</c:v>
                </c:pt>
                <c:pt idx="21">
                  <c:v>43984.484618055554</c:v>
                </c:pt>
                <c:pt idx="22">
                  <c:v>43984.585659722223</c:v>
                </c:pt>
                <c:pt idx="23">
                  <c:v>43984.661412037036</c:v>
                </c:pt>
                <c:pt idx="24">
                  <c:v>43984.737361111111</c:v>
                </c:pt>
                <c:pt idx="25">
                  <c:v>43984.815300925926</c:v>
                </c:pt>
                <c:pt idx="26">
                  <c:v>43985.487847222219</c:v>
                </c:pt>
                <c:pt idx="27">
                  <c:v>43985.57949074074</c:v>
                </c:pt>
                <c:pt idx="28">
                  <c:v>43985.671087962961</c:v>
                </c:pt>
                <c:pt idx="29">
                  <c:v>43985.761562500003</c:v>
                </c:pt>
                <c:pt idx="30">
                  <c:v>43986.484513888892</c:v>
                </c:pt>
                <c:pt idx="31">
                  <c:v>43986.603078703702</c:v>
                </c:pt>
                <c:pt idx="32">
                  <c:v>43987.480902777781</c:v>
                </c:pt>
                <c:pt idx="33">
                  <c:v>43987.589016203703</c:v>
                </c:pt>
                <c:pt idx="34">
                  <c:v>43987.678854166668</c:v>
                </c:pt>
                <c:pt idx="35">
                  <c:v>43987.773564814815</c:v>
                </c:pt>
                <c:pt idx="36">
                  <c:v>43988.469155092593</c:v>
                </c:pt>
                <c:pt idx="37">
                  <c:v>43988.563761574071</c:v>
                </c:pt>
                <c:pt idx="38">
                  <c:v>43988.659386574072</c:v>
                </c:pt>
                <c:pt idx="39">
                  <c:v>43988.753530092596</c:v>
                </c:pt>
                <c:pt idx="40">
                  <c:v>43990.44730324074</c:v>
                </c:pt>
                <c:pt idx="41">
                  <c:v>43990.611446759256</c:v>
                </c:pt>
                <c:pt idx="42">
                  <c:v>43990.702314814815</c:v>
                </c:pt>
                <c:pt idx="43">
                  <c:v>43990.787488425929</c:v>
                </c:pt>
                <c:pt idx="44">
                  <c:v>43991.440509259257</c:v>
                </c:pt>
                <c:pt idx="45">
                  <c:v>43991.540439814817</c:v>
                </c:pt>
                <c:pt idx="46">
                  <c:v>43991.641979166663</c:v>
                </c:pt>
                <c:pt idx="47">
                  <c:v>43991.849594907406</c:v>
                </c:pt>
                <c:pt idx="48">
                  <c:v>43998.73201388889</c:v>
                </c:pt>
                <c:pt idx="49">
                  <c:v>44019.604513888888</c:v>
                </c:pt>
                <c:pt idx="50">
                  <c:v>44020.64271990741</c:v>
                </c:pt>
                <c:pt idx="51">
                  <c:v>44021.495694444442</c:v>
                </c:pt>
                <c:pt idx="52">
                  <c:v>44021.620462962965</c:v>
                </c:pt>
                <c:pt idx="53">
                  <c:v>44025.591840277775</c:v>
                </c:pt>
                <c:pt idx="54">
                  <c:v>44026.500150462962</c:v>
                </c:pt>
                <c:pt idx="55">
                  <c:v>44026.596597222226</c:v>
                </c:pt>
                <c:pt idx="56">
                  <c:v>44026.671516203707</c:v>
                </c:pt>
                <c:pt idx="57">
                  <c:v>44026.749027777776</c:v>
                </c:pt>
                <c:pt idx="58">
                  <c:v>44027.453958333332</c:v>
                </c:pt>
                <c:pt idx="59">
                  <c:v>44027.534560185188</c:v>
                </c:pt>
                <c:pt idx="60">
                  <c:v>44027.630671296298</c:v>
                </c:pt>
              </c:numCache>
            </c:numRef>
          </c:xVal>
          <c:yVal>
            <c:numRef>
              <c:f>'All Data'!$X$3:$X$64</c:f>
              <c:numCache>
                <c:formatCode>0.000</c:formatCode>
                <c:ptCount val="62"/>
                <c:pt idx="0">
                  <c:v>0.192018581631128</c:v>
                </c:pt>
                <c:pt idx="1">
                  <c:v>0.13174631746232501</c:v>
                </c:pt>
                <c:pt idx="2">
                  <c:v>5.9647947741326798E-2</c:v>
                </c:pt>
                <c:pt idx="3">
                  <c:v>0.99389321855332102</c:v>
                </c:pt>
                <c:pt idx="4">
                  <c:v>4.3931429800931197E-2</c:v>
                </c:pt>
                <c:pt idx="5">
                  <c:v>2.8629426201611401E-2</c:v>
                </c:pt>
                <c:pt idx="6">
                  <c:v>1.7177504464029499E-2</c:v>
                </c:pt>
                <c:pt idx="7">
                  <c:v>3.5717198038632797E-2</c:v>
                </c:pt>
                <c:pt idx="8">
                  <c:v>0.13331662650498399</c:v>
                </c:pt>
                <c:pt idx="9">
                  <c:v>4.2124670447343499E-2</c:v>
                </c:pt>
                <c:pt idx="10">
                  <c:v>4.96893918144495E-2</c:v>
                </c:pt>
                <c:pt idx="11">
                  <c:v>2.6187136289128501E-3</c:v>
                </c:pt>
                <c:pt idx="12">
                  <c:v>1.04727659803591E-2</c:v>
                </c:pt>
                <c:pt idx="13">
                  <c:v>1.8062814574771699E-2</c:v>
                </c:pt>
                <c:pt idx="14">
                  <c:v>2.0224663903371399E-2</c:v>
                </c:pt>
                <c:pt idx="15">
                  <c:v>3.47050998459097E-3</c:v>
                </c:pt>
                <c:pt idx="16">
                  <c:v>8.6061813327620904E-2</c:v>
                </c:pt>
                <c:pt idx="17">
                  <c:v>3.5809933637848498E-2</c:v>
                </c:pt>
                <c:pt idx="18">
                  <c:v>1.3033803183732401E-4</c:v>
                </c:pt>
                <c:pt idx="19">
                  <c:v>9.3054470734430197E-2</c:v>
                </c:pt>
                <c:pt idx="20">
                  <c:v>3.43379774858305E-2</c:v>
                </c:pt>
                <c:pt idx="21">
                  <c:v>6.4315211522625995E-2</c:v>
                </c:pt>
                <c:pt idx="22">
                  <c:v>6.9819787353383594E-2</c:v>
                </c:pt>
                <c:pt idx="23">
                  <c:v>6.9723309599204202E-4</c:v>
                </c:pt>
                <c:pt idx="24">
                  <c:v>3.2738141817121098E-2</c:v>
                </c:pt>
                <c:pt idx="25">
                  <c:v>6.6954146736017796E-3</c:v>
                </c:pt>
                <c:pt idx="26" formatCode="0E+00">
                  <c:v>8.7321486663995997E-4</c:v>
                </c:pt>
                <c:pt idx="27" formatCode="0E+00">
                  <c:v>0.10062195225673499</c:v>
                </c:pt>
                <c:pt idx="28">
                  <c:v>1.8885288174783799E-2</c:v>
                </c:pt>
                <c:pt idx="29">
                  <c:v>7.6989624214586505E-4</c:v>
                </c:pt>
                <c:pt idx="30">
                  <c:v>9.5817004164247908E-3</c:v>
                </c:pt>
                <c:pt idx="31">
                  <c:v>2.2309112373590002E-2</c:v>
                </c:pt>
                <c:pt idx="32">
                  <c:v>1.4353881887066501E-2</c:v>
                </c:pt>
                <c:pt idx="33">
                  <c:v>5.7932930646725604E-3</c:v>
                </c:pt>
                <c:pt idx="34">
                  <c:v>9.3084474947206699E-3</c:v>
                </c:pt>
                <c:pt idx="35">
                  <c:v>1.23492903805604E-2</c:v>
                </c:pt>
                <c:pt idx="36">
                  <c:v>3.0405751548422399E-2</c:v>
                </c:pt>
                <c:pt idx="37">
                  <c:v>3.1375935696177598E-3</c:v>
                </c:pt>
                <c:pt idx="38">
                  <c:v>1.3405662287434599E-2</c:v>
                </c:pt>
                <c:pt idx="39">
                  <c:v>2.89235167010654E-2</c:v>
                </c:pt>
                <c:pt idx="40">
                  <c:v>2.8796833011821401E-3</c:v>
                </c:pt>
                <c:pt idx="41">
                  <c:v>6.5635527625090104E-2</c:v>
                </c:pt>
                <c:pt idx="42">
                  <c:v>3.1364317519853198E-2</c:v>
                </c:pt>
                <c:pt idx="43">
                  <c:v>8.9107165799165805E-2</c:v>
                </c:pt>
                <c:pt idx="44">
                  <c:v>3.26825115883769E-2</c:v>
                </c:pt>
                <c:pt idx="45">
                  <c:v>2.79826482893864E-4</c:v>
                </c:pt>
                <c:pt idx="46">
                  <c:v>3.1792501011680701E-4</c:v>
                </c:pt>
                <c:pt idx="47">
                  <c:v>3.6875024299048098E-2</c:v>
                </c:pt>
                <c:pt idx="48">
                  <c:v>2.0824222894943501E-2</c:v>
                </c:pt>
                <c:pt idx="49">
                  <c:v>3.0151621095661801E-2</c:v>
                </c:pt>
                <c:pt idx="50">
                  <c:v>2.3088903539642799E-4</c:v>
                </c:pt>
                <c:pt idx="51">
                  <c:v>1.14175128827212E-3</c:v>
                </c:pt>
                <c:pt idx="52">
                  <c:v>1.7274135003397102E-2</c:v>
                </c:pt>
                <c:pt idx="53">
                  <c:v>3.1079181094224102E-2</c:v>
                </c:pt>
                <c:pt idx="54" formatCode="General">
                  <c:v>6.3886653536174504E-3</c:v>
                </c:pt>
                <c:pt idx="55" formatCode="General">
                  <c:v>1.50675123027635E-4</c:v>
                </c:pt>
                <c:pt idx="56" formatCode="General">
                  <c:v>4.9718519823557499E-3</c:v>
                </c:pt>
                <c:pt idx="57" formatCode="General">
                  <c:v>4.36052749952819E-3</c:v>
                </c:pt>
                <c:pt idx="58" formatCode="General">
                  <c:v>7.7536678042135695E-2</c:v>
                </c:pt>
                <c:pt idx="59" formatCode="General">
                  <c:v>5.1325821039140102E-2</c:v>
                </c:pt>
                <c:pt idx="60" formatCode="General">
                  <c:v>3.2510086704060398E-3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FF-48BD-A096-7388CB8F6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43544"/>
        <c:axId val="435043152"/>
      </c:scatterChart>
      <c:valAx>
        <c:axId val="435042368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42760"/>
        <c:crosses val="autoZero"/>
        <c:crossBetween val="midCat"/>
      </c:valAx>
      <c:valAx>
        <c:axId val="43504276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d33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42368"/>
        <c:crosses val="autoZero"/>
        <c:crossBetween val="midCat"/>
      </c:valAx>
      <c:valAx>
        <c:axId val="435043152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d33 mismatch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43544"/>
        <c:crosses val="max"/>
        <c:crossBetween val="midCat"/>
      </c:valAx>
      <c:valAx>
        <c:axId val="435043544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43504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74155394110627"/>
          <c:y val="3.3240740740740737E-2"/>
          <c:w val="0.16197606646771553"/>
          <c:h val="0.124421843102945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Data'!$AE$3:$AE$119</c:f>
              <c:numCache>
                <c:formatCode>0.00</c:formatCode>
                <c:ptCount val="117"/>
                <c:pt idx="0">
                  <c:v>22.241910115304041</c:v>
                </c:pt>
                <c:pt idx="1">
                  <c:v>22.266918137852457</c:v>
                </c:pt>
                <c:pt idx="2">
                  <c:v>22.268564974138378</c:v>
                </c:pt>
                <c:pt idx="3">
                  <c:v>-6.9320989099407653</c:v>
                </c:pt>
                <c:pt idx="4">
                  <c:v>-6.8928000111632448</c:v>
                </c:pt>
                <c:pt idx="5">
                  <c:v>-7.0299624691432729</c:v>
                </c:pt>
                <c:pt idx="6">
                  <c:v>-6.9489267222676565</c:v>
                </c:pt>
                <c:pt idx="7">
                  <c:v>-7.1122343995510526</c:v>
                </c:pt>
                <c:pt idx="8">
                  <c:v>0.27013168356278827</c:v>
                </c:pt>
                <c:pt idx="9">
                  <c:v>-0.15819904600833271</c:v>
                </c:pt>
                <c:pt idx="10">
                  <c:v>-3.4340673754142258E-2</c:v>
                </c:pt>
                <c:pt idx="11">
                  <c:v>-7.7644569354161086E-2</c:v>
                </c:pt>
                <c:pt idx="12">
                  <c:v>-56.474514876228767</c:v>
                </c:pt>
                <c:pt idx="13">
                  <c:v>-57.638606581129096</c:v>
                </c:pt>
                <c:pt idx="14">
                  <c:v>-57.188497241803454</c:v>
                </c:pt>
                <c:pt idx="15">
                  <c:v>-57.097094061882885</c:v>
                </c:pt>
                <c:pt idx="16">
                  <c:v>17.273211272688513</c:v>
                </c:pt>
                <c:pt idx="17">
                  <c:v>20.84782777290329</c:v>
                </c:pt>
                <c:pt idx="18">
                  <c:v>18.76569572501203</c:v>
                </c:pt>
                <c:pt idx="19">
                  <c:v>18.879512641246144</c:v>
                </c:pt>
                <c:pt idx="20">
                  <c:v>18.814848569545028</c:v>
                </c:pt>
                <c:pt idx="21">
                  <c:v>21.036621405379258</c:v>
                </c:pt>
                <c:pt idx="22">
                  <c:v>21.821585618560412</c:v>
                </c:pt>
                <c:pt idx="23">
                  <c:v>21.879128167800417</c:v>
                </c:pt>
                <c:pt idx="24">
                  <c:v>21.791508923101144</c:v>
                </c:pt>
                <c:pt idx="25">
                  <c:v>21.882478052652903</c:v>
                </c:pt>
                <c:pt idx="26">
                  <c:v>20.171141019058783</c:v>
                </c:pt>
                <c:pt idx="27">
                  <c:v>21.972791268341567</c:v>
                </c:pt>
                <c:pt idx="28">
                  <c:v>22.205044635928701</c:v>
                </c:pt>
                <c:pt idx="29">
                  <c:v>33.457265876581843</c:v>
                </c:pt>
                <c:pt idx="30">
                  <c:v>31.294586993870091</c:v>
                </c:pt>
                <c:pt idx="31">
                  <c:v>33.104508576035641</c:v>
                </c:pt>
                <c:pt idx="32">
                  <c:v>23.012200705937193</c:v>
                </c:pt>
                <c:pt idx="33">
                  <c:v>26.602539166096943</c:v>
                </c:pt>
                <c:pt idx="34">
                  <c:v>27.818201204937949</c:v>
                </c:pt>
                <c:pt idx="35">
                  <c:v>24.861827364978645</c:v>
                </c:pt>
                <c:pt idx="36">
                  <c:v>23.210245941616989</c:v>
                </c:pt>
                <c:pt idx="37">
                  <c:v>24.194165892041259</c:v>
                </c:pt>
                <c:pt idx="38">
                  <c:v>23.650062139612498</c:v>
                </c:pt>
                <c:pt idx="39">
                  <c:v>23.932972007225235</c:v>
                </c:pt>
                <c:pt idx="40">
                  <c:v>19.247429676200454</c:v>
                </c:pt>
                <c:pt idx="41">
                  <c:v>31.316830461481494</c:v>
                </c:pt>
                <c:pt idx="42">
                  <c:v>32.685251003115617</c:v>
                </c:pt>
                <c:pt idx="43">
                  <c:v>23.474792570712832</c:v>
                </c:pt>
                <c:pt idx="44">
                  <c:v>21.83031197293268</c:v>
                </c:pt>
                <c:pt idx="45">
                  <c:v>18.1884742873088</c:v>
                </c:pt>
                <c:pt idx="46">
                  <c:v>18.321027400278339</c:v>
                </c:pt>
                <c:pt idx="47">
                  <c:v>32.597164042963755</c:v>
                </c:pt>
                <c:pt idx="48">
                  <c:v>-3.3273177798977684</c:v>
                </c:pt>
                <c:pt idx="49">
                  <c:v>23.230884694156931</c:v>
                </c:pt>
                <c:pt idx="50">
                  <c:v>32.727286219899987</c:v>
                </c:pt>
                <c:pt idx="51">
                  <c:v>33.545768404271797</c:v>
                </c:pt>
                <c:pt idx="52">
                  <c:v>35.346940972560418</c:v>
                </c:pt>
                <c:pt idx="53">
                  <c:v>30.874894086397543</c:v>
                </c:pt>
                <c:pt idx="54">
                  <c:v>32.294651406881641</c:v>
                </c:pt>
                <c:pt idx="55">
                  <c:v>-48.920210472299111</c:v>
                </c:pt>
                <c:pt idx="56">
                  <c:v>-60.225175636833761</c:v>
                </c:pt>
                <c:pt idx="57">
                  <c:v>-60.068351105906743</c:v>
                </c:pt>
                <c:pt idx="58">
                  <c:v>-56.093132139699996</c:v>
                </c:pt>
                <c:pt idx="59">
                  <c:v>-57.349070990719696</c:v>
                </c:pt>
                <c:pt idx="60">
                  <c:v>-0.30681562225235604</c:v>
                </c:pt>
              </c:numCache>
            </c:numRef>
          </c:xVal>
          <c:yVal>
            <c:numRef>
              <c:f>'All Data'!$AG$3:$AG$119</c:f>
              <c:numCache>
                <c:formatCode>0</c:formatCode>
                <c:ptCount val="117"/>
                <c:pt idx="0">
                  <c:v>-410.54523134694773</c:v>
                </c:pt>
                <c:pt idx="1">
                  <c:v>-412.39889389812669</c:v>
                </c:pt>
                <c:pt idx="2">
                  <c:v>-426.74676702990411</c:v>
                </c:pt>
                <c:pt idx="3">
                  <c:v>15.547081579775135</c:v>
                </c:pt>
                <c:pt idx="4">
                  <c:v>17.085761784721321</c:v>
                </c:pt>
                <c:pt idx="5">
                  <c:v>9.2274099261850928</c:v>
                </c:pt>
                <c:pt idx="6">
                  <c:v>21.292384652681573</c:v>
                </c:pt>
                <c:pt idx="7">
                  <c:v>20.438943080825833</c:v>
                </c:pt>
                <c:pt idx="8">
                  <c:v>-0.75341318353089326</c:v>
                </c:pt>
                <c:pt idx="9">
                  <c:v>-5.0736357902771143</c:v>
                </c:pt>
                <c:pt idx="10">
                  <c:v>8.7173902187790464</c:v>
                </c:pt>
                <c:pt idx="11">
                  <c:v>-2.8775622721525647</c:v>
                </c:pt>
                <c:pt idx="12">
                  <c:v>11.886038641591767</c:v>
                </c:pt>
                <c:pt idx="13">
                  <c:v>-3.1636819940850103</c:v>
                </c:pt>
                <c:pt idx="14">
                  <c:v>-8.6116388154486856</c:v>
                </c:pt>
                <c:pt idx="15">
                  <c:v>-3.0177122205543583E-2</c:v>
                </c:pt>
                <c:pt idx="16">
                  <c:v>-182.98614385262545</c:v>
                </c:pt>
                <c:pt idx="17">
                  <c:v>-167.68463337168527</c:v>
                </c:pt>
                <c:pt idx="18">
                  <c:v>-127.71421603241606</c:v>
                </c:pt>
                <c:pt idx="19">
                  <c:v>-125.40745520000307</c:v>
                </c:pt>
                <c:pt idx="20">
                  <c:v>-109.21233305585609</c:v>
                </c:pt>
                <c:pt idx="21">
                  <c:v>-155.22474355218563</c:v>
                </c:pt>
                <c:pt idx="22">
                  <c:v>-381.55294865409849</c:v>
                </c:pt>
                <c:pt idx="23">
                  <c:v>-394.58447093786299</c:v>
                </c:pt>
                <c:pt idx="24">
                  <c:v>-389.92581080587564</c:v>
                </c:pt>
                <c:pt idx="25">
                  <c:v>-390.05628596973452</c:v>
                </c:pt>
                <c:pt idx="26">
                  <c:v>-154.34466515662314</c:v>
                </c:pt>
                <c:pt idx="27">
                  <c:v>-155.2255384192236</c:v>
                </c:pt>
                <c:pt idx="28">
                  <c:v>-147.21062379049778</c:v>
                </c:pt>
                <c:pt idx="29">
                  <c:v>-187.44146840264264</c:v>
                </c:pt>
                <c:pt idx="30">
                  <c:v>-200.41963855078393</c:v>
                </c:pt>
                <c:pt idx="31">
                  <c:v>-196.42485430642154</c:v>
                </c:pt>
                <c:pt idx="32">
                  <c:v>-185.54690176556576</c:v>
                </c:pt>
                <c:pt idx="33">
                  <c:v>-169.16107400900592</c:v>
                </c:pt>
                <c:pt idx="34">
                  <c:v>-178.0771411780222</c:v>
                </c:pt>
                <c:pt idx="35">
                  <c:v>-168.83827606826964</c:v>
                </c:pt>
                <c:pt idx="36">
                  <c:v>-182.12346669620592</c:v>
                </c:pt>
                <c:pt idx="37">
                  <c:v>-169.69694353042365</c:v>
                </c:pt>
                <c:pt idx="38">
                  <c:v>-152.83527146852549</c:v>
                </c:pt>
                <c:pt idx="39">
                  <c:v>-157.98170615848227</c:v>
                </c:pt>
                <c:pt idx="40">
                  <c:v>-162.0912455050796</c:v>
                </c:pt>
                <c:pt idx="41">
                  <c:v>-175.6883828968121</c:v>
                </c:pt>
                <c:pt idx="42">
                  <c:v>-164.74942221529787</c:v>
                </c:pt>
                <c:pt idx="43">
                  <c:v>-164.83179980185804</c:v>
                </c:pt>
                <c:pt idx="44">
                  <c:v>-168.5974135335311</c:v>
                </c:pt>
                <c:pt idx="45">
                  <c:v>-113.65847168794296</c:v>
                </c:pt>
                <c:pt idx="46">
                  <c:v>-130.26972375148915</c:v>
                </c:pt>
                <c:pt idx="47">
                  <c:v>-195.19676424416232</c:v>
                </c:pt>
                <c:pt idx="48">
                  <c:v>-27.164250829993854</c:v>
                </c:pt>
                <c:pt idx="49">
                  <c:v>-234.69261166974144</c:v>
                </c:pt>
                <c:pt idx="50">
                  <c:v>-243.21963891698672</c:v>
                </c:pt>
                <c:pt idx="51">
                  <c:v>-229.95047635790655</c:v>
                </c:pt>
                <c:pt idx="52">
                  <c:v>-215.76435881704015</c:v>
                </c:pt>
                <c:pt idx="53">
                  <c:v>-235.11993732295267</c:v>
                </c:pt>
                <c:pt idx="54">
                  <c:v>-233.55145478129558</c:v>
                </c:pt>
                <c:pt idx="55">
                  <c:v>-201.13957981287101</c:v>
                </c:pt>
                <c:pt idx="56">
                  <c:v>-68.393179249930824</c:v>
                </c:pt>
                <c:pt idx="57">
                  <c:v>-61.882056537815089</c:v>
                </c:pt>
                <c:pt idx="58">
                  <c:v>-6.6296473507314602</c:v>
                </c:pt>
                <c:pt idx="59">
                  <c:v>3.9304712627021843</c:v>
                </c:pt>
                <c:pt idx="60">
                  <c:v>-3.8305145874179547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5C-403F-9577-25330E5D555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Data'!$AE$120:$AE$230</c:f>
              <c:numCache>
                <c:formatCode>0.00</c:formatCode>
                <c:ptCount val="111"/>
              </c:numCache>
            </c:numRef>
          </c:xVal>
          <c:yVal>
            <c:numRef>
              <c:f>'All Data'!$AG$120:$AG$230</c:f>
              <c:numCache>
                <c:formatCode>0</c:formatCode>
                <c:ptCount val="1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20-47EF-9B41-96A7B77D2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54104"/>
        <c:axId val="670954432"/>
      </c:scatterChart>
      <c:valAx>
        <c:axId val="670954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54432"/>
        <c:crosses val="autoZero"/>
        <c:crossBetween val="midCat"/>
      </c:valAx>
      <c:valAx>
        <c:axId val="6709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54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438150</xdr:colOff>
      <xdr:row>118</xdr:row>
      <xdr:rowOff>57150</xdr:rowOff>
    </xdr:from>
    <xdr:to>
      <xdr:col>26</xdr:col>
      <xdr:colOff>442913</xdr:colOff>
      <xdr:row>132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1514475</xdr:colOff>
      <xdr:row>64</xdr:row>
      <xdr:rowOff>0</xdr:rowOff>
    </xdr:from>
    <xdr:to>
      <xdr:col>34</xdr:col>
      <xdr:colOff>180975</xdr:colOff>
      <xdr:row>78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o-isopaleo\Desktop\Cap17O%20Compiled%20REACTOR%20FIFTEEN%20200527_postrepai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SMOW"/>
      <sheetName val="SLAP"/>
      <sheetName val="Standards"/>
      <sheetName val="Data sorting"/>
    </sheetNames>
    <sheetDataSet>
      <sheetData sheetId="0" refreshError="1"/>
      <sheetData sheetId="1">
        <row r="4">
          <cell r="Z4">
            <v>-10.647662433411352</v>
          </cell>
          <cell r="AA4">
            <v>-20.693605349658199</v>
          </cell>
        </row>
        <row r="6">
          <cell r="AN6">
            <v>1.0514567880197805</v>
          </cell>
        </row>
        <row r="12">
          <cell r="AN12">
            <v>1.0499916798673763</v>
          </cell>
        </row>
        <row r="14">
          <cell r="AN14">
            <v>0.52800000000000002</v>
          </cell>
        </row>
      </sheetData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7106" displayName="Table7106" ref="C1:D56">
  <autoFilter ref="C1:D56" xr:uid="{00000000-0009-0000-0100-000005000000}"/>
  <tableColumns count="2">
    <tableColumn id="1" xr3:uid="{00000000-0010-0000-0000-000001000000}" name="Type 1 " totalsRowLabel="Total" dataDxfId="6" totalsRowDxfId="5"/>
    <tableColumn id="2" xr3:uid="{00000000-0010-0000-0000-000002000000}" name="Type 2" totalsRowFunction="count" dataDxfId="4" totalsRowDxfId="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1:B12" totalsRowShown="0">
  <autoFilter ref="B1:B12" xr:uid="{00000000-0009-0000-0100-000002000000}"/>
  <tableColumns count="1">
    <tableColumn id="1" xr3:uid="{00000000-0010-0000-0100-000001000000}" name="WaterStd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C1:C15" totalsRowShown="0">
  <autoFilter ref="C1:C15" xr:uid="{00000000-0009-0000-0100-000003000000}"/>
  <tableColumns count="1">
    <tableColumn id="1" xr3:uid="{00000000-0010-0000-0200-000001000000}" name="CarbonateStd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D1:D17" totalsRowShown="0">
  <autoFilter ref="D1:D17" xr:uid="{00000000-0009-0000-0100-000004000000}"/>
  <tableColumns count="1">
    <tableColumn id="1" xr3:uid="{00000000-0010-0000-0300-000001000000}" name="Water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47" displayName="Table47" ref="E1:E17" totalsRowShown="0">
  <autoFilter ref="E1:E17" xr:uid="{00000000-0009-0000-0100-000006000000}"/>
  <tableColumns count="1">
    <tableColumn id="1" xr3:uid="{00000000-0010-0000-0400-000001000000}" name="Carbonate"/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9:B20" totalsRowShown="0" dataDxfId="2">
  <autoFilter ref="A19:B20" xr:uid="{00000000-0009-0000-0100-000007000000}"/>
  <tableColumns count="2">
    <tableColumn id="1" xr3:uid="{00000000-0010-0000-0500-000001000000}" name="Type 1 " dataDxfId="1"/>
    <tableColumn id="2" xr3:uid="{00000000-0010-0000-0500-000002000000}" name="Type 2" dataDxfId="0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e9" displayName="Table9" ref="F1:F3" totalsRowShown="0">
  <autoFilter ref="F1:F3" xr:uid="{00000000-0009-0000-0100-000009000000}"/>
  <tableColumns count="1">
    <tableColumn id="1" xr3:uid="{00000000-0010-0000-0600-000001000000}" name="Apatite"/>
  </tableColumns>
  <tableStyleInfo name="TableStyleDark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7000000}" name="Table1" displayName="Table1" ref="A1:A6" totalsRowShown="0">
  <autoFilter ref="A1:A6" xr:uid="{00000000-0009-0000-0100-000001000000}"/>
  <tableColumns count="1">
    <tableColumn id="1" xr3:uid="{00000000-0010-0000-0700-000001000000}" name="Type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73"/>
  <sheetViews>
    <sheetView tabSelected="1" workbookViewId="0">
      <pane xSplit="5" ySplit="1" topLeftCell="H44" activePane="bottomRight" state="frozen"/>
      <selection pane="topRight" activeCell="F1" sqref="F1"/>
      <selection pane="bottomLeft" activeCell="A2" sqref="A2"/>
      <selection pane="bottomRight" activeCell="A53" sqref="A53"/>
    </sheetView>
  </sheetViews>
  <sheetFormatPr defaultColWidth="9.109375" defaultRowHeight="14.4" x14ac:dyDescent="0.3"/>
  <cols>
    <col min="1" max="1" width="9.44140625" style="96" bestFit="1" customWidth="1"/>
    <col min="2" max="2" width="7" style="97" customWidth="1"/>
    <col min="3" max="3" width="13.44140625" style="48" customWidth="1"/>
    <col min="4" max="4" width="16.44140625" style="48" customWidth="1"/>
    <col min="5" max="5" width="52.6640625" style="49" customWidth="1"/>
    <col min="6" max="7" width="17" style="16" bestFit="1" customWidth="1"/>
    <col min="8" max="8" width="16.33203125" style="16" bestFit="1" customWidth="1"/>
    <col min="9" max="10" width="18.109375" style="16" bestFit="1" customWidth="1"/>
    <col min="11" max="11" width="16.33203125" style="16" bestFit="1" customWidth="1"/>
    <col min="12" max="12" width="17" style="16" bestFit="1" customWidth="1"/>
    <col min="13" max="13" width="16.33203125" style="16" bestFit="1" customWidth="1"/>
    <col min="14" max="14" width="18.109375" style="16" bestFit="1" customWidth="1"/>
    <col min="15" max="15" width="16.33203125" style="16" bestFit="1" customWidth="1"/>
    <col min="16" max="16" width="18.109375" style="16" bestFit="1" customWidth="1"/>
    <col min="17" max="17" width="16.33203125" style="16" bestFit="1" customWidth="1"/>
    <col min="18" max="18" width="18.109375" style="16" bestFit="1" customWidth="1"/>
    <col min="19" max="19" width="16.33203125" style="16" bestFit="1" customWidth="1"/>
    <col min="20" max="20" width="18.44140625" style="16" bestFit="1" customWidth="1"/>
    <col min="21" max="21" width="16.33203125" style="16" bestFit="1" customWidth="1"/>
    <col min="22" max="22" width="21.44140625" style="16" bestFit="1" customWidth="1"/>
    <col min="23" max="23" width="13.6640625" style="20" bestFit="1" customWidth="1"/>
    <col min="24" max="24" width="14.6640625" style="58" customWidth="1"/>
    <col min="25" max="25" width="14.44140625" style="16" customWidth="1"/>
    <col min="26" max="27" width="15.33203125" style="46" bestFit="1" customWidth="1"/>
    <col min="28" max="28" width="23.6640625" style="46" bestFit="1" customWidth="1"/>
    <col min="29" max="29" width="24.6640625" style="46" bestFit="1" customWidth="1"/>
    <col min="30" max="31" width="12.109375" style="46" bestFit="1" customWidth="1"/>
    <col min="32" max="32" width="11.88671875" style="46" bestFit="1" customWidth="1"/>
    <col min="33" max="33" width="14.33203125" style="46" bestFit="1" customWidth="1"/>
    <col min="34" max="34" width="8.44140625" style="119" customWidth="1"/>
    <col min="35" max="35" width="7.6640625" style="119" bestFit="1" customWidth="1"/>
    <col min="36" max="36" width="13.44140625" style="48" customWidth="1"/>
    <col min="37" max="37" width="9.44140625" style="46" bestFit="1" customWidth="1"/>
    <col min="38" max="38" width="7.109375" style="85" bestFit="1" customWidth="1"/>
    <col min="39" max="39" width="10" style="85" bestFit="1" customWidth="1"/>
    <col min="40" max="40" width="11.88671875" style="85" bestFit="1" customWidth="1"/>
    <col min="41" max="41" width="14.44140625" style="85" bestFit="1" customWidth="1"/>
    <col min="42" max="16384" width="9.109375" style="46"/>
  </cols>
  <sheetData>
    <row r="1" spans="1:41" s="19" customFormat="1" x14ac:dyDescent="0.3">
      <c r="A1" s="94" t="s">
        <v>0</v>
      </c>
      <c r="B1" s="95" t="s">
        <v>79</v>
      </c>
      <c r="C1" s="48" t="s">
        <v>65</v>
      </c>
      <c r="D1" s="48" t="s">
        <v>57</v>
      </c>
      <c r="E1" s="51" t="s">
        <v>1</v>
      </c>
      <c r="F1" s="45" t="s">
        <v>2</v>
      </c>
      <c r="G1" s="45" t="s">
        <v>3</v>
      </c>
      <c r="H1" s="45" t="s">
        <v>4</v>
      </c>
      <c r="I1" s="45" t="s">
        <v>5</v>
      </c>
      <c r="J1" s="45" t="s">
        <v>6</v>
      </c>
      <c r="K1" s="45" t="s">
        <v>7</v>
      </c>
      <c r="L1" s="45" t="s">
        <v>8</v>
      </c>
      <c r="M1" s="45" t="s">
        <v>9</v>
      </c>
      <c r="N1" s="45" t="s">
        <v>10</v>
      </c>
      <c r="O1" s="45" t="s">
        <v>11</v>
      </c>
      <c r="P1" s="45" t="s">
        <v>12</v>
      </c>
      <c r="Q1" s="45" t="s">
        <v>13</v>
      </c>
      <c r="R1" s="45" t="s">
        <v>14</v>
      </c>
      <c r="S1" s="45" t="s">
        <v>15</v>
      </c>
      <c r="T1" s="45" t="s">
        <v>16</v>
      </c>
      <c r="U1" s="45" t="s">
        <v>17</v>
      </c>
      <c r="V1" s="45" t="s">
        <v>18</v>
      </c>
      <c r="W1" s="63" t="s">
        <v>19</v>
      </c>
      <c r="X1" s="61" t="s">
        <v>20</v>
      </c>
      <c r="Y1" s="45" t="s">
        <v>21</v>
      </c>
      <c r="Z1" s="5" t="s">
        <v>42</v>
      </c>
      <c r="AA1" s="5" t="s">
        <v>43</v>
      </c>
      <c r="AB1" s="5" t="s">
        <v>36</v>
      </c>
      <c r="AC1" s="5" t="s">
        <v>94</v>
      </c>
      <c r="AD1" s="19" t="s">
        <v>31</v>
      </c>
      <c r="AE1" s="19" t="s">
        <v>32</v>
      </c>
      <c r="AF1" s="19" t="s">
        <v>33</v>
      </c>
      <c r="AG1" s="19" t="s">
        <v>34</v>
      </c>
      <c r="AH1" s="118" t="s">
        <v>73</v>
      </c>
      <c r="AI1" s="118" t="s">
        <v>74</v>
      </c>
      <c r="AJ1" s="89" t="s">
        <v>82</v>
      </c>
      <c r="AK1" s="19" t="s">
        <v>116</v>
      </c>
      <c r="AL1" s="23" t="s">
        <v>117</v>
      </c>
      <c r="AM1" s="23" t="s">
        <v>118</v>
      </c>
      <c r="AN1" s="23" t="s">
        <v>119</v>
      </c>
      <c r="AO1" s="23"/>
    </row>
    <row r="2" spans="1:41" s="19" customFormat="1" x14ac:dyDescent="0.3">
      <c r="A2" s="96" t="s">
        <v>99</v>
      </c>
      <c r="B2" s="95"/>
      <c r="C2" s="48"/>
      <c r="D2" s="48"/>
      <c r="E2" s="51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63"/>
      <c r="X2" s="61"/>
      <c r="Y2" s="45"/>
      <c r="Z2" s="17"/>
      <c r="AA2" s="17"/>
      <c r="AB2" s="16"/>
      <c r="AC2" s="16"/>
      <c r="AD2" s="16"/>
      <c r="AE2" s="16"/>
      <c r="AF2" s="3"/>
      <c r="AG2" s="3"/>
      <c r="AH2" s="118"/>
      <c r="AI2" s="118"/>
      <c r="AJ2" s="89"/>
      <c r="AK2" s="114">
        <v>15</v>
      </c>
      <c r="AL2" s="115"/>
      <c r="AM2" s="115"/>
      <c r="AN2" s="115"/>
      <c r="AO2" s="23"/>
    </row>
    <row r="3" spans="1:41" s="91" customFormat="1" x14ac:dyDescent="0.3">
      <c r="A3" s="91" t="s">
        <v>120</v>
      </c>
      <c r="B3" s="85" t="s">
        <v>80</v>
      </c>
      <c r="C3" s="104" t="s">
        <v>64</v>
      </c>
      <c r="D3" s="55" t="s">
        <v>124</v>
      </c>
      <c r="E3" s="91" t="s">
        <v>121</v>
      </c>
      <c r="F3" s="16">
        <v>10.3032999218046</v>
      </c>
      <c r="G3" s="16">
        <v>10.250582292876199</v>
      </c>
      <c r="H3" s="16">
        <v>4.7578804051255502E-3</v>
      </c>
      <c r="I3" s="16">
        <v>20.286020080004999</v>
      </c>
      <c r="J3" s="16">
        <v>20.082999799735902</v>
      </c>
      <c r="K3" s="16">
        <v>1.29744360953818E-3</v>
      </c>
      <c r="L3" s="16">
        <v>-0.35324160138433203</v>
      </c>
      <c r="M3" s="16">
        <v>4.7195557469836202E-3</v>
      </c>
      <c r="N3" s="16">
        <v>3.26627912959898E-3</v>
      </c>
      <c r="O3" s="16">
        <v>4.7093738544224297E-3</v>
      </c>
      <c r="P3" s="16">
        <v>-1.37017739830825E-2</v>
      </c>
      <c r="Q3" s="16">
        <v>1.2716295300756299E-3</v>
      </c>
      <c r="R3" s="16">
        <v>0.541818928280556</v>
      </c>
      <c r="S3" s="16">
        <v>5.9853474985188497E-2</v>
      </c>
      <c r="T3" s="16">
        <v>1.8322153973672901</v>
      </c>
      <c r="U3" s="16">
        <v>8.9042050594357103E-2</v>
      </c>
      <c r="V3" s="92">
        <v>43977.47384259259</v>
      </c>
      <c r="W3" s="91">
        <v>2.4</v>
      </c>
      <c r="X3" s="16">
        <v>0.192018581631128</v>
      </c>
      <c r="Y3" s="16">
        <v>0.196018035736226</v>
      </c>
      <c r="Z3" s="17">
        <f>((((N3/1000)+1)/((SMOW!$Z$4/1000)+1))-1)*1000</f>
        <v>10.453879881563877</v>
      </c>
      <c r="AA3" s="17">
        <f>((((P3/1000)+1)/((SMOW!$AA$4/1000)+1))-1)*1000</f>
        <v>20.660200436587228</v>
      </c>
      <c r="AB3" s="17">
        <f>Z3*SMOW!$AN$6</f>
        <v>11.397647128086826</v>
      </c>
      <c r="AC3" s="17">
        <f>AA3*SMOW!$AN$12</f>
        <v>22.491105495731141</v>
      </c>
      <c r="AD3" s="17">
        <f t="shared" ref="AD3:AD18" si="0">LN((AB3/1000)+1)*1000</f>
        <v>11.333183309533586</v>
      </c>
      <c r="AE3" s="17">
        <f t="shared" ref="AE3:AE18" si="1">LN((AC3/1000)+1)*1000</f>
        <v>22.241910115304041</v>
      </c>
      <c r="AF3" s="16">
        <f>(AD3-SMOW!AN$14*AE3)</f>
        <v>-0.41054523134694776</v>
      </c>
      <c r="AG3" s="2">
        <f t="shared" ref="AG3:AG61" si="2">AF3*1000</f>
        <v>-410.54523134694773</v>
      </c>
      <c r="AH3" s="119"/>
      <c r="AI3" s="119"/>
      <c r="AK3" s="114">
        <v>15</v>
      </c>
      <c r="AL3" s="91">
        <v>5</v>
      </c>
      <c r="AM3" s="91">
        <v>0</v>
      </c>
      <c r="AN3" s="91">
        <v>0</v>
      </c>
    </row>
    <row r="4" spans="1:41" s="91" customFormat="1" x14ac:dyDescent="0.3">
      <c r="A4" s="91" t="s">
        <v>120</v>
      </c>
      <c r="B4" s="85" t="s">
        <v>80</v>
      </c>
      <c r="C4" s="104" t="s">
        <v>64</v>
      </c>
      <c r="D4" s="55" t="s">
        <v>124</v>
      </c>
      <c r="E4" s="91" t="s">
        <v>122</v>
      </c>
      <c r="F4" s="16">
        <v>10.313827773965899</v>
      </c>
      <c r="G4" s="16">
        <v>10.261002939311201</v>
      </c>
      <c r="H4" s="16">
        <v>3.3819415247410898E-3</v>
      </c>
      <c r="I4" s="16">
        <v>20.309500659185399</v>
      </c>
      <c r="J4" s="16">
        <v>20.1060132524449</v>
      </c>
      <c r="K4" s="16">
        <v>1.3932266439365701E-3</v>
      </c>
      <c r="L4" s="16">
        <v>-0.35497205797966003</v>
      </c>
      <c r="M4" s="16">
        <v>3.5508377386082399E-3</v>
      </c>
      <c r="N4" s="16">
        <v>1.3686799926643199E-2</v>
      </c>
      <c r="O4" s="16">
        <v>3.3474626593473899E-3</v>
      </c>
      <c r="P4" s="16">
        <v>9.3116330347531306E-3</v>
      </c>
      <c r="Q4" s="16">
        <v>1.36550685478047E-3</v>
      </c>
      <c r="R4" s="16">
        <v>9.8893201697015404E-2</v>
      </c>
      <c r="S4" s="16">
        <v>5.0202688203949603E-2</v>
      </c>
      <c r="T4" s="16">
        <v>1.1593954112085501</v>
      </c>
      <c r="U4" s="16">
        <v>0.131972667386447</v>
      </c>
      <c r="V4" s="92">
        <v>43977.553020833337</v>
      </c>
      <c r="W4" s="91">
        <v>2.4</v>
      </c>
      <c r="X4" s="16">
        <v>0.13174631746232501</v>
      </c>
      <c r="Y4" s="16">
        <v>0.15179915136264199</v>
      </c>
      <c r="Z4" s="17">
        <f>((((N4/1000)+1)/((SMOW!$Z$4/1000)+1))-1)*1000</f>
        <v>10.464409302841648</v>
      </c>
      <c r="AA4" s="17">
        <f>((((P4/1000)+1)/((SMOW!$AA$4/1000)+1))-1)*1000</f>
        <v>20.683689627050583</v>
      </c>
      <c r="AB4" s="17">
        <f>Z4*SMOW!$AN$6</f>
        <v>11.409127136423123</v>
      </c>
      <c r="AC4" s="17">
        <f>AA4*SMOW!$AN$12</f>
        <v>22.516676296089159</v>
      </c>
      <c r="AD4" s="17">
        <f t="shared" si="0"/>
        <v>11.344533882887971</v>
      </c>
      <c r="AE4" s="17">
        <f t="shared" si="1"/>
        <v>22.266918137852457</v>
      </c>
      <c r="AF4" s="16">
        <f>(AD4-SMOW!AN$14*AE4)</f>
        <v>-0.41239889389812667</v>
      </c>
      <c r="AG4" s="2">
        <f t="shared" si="2"/>
        <v>-412.39889389812669</v>
      </c>
      <c r="AH4" s="119"/>
      <c r="AI4" s="119"/>
      <c r="AK4" s="114">
        <v>15</v>
      </c>
      <c r="AL4" s="91">
        <v>0</v>
      </c>
      <c r="AM4" s="91">
        <v>0</v>
      </c>
      <c r="AN4" s="91">
        <v>0</v>
      </c>
    </row>
    <row r="5" spans="1:41" s="91" customFormat="1" x14ac:dyDescent="0.3">
      <c r="A5" s="91" t="s">
        <v>120</v>
      </c>
      <c r="B5" s="85" t="s">
        <v>80</v>
      </c>
      <c r="C5" s="104" t="s">
        <v>64</v>
      </c>
      <c r="D5" s="55" t="s">
        <v>124</v>
      </c>
      <c r="E5" s="91" t="s">
        <v>123</v>
      </c>
      <c r="F5" s="16">
        <v>10.301326391602201</v>
      </c>
      <c r="G5" s="16">
        <v>10.2486291196797</v>
      </c>
      <c r="H5" s="16">
        <v>3.2360402809082302E-3</v>
      </c>
      <c r="I5" s="16">
        <v>20.311046930390798</v>
      </c>
      <c r="J5" s="16">
        <v>20.107528746904201</v>
      </c>
      <c r="K5" s="16">
        <v>1.32861377357708E-3</v>
      </c>
      <c r="L5" s="16">
        <v>-0.36814605868575401</v>
      </c>
      <c r="M5" s="16">
        <v>3.2927564555579598E-3</v>
      </c>
      <c r="N5" s="16">
        <v>1.3128690510122399E-3</v>
      </c>
      <c r="O5" s="16">
        <v>3.2030488774704201E-3</v>
      </c>
      <c r="P5" s="16">
        <v>1.0827139459745901E-2</v>
      </c>
      <c r="Q5" s="16">
        <v>1.30217952913698E-3</v>
      </c>
      <c r="R5" s="16">
        <v>-9.3736009708719106E-2</v>
      </c>
      <c r="S5" s="16">
        <v>7.1630397385660793E-2</v>
      </c>
      <c r="T5" s="16">
        <v>0.72318721392164698</v>
      </c>
      <c r="U5" s="16">
        <v>0.117505798005096</v>
      </c>
      <c r="V5" s="92">
        <v>43977.645428240743</v>
      </c>
      <c r="W5" s="91">
        <v>2.4</v>
      </c>
      <c r="X5" s="16">
        <v>5.9647947741326798E-2</v>
      </c>
      <c r="Y5" s="16">
        <v>6.6873055836178197E-2</v>
      </c>
      <c r="Z5" s="17">
        <f>((((N5/1000)+1)/((SMOW!$Z$4/1000)+1))-1)*1000</f>
        <v>10.451906057217908</v>
      </c>
      <c r="AA5" s="17">
        <f>((((P5/1000)+1)/((SMOW!$AA$4/1000)+1))-1)*1000</f>
        <v>20.685236465336267</v>
      </c>
      <c r="AB5" s="17">
        <f>Z5*SMOW!$AN$6</f>
        <v>11.395495108583727</v>
      </c>
      <c r="AC5" s="17">
        <f>AA5*SMOW!$AN$12</f>
        <v>22.518360215041202</v>
      </c>
      <c r="AD5" s="17">
        <f t="shared" si="0"/>
        <v>11.331055539315161</v>
      </c>
      <c r="AE5" s="17">
        <f t="shared" si="1"/>
        <v>22.268564974138378</v>
      </c>
      <c r="AF5" s="16">
        <f>(AD5-SMOW!AN$14*AE5)</f>
        <v>-0.42674676702990411</v>
      </c>
      <c r="AG5" s="2">
        <f t="shared" si="2"/>
        <v>-426.74676702990411</v>
      </c>
      <c r="AH5" s="119"/>
      <c r="AI5" s="119"/>
      <c r="AK5" s="114">
        <v>15</v>
      </c>
      <c r="AL5" s="91">
        <v>0</v>
      </c>
      <c r="AM5" s="91">
        <v>0</v>
      </c>
      <c r="AN5" s="91">
        <v>0</v>
      </c>
    </row>
    <row r="6" spans="1:41" s="91" customFormat="1" x14ac:dyDescent="0.3">
      <c r="A6" s="91">
        <v>2260</v>
      </c>
      <c r="B6" s="85" t="s">
        <v>80</v>
      </c>
      <c r="C6" s="104" t="s">
        <v>62</v>
      </c>
      <c r="D6" s="55" t="s">
        <v>66</v>
      </c>
      <c r="E6" s="91" t="s">
        <v>125</v>
      </c>
      <c r="F6" s="16">
        <v>-3.48525535204696</v>
      </c>
      <c r="G6" s="16">
        <v>-3.4913433874708799</v>
      </c>
      <c r="H6" s="16">
        <v>4.4810504918234703E-3</v>
      </c>
      <c r="I6" s="16">
        <v>-6.7100459278028399</v>
      </c>
      <c r="J6" s="16">
        <v>-6.7326597072445402</v>
      </c>
      <c r="K6" s="16">
        <v>3.2686412900781101E-3</v>
      </c>
      <c r="L6" s="16">
        <v>6.3500937954238904E-2</v>
      </c>
      <c r="M6" s="16">
        <v>4.2426362763615198E-3</v>
      </c>
      <c r="N6" s="16">
        <v>-13.6447147897129</v>
      </c>
      <c r="O6" s="16">
        <v>4.4353662197605496E-3</v>
      </c>
      <c r="P6" s="16">
        <v>-26.472651110264501</v>
      </c>
      <c r="Q6" s="16">
        <v>3.2036080467290002E-3</v>
      </c>
      <c r="R6" s="16">
        <v>-12.278178716782399</v>
      </c>
      <c r="S6" s="16">
        <v>0.14696692458437299</v>
      </c>
      <c r="T6" s="16" t="s">
        <v>120</v>
      </c>
      <c r="U6" s="16" t="s">
        <v>120</v>
      </c>
      <c r="V6" s="92">
        <v>43978.475254629629</v>
      </c>
      <c r="W6" s="91">
        <v>2.4</v>
      </c>
      <c r="X6" s="16">
        <v>0.99389321855332102</v>
      </c>
      <c r="Y6" s="16">
        <v>0.99429377949729303</v>
      </c>
      <c r="Z6" s="17">
        <f>((((N6/1000)+1)/((SMOW!$Z$4/1000)+1))-1)*1000</f>
        <v>-3.3367304980153056</v>
      </c>
      <c r="AA6" s="17">
        <f>((((P6/1000)+1)/((SMOW!$AA$4/1000)+1))-1)*1000</f>
        <v>-6.3457661259732623</v>
      </c>
      <c r="AB6" s="17">
        <f>Z6*SMOW!$AN$6</f>
        <v>-3.6379676453881866</v>
      </c>
      <c r="AC6" s="17">
        <f>AA6*SMOW!$AN$12</f>
        <v>-6.9081273353840515</v>
      </c>
      <c r="AD6" s="17">
        <f t="shared" si="0"/>
        <v>-3.6446011428689493</v>
      </c>
      <c r="AE6" s="17">
        <f t="shared" si="1"/>
        <v>-6.9320989099407653</v>
      </c>
      <c r="AF6" s="16">
        <f>(AD6-SMOW!AN$14*AE6)</f>
        <v>1.5547081579775135E-2</v>
      </c>
      <c r="AG6" s="2">
        <f t="shared" si="2"/>
        <v>15.547081579775135</v>
      </c>
      <c r="AH6" s="119">
        <f>AVERAGE(AG6:AG10)</f>
        <v>16.718316204837791</v>
      </c>
      <c r="AI6" s="119">
        <f>STDEV(AG6:AG10)</f>
        <v>4.8058727145172222</v>
      </c>
      <c r="AK6" s="114">
        <v>15</v>
      </c>
      <c r="AL6" s="91">
        <v>0</v>
      </c>
      <c r="AM6" s="91">
        <v>0</v>
      </c>
      <c r="AN6" s="91">
        <v>0</v>
      </c>
    </row>
    <row r="7" spans="1:41" s="91" customFormat="1" x14ac:dyDescent="0.3">
      <c r="A7" s="91">
        <v>2261</v>
      </c>
      <c r="B7" s="85" t="s">
        <v>80</v>
      </c>
      <c r="C7" s="104" t="s">
        <v>62</v>
      </c>
      <c r="D7" s="55" t="s">
        <v>66</v>
      </c>
      <c r="E7" s="91" t="s">
        <v>126</v>
      </c>
      <c r="F7" s="16">
        <v>-3.4648896023617999</v>
      </c>
      <c r="G7" s="16">
        <v>-3.47090645372207</v>
      </c>
      <c r="H7" s="16">
        <v>3.34254909866671E-3</v>
      </c>
      <c r="I7" s="16">
        <v>-6.6742080053085697</v>
      </c>
      <c r="J7" s="16">
        <v>-6.69658015295325</v>
      </c>
      <c r="K7" s="16">
        <v>1.04749367041733E-3</v>
      </c>
      <c r="L7" s="16">
        <v>6.4887867037247499E-2</v>
      </c>
      <c r="M7" s="16">
        <v>3.3720973687049699E-3</v>
      </c>
      <c r="N7" s="16">
        <v>-13.6245566686744</v>
      </c>
      <c r="O7" s="16">
        <v>3.3084718387279598E-3</v>
      </c>
      <c r="P7" s="16">
        <v>-26.437526222982001</v>
      </c>
      <c r="Q7" s="16">
        <v>1.02665262218721E-3</v>
      </c>
      <c r="R7" s="16">
        <v>-15.07801370872</v>
      </c>
      <c r="S7" s="16">
        <v>0.12104390463864299</v>
      </c>
      <c r="T7" s="16" t="s">
        <v>120</v>
      </c>
      <c r="U7" s="16" t="s">
        <v>120</v>
      </c>
      <c r="V7" s="92">
        <v>43978.555335648147</v>
      </c>
      <c r="W7" s="91">
        <v>2.4</v>
      </c>
      <c r="X7" s="16">
        <v>4.3931429800931197E-2</v>
      </c>
      <c r="Y7" s="16">
        <v>5.1834464622151903E-2</v>
      </c>
      <c r="Z7" s="17">
        <f>((((N7/1000)+1)/((SMOW!$Z$4/1000)+1))-1)*1000</f>
        <v>-3.3163617129309264</v>
      </c>
      <c r="AA7" s="17">
        <f>((((P7/1000)+1)/((SMOW!$AA$4/1000)+1))-1)*1000</f>
        <v>-6.3099150602560217</v>
      </c>
      <c r="AB7" s="17">
        <f>Z7*SMOW!$AN$6</f>
        <v>-3.6157599839792378</v>
      </c>
      <c r="AC7" s="17">
        <f>AA7*SMOW!$AN$12</f>
        <v>-6.8690991515261199</v>
      </c>
      <c r="AD7" s="17">
        <f t="shared" si="0"/>
        <v>-3.622312644109472</v>
      </c>
      <c r="AE7" s="17">
        <f t="shared" si="1"/>
        <v>-6.8928000111632448</v>
      </c>
      <c r="AF7" s="16">
        <f>(AD7-SMOW!AN$14*AE7)</f>
        <v>1.7085761784721321E-2</v>
      </c>
      <c r="AG7" s="2">
        <f t="shared" si="2"/>
        <v>17.085761784721321</v>
      </c>
      <c r="AH7" s="119"/>
      <c r="AI7" s="119"/>
      <c r="AK7" s="114">
        <v>15</v>
      </c>
      <c r="AL7" s="91">
        <v>0</v>
      </c>
      <c r="AM7" s="91">
        <v>0</v>
      </c>
      <c r="AN7" s="91">
        <v>0</v>
      </c>
    </row>
    <row r="8" spans="1:41" s="91" customFormat="1" x14ac:dyDescent="0.3">
      <c r="A8" s="91">
        <v>2262</v>
      </c>
      <c r="B8" s="85" t="s">
        <v>80</v>
      </c>
      <c r="C8" s="104" t="s">
        <v>62</v>
      </c>
      <c r="D8" s="55" t="s">
        <v>66</v>
      </c>
      <c r="E8" s="91" t="s">
        <v>127</v>
      </c>
      <c r="F8" s="16">
        <v>-3.53824212543589</v>
      </c>
      <c r="G8" s="16">
        <v>-3.5445169231803502</v>
      </c>
      <c r="H8" s="16">
        <v>4.5942066297748598E-3</v>
      </c>
      <c r="I8" s="16">
        <v>-6.7992847166318997</v>
      </c>
      <c r="J8" s="16">
        <v>-6.82250520619524</v>
      </c>
      <c r="K8" s="16">
        <v>1.3938691095347099E-3</v>
      </c>
      <c r="L8" s="16">
        <v>5.77658256907332E-2</v>
      </c>
      <c r="M8" s="16">
        <v>4.4301779770507402E-3</v>
      </c>
      <c r="N8" s="16">
        <v>-13.697161363392899</v>
      </c>
      <c r="O8" s="16">
        <v>4.5473687318359898E-3</v>
      </c>
      <c r="P8" s="16">
        <v>-26.560114394425099</v>
      </c>
      <c r="Q8" s="16">
        <v>1.3661365378175E-3</v>
      </c>
      <c r="R8" s="16">
        <v>-17.045888275344598</v>
      </c>
      <c r="S8" s="16">
        <v>0.11838725300692</v>
      </c>
      <c r="T8" s="16">
        <v>2605.30053612239</v>
      </c>
      <c r="U8" s="16">
        <v>3.4735573922937402</v>
      </c>
      <c r="V8" s="92">
        <v>43978.630173611113</v>
      </c>
      <c r="W8" s="91">
        <v>2.4</v>
      </c>
      <c r="X8" s="16">
        <v>2.8629426201611401E-2</v>
      </c>
      <c r="Y8" s="16">
        <v>2.0847095510226201E-2</v>
      </c>
      <c r="Z8" s="17">
        <f>((((N8/1000)+1)/((SMOW!$Z$4/1000)+1))-1)*1000</f>
        <v>-3.3897251687814434</v>
      </c>
      <c r="AA8" s="17">
        <f>((((P8/1000)+1)/((SMOW!$AA$4/1000)+1))-1)*1000</f>
        <v>-6.435037642293584</v>
      </c>
      <c r="AB8" s="17">
        <f>Z8*SMOW!$AN$6</f>
        <v>-3.6957466292587395</v>
      </c>
      <c r="AC8" s="17">
        <f>AA8*SMOW!$AN$12</f>
        <v>-7.0053100852555676</v>
      </c>
      <c r="AD8" s="17">
        <f t="shared" si="0"/>
        <v>-3.702592773781463</v>
      </c>
      <c r="AE8" s="17">
        <f t="shared" si="1"/>
        <v>-7.0299624691432729</v>
      </c>
      <c r="AF8" s="16">
        <f>(AD8-SMOW!AN$14*AE8)</f>
        <v>9.2274099261850928E-3</v>
      </c>
      <c r="AG8" s="2">
        <f t="shared" si="2"/>
        <v>9.2274099261850928</v>
      </c>
      <c r="AH8" s="119"/>
      <c r="AI8" s="119"/>
      <c r="AK8" s="114">
        <v>15</v>
      </c>
      <c r="AL8" s="91">
        <v>0</v>
      </c>
      <c r="AM8" s="91">
        <v>0</v>
      </c>
      <c r="AN8" s="91">
        <v>0</v>
      </c>
    </row>
    <row r="9" spans="1:41" s="91" customFormat="1" x14ac:dyDescent="0.3">
      <c r="A9" s="91">
        <v>2263</v>
      </c>
      <c r="B9" s="85" t="s">
        <v>80</v>
      </c>
      <c r="C9" s="104" t="s">
        <v>62</v>
      </c>
      <c r="D9" s="55" t="s">
        <v>66</v>
      </c>
      <c r="E9" s="91" t="s">
        <v>128</v>
      </c>
      <c r="F9" s="16">
        <v>-3.48812423965725</v>
      </c>
      <c r="G9" s="16">
        <v>-3.4942222123908802</v>
      </c>
      <c r="H9" s="16">
        <v>3.80020165527622E-3</v>
      </c>
      <c r="I9" s="16">
        <v>-6.7253913173331403</v>
      </c>
      <c r="J9" s="16">
        <v>-6.74810870521239</v>
      </c>
      <c r="K9" s="16">
        <v>1.2522371456118E-3</v>
      </c>
      <c r="L9" s="16">
        <v>6.8779183961265006E-2</v>
      </c>
      <c r="M9" s="16">
        <v>3.8925536879591601E-3</v>
      </c>
      <c r="N9" s="16">
        <v>-13.647554429038101</v>
      </c>
      <c r="O9" s="16">
        <v>3.7614586313755101E-3</v>
      </c>
      <c r="P9" s="16">
        <v>-26.487691186252199</v>
      </c>
      <c r="Q9" s="16">
        <v>1.2273224988834999E-3</v>
      </c>
      <c r="R9" s="16">
        <v>-18.2743736858252</v>
      </c>
      <c r="S9" s="16">
        <v>9.7206984653925396E-2</v>
      </c>
      <c r="T9" s="16">
        <v>3070.9550872749801</v>
      </c>
      <c r="U9" s="16">
        <v>3.2700965942153699</v>
      </c>
      <c r="V9" s="92">
        <v>43978.707812499997</v>
      </c>
      <c r="W9" s="91">
        <v>2.4</v>
      </c>
      <c r="X9" s="16">
        <v>1.7177504464029499E-2</v>
      </c>
      <c r="Y9" s="16">
        <v>1.1756038037899199E-2</v>
      </c>
      <c r="Z9" s="17">
        <f>((((N9/1000)+1)/((SMOW!$Z$4/1000)+1))-1)*1000</f>
        <v>-3.3395998132169646</v>
      </c>
      <c r="AA9" s="17">
        <f>((((P9/1000)+1)/((SMOW!$AA$4/1000)+1))-1)*1000</f>
        <v>-6.3611171432815805</v>
      </c>
      <c r="AB9" s="17">
        <f>Z9*SMOW!$AN$6</f>
        <v>-3.6410959998879777</v>
      </c>
      <c r="AC9" s="17">
        <f>AA9*SMOW!$AN$12</f>
        <v>-6.9248387584318527</v>
      </c>
      <c r="AD9" s="17">
        <f t="shared" si="0"/>
        <v>-3.6477409247046411</v>
      </c>
      <c r="AE9" s="17">
        <f t="shared" si="1"/>
        <v>-6.9489267222676565</v>
      </c>
      <c r="AF9" s="16">
        <f>(AD9-SMOW!AN$14*AE9)</f>
        <v>2.1292384652681573E-2</v>
      </c>
      <c r="AG9" s="2">
        <f t="shared" si="2"/>
        <v>21.292384652681573</v>
      </c>
      <c r="AH9" s="119"/>
      <c r="AI9" s="119"/>
      <c r="AK9" s="114">
        <v>15</v>
      </c>
      <c r="AL9" s="91">
        <v>0</v>
      </c>
      <c r="AM9" s="91">
        <v>0</v>
      </c>
      <c r="AN9" s="91">
        <v>0</v>
      </c>
    </row>
    <row r="10" spans="1:41" s="91" customFormat="1" x14ac:dyDescent="0.3">
      <c r="A10" s="91">
        <v>2264</v>
      </c>
      <c r="B10" s="85" t="s">
        <v>80</v>
      </c>
      <c r="C10" s="104" t="s">
        <v>62</v>
      </c>
      <c r="D10" s="55" t="s">
        <v>66</v>
      </c>
      <c r="E10" s="91" t="s">
        <v>129</v>
      </c>
      <c r="F10" s="16">
        <v>-3.5676874629430602</v>
      </c>
      <c r="G10" s="16">
        <v>-3.5740671978819401</v>
      </c>
      <c r="H10" s="16">
        <v>4.2838876768013399E-3</v>
      </c>
      <c r="I10" s="16">
        <v>-6.8742992189587797</v>
      </c>
      <c r="J10" s="16">
        <v>-6.89803609131837</v>
      </c>
      <c r="K10" s="16">
        <v>1.2757101772280901E-3</v>
      </c>
      <c r="L10" s="16">
        <v>6.8095858334163095E-2</v>
      </c>
      <c r="M10" s="16">
        <v>4.4699924622684899E-3</v>
      </c>
      <c r="N10" s="16">
        <v>-13.7263065059319</v>
      </c>
      <c r="O10" s="16">
        <v>4.2402134779781896E-3</v>
      </c>
      <c r="P10" s="16">
        <v>-26.633636400038</v>
      </c>
      <c r="Q10" s="16">
        <v>1.25032850850739E-3</v>
      </c>
      <c r="R10" s="16">
        <v>-19.813564422282798</v>
      </c>
      <c r="S10" s="16">
        <v>9.03458499582247E-2</v>
      </c>
      <c r="T10" s="16">
        <v>2649.7664370551001</v>
      </c>
      <c r="U10" s="16">
        <v>1.8538988756111501</v>
      </c>
      <c r="V10" s="92">
        <v>43978.783356481479</v>
      </c>
      <c r="W10" s="91">
        <v>2.4</v>
      </c>
      <c r="X10" s="16">
        <v>3.5717198038632797E-2</v>
      </c>
      <c r="Y10" s="16">
        <v>4.7428652291361797E-2</v>
      </c>
      <c r="Z10" s="17">
        <f>((((N10/1000)+1)/((SMOW!$Z$4/1000)+1))-1)*1000</f>
        <v>-3.4191748949485845</v>
      </c>
      <c r="AA10" s="17">
        <f>((((P10/1000)+1)/((SMOW!$AA$4/1000)+1))-1)*1000</f>
        <v>-6.5100796554876661</v>
      </c>
      <c r="AB10" s="17">
        <f>Z10*SMOW!$AN$6</f>
        <v>-3.7278550512680466</v>
      </c>
      <c r="AC10" s="17">
        <f>AA10*SMOW!$AN$12</f>
        <v>-7.0870023147448444</v>
      </c>
      <c r="AD10" s="17">
        <f t="shared" si="0"/>
        <v>-3.7348208198821302</v>
      </c>
      <c r="AE10" s="17">
        <f t="shared" si="1"/>
        <v>-7.1122343995510526</v>
      </c>
      <c r="AF10" s="16">
        <f>(AD10-SMOW!AN$14*AE10)</f>
        <v>2.0438943080825833E-2</v>
      </c>
      <c r="AG10" s="2">
        <f t="shared" si="2"/>
        <v>20.438943080825833</v>
      </c>
      <c r="AK10" s="114">
        <v>15</v>
      </c>
      <c r="AL10" s="91">
        <v>2</v>
      </c>
      <c r="AM10" s="91">
        <v>0</v>
      </c>
      <c r="AN10" s="91">
        <v>0</v>
      </c>
    </row>
    <row r="11" spans="1:41" s="91" customFormat="1" x14ac:dyDescent="0.3">
      <c r="A11" s="91">
        <v>2265</v>
      </c>
      <c r="B11" s="85" t="s">
        <v>113</v>
      </c>
      <c r="C11" s="104" t="s">
        <v>62</v>
      </c>
      <c r="D11" s="55" t="s">
        <v>22</v>
      </c>
      <c r="E11" s="91" t="s">
        <v>130</v>
      </c>
      <c r="F11" s="16">
        <v>-1.8904012754084602E-2</v>
      </c>
      <c r="G11" s="16">
        <v>-1.8904565359992201E-2</v>
      </c>
      <c r="H11" s="16">
        <v>4.4361603282064297E-3</v>
      </c>
      <c r="I11" s="16">
        <v>-0.11852224875971901</v>
      </c>
      <c r="J11" s="16">
        <v>-0.11852933219098501</v>
      </c>
      <c r="K11" s="16">
        <v>1.76367745819335E-3</v>
      </c>
      <c r="L11" s="16">
        <v>4.3678922036847902E-2</v>
      </c>
      <c r="M11" s="16">
        <v>4.4728832459060503E-3</v>
      </c>
      <c r="N11" s="16">
        <v>-10.2137028731605</v>
      </c>
      <c r="O11" s="16">
        <v>4.3909337109821096E-3</v>
      </c>
      <c r="P11" s="16">
        <v>-20.012273104733602</v>
      </c>
      <c r="Q11" s="16">
        <v>1.7285871392668599E-3</v>
      </c>
      <c r="R11" s="16">
        <v>-15.745976923861599</v>
      </c>
      <c r="S11" s="16">
        <v>0.18290384373357499</v>
      </c>
      <c r="T11" s="16" t="s">
        <v>120</v>
      </c>
      <c r="U11" s="16" t="s">
        <v>120</v>
      </c>
      <c r="V11" s="92">
        <v>43979.480046296296</v>
      </c>
      <c r="W11" s="91">
        <v>2.4</v>
      </c>
      <c r="X11" s="16">
        <v>0.13331662650498399</v>
      </c>
      <c r="Y11" s="16">
        <v>0.32859797712420402</v>
      </c>
      <c r="Z11" s="17">
        <f>((((N11/1000)+1)/((SMOW!$Z$4/1000)+1))-1)*1000</f>
        <v>0.1301374812263667</v>
      </c>
      <c r="AA11" s="17">
        <f>((((P11/1000)+1)/((SMOW!$AA$4/1000)+1))-1)*1000</f>
        <v>0.24817493273809887</v>
      </c>
      <c r="AB11" s="17">
        <f>Z11*SMOW!$AN$6</f>
        <v>0.14188618062964189</v>
      </c>
      <c r="AC11" s="17">
        <f>AA11*SMOW!$AN$12</f>
        <v>0.27016817241152496</v>
      </c>
      <c r="AD11" s="17">
        <f t="shared" si="0"/>
        <v>0.14187611573762132</v>
      </c>
      <c r="AE11" s="17">
        <f t="shared" si="1"/>
        <v>0.27013168356278827</v>
      </c>
      <c r="AF11" s="16">
        <f>(AD11-SMOW!AN$14*AE11)</f>
        <v>-7.5341318353089326E-4</v>
      </c>
      <c r="AG11" s="2">
        <f t="shared" si="2"/>
        <v>-0.75341318353089326</v>
      </c>
      <c r="AH11" s="119">
        <f>AVERAGE(AG11:AG14)</f>
        <v>3.1947432046184332E-3</v>
      </c>
      <c r="AI11" s="119">
        <f>STDEV(AG11:AG14)</f>
        <v>6.071315826313735</v>
      </c>
      <c r="AK11" s="114">
        <v>15</v>
      </c>
      <c r="AL11" s="91">
        <v>0</v>
      </c>
      <c r="AM11" s="91">
        <v>0</v>
      </c>
      <c r="AN11" s="91">
        <v>0</v>
      </c>
    </row>
    <row r="12" spans="1:41" s="91" customFormat="1" x14ac:dyDescent="0.3">
      <c r="A12" s="91">
        <v>2266</v>
      </c>
      <c r="B12" s="85" t="s">
        <v>113</v>
      </c>
      <c r="C12" s="104" t="s">
        <v>62</v>
      </c>
      <c r="D12" s="55" t="s">
        <v>22</v>
      </c>
      <c r="E12" s="91" t="s">
        <v>131</v>
      </c>
      <c r="F12" s="16">
        <v>-0.230272489486261</v>
      </c>
      <c r="G12" s="16">
        <v>-0.23029917624034399</v>
      </c>
      <c r="H12" s="16">
        <v>2.9516964288178499E-3</v>
      </c>
      <c r="I12" s="16">
        <v>-0.51186216935718298</v>
      </c>
      <c r="J12" s="16">
        <v>-0.51199323979869404</v>
      </c>
      <c r="K12" s="16">
        <v>1.11530489636454E-3</v>
      </c>
      <c r="L12" s="16">
        <v>4.00332543733663E-2</v>
      </c>
      <c r="M12" s="16">
        <v>3.1439603538235099E-3</v>
      </c>
      <c r="N12" s="16">
        <v>-10.4229164500507</v>
      </c>
      <c r="O12" s="16">
        <v>2.9216039085601499E-3</v>
      </c>
      <c r="P12" s="16">
        <v>-20.3977870914017</v>
      </c>
      <c r="Q12" s="16">
        <v>1.0931146685907399E-3</v>
      </c>
      <c r="R12" s="16">
        <v>-17.412170428180399</v>
      </c>
      <c r="S12" s="16">
        <v>0.105946759727954</v>
      </c>
      <c r="T12" s="16">
        <v>3399.9529655710098</v>
      </c>
      <c r="U12" s="16">
        <v>2.3846019886891501</v>
      </c>
      <c r="V12" s="92">
        <v>43979.559675925928</v>
      </c>
      <c r="W12" s="91">
        <v>2.4</v>
      </c>
      <c r="X12" s="16">
        <v>4.2124670447343499E-2</v>
      </c>
      <c r="Y12" s="16">
        <v>4.9618146286944498E-2</v>
      </c>
      <c r="Z12" s="17">
        <f>((((N12/1000)+1)/((SMOW!$Z$4/1000)+1))-1)*1000</f>
        <v>-8.1262498774825609E-2</v>
      </c>
      <c r="AA12" s="17">
        <f>((((P12/1000)+1)/((SMOW!$AA$4/1000)+1))-1)*1000</f>
        <v>-0.14530924159694703</v>
      </c>
      <c r="AB12" s="17">
        <f>Z12*SMOW!$AN$6</f>
        <v>-8.85988069764862E-2</v>
      </c>
      <c r="AC12" s="17">
        <f>AA12*SMOW!$AN$12</f>
        <v>-0.1581865331990687</v>
      </c>
      <c r="AD12" s="17">
        <f t="shared" si="0"/>
        <v>-8.8602732082676786E-2</v>
      </c>
      <c r="AE12" s="17">
        <f t="shared" si="1"/>
        <v>-0.15819904600833271</v>
      </c>
      <c r="AF12" s="16">
        <f>(AD12-SMOW!AN$14*AE12)</f>
        <v>-5.0736357902771145E-3</v>
      </c>
      <c r="AG12" s="2">
        <f t="shared" si="2"/>
        <v>-5.0736357902771143</v>
      </c>
      <c r="AK12" s="114">
        <v>15</v>
      </c>
      <c r="AL12" s="91">
        <v>0</v>
      </c>
      <c r="AM12" s="91">
        <v>0</v>
      </c>
      <c r="AN12" s="91">
        <v>0</v>
      </c>
    </row>
    <row r="13" spans="1:41" s="91" customFormat="1" x14ac:dyDescent="0.3">
      <c r="A13" s="91">
        <v>2267</v>
      </c>
      <c r="B13" s="85" t="s">
        <v>113</v>
      </c>
      <c r="C13" s="104" t="s">
        <v>62</v>
      </c>
      <c r="D13" s="55" t="s">
        <v>22</v>
      </c>
      <c r="E13" s="91" t="s">
        <v>132</v>
      </c>
      <c r="F13" s="16">
        <v>-0.157655704560236</v>
      </c>
      <c r="G13" s="16">
        <v>-0.15766832861963201</v>
      </c>
      <c r="H13" s="16">
        <v>3.1625253927670001E-3</v>
      </c>
      <c r="I13" s="16">
        <v>-0.398139238783635</v>
      </c>
      <c r="J13" s="16">
        <v>-0.39821854796774497</v>
      </c>
      <c r="K13" s="16">
        <v>1.2545252873745799E-3</v>
      </c>
      <c r="L13" s="16">
        <v>5.2591064707337501E-2</v>
      </c>
      <c r="M13" s="16">
        <v>3.3036136359821701E-3</v>
      </c>
      <c r="N13" s="16">
        <v>-10.3510399926361</v>
      </c>
      <c r="O13" s="16">
        <v>3.1302834729949802E-3</v>
      </c>
      <c r="P13" s="16">
        <v>-20.2863268046492</v>
      </c>
      <c r="Q13" s="16">
        <v>1.22956511553087E-3</v>
      </c>
      <c r="R13" s="16">
        <v>-18.096598962470299</v>
      </c>
      <c r="S13" s="16">
        <v>0.10733196274861199</v>
      </c>
      <c r="T13" s="16">
        <v>3758.6305866317498</v>
      </c>
      <c r="U13" s="16">
        <v>1.6816528786918601</v>
      </c>
      <c r="V13" s="92">
        <v>43979.635150462964</v>
      </c>
      <c r="W13" s="91">
        <v>2.4</v>
      </c>
      <c r="X13" s="16">
        <v>4.96893918144495E-2</v>
      </c>
      <c r="Y13" s="16">
        <v>4.1960710037649597E-2</v>
      </c>
      <c r="Z13" s="17">
        <f>((((N13/1000)+1)/((SMOW!$Z$4/1000)+1))-1)*1000</f>
        <v>-8.6348907302191691E-3</v>
      </c>
      <c r="AA13" s="17">
        <f>((((P13/1000)+1)/((SMOW!$AA$4/1000)+1))-1)*1000</f>
        <v>-3.1544604201960702E-2</v>
      </c>
      <c r="AB13" s="17">
        <f>Z13*SMOW!$AN$6</f>
        <v>-9.414441207248981E-3</v>
      </c>
      <c r="AC13" s="17">
        <f>AA13*SMOW!$AN$12</f>
        <v>-3.4340084119947524E-2</v>
      </c>
      <c r="AD13" s="17">
        <f t="shared" si="0"/>
        <v>-9.4144855234080654E-3</v>
      </c>
      <c r="AE13" s="17">
        <f t="shared" si="1"/>
        <v>-3.4340673754142258E-2</v>
      </c>
      <c r="AF13" s="16">
        <f>(AD13-SMOW!AN$14*AE13)</f>
        <v>8.7173902187790472E-3</v>
      </c>
      <c r="AG13" s="2">
        <f t="shared" si="2"/>
        <v>8.7173902187790464</v>
      </c>
      <c r="AK13" s="114">
        <v>15</v>
      </c>
      <c r="AL13" s="91">
        <v>0</v>
      </c>
      <c r="AM13" s="91">
        <v>0</v>
      </c>
      <c r="AN13" s="91">
        <v>0</v>
      </c>
    </row>
    <row r="14" spans="1:41" s="91" customFormat="1" x14ac:dyDescent="0.3">
      <c r="A14" s="91">
        <v>2268</v>
      </c>
      <c r="B14" s="85" t="s">
        <v>113</v>
      </c>
      <c r="C14" s="104" t="s">
        <v>62</v>
      </c>
      <c r="D14" s="55" t="s">
        <v>22</v>
      </c>
      <c r="E14" s="91" t="s">
        <v>133</v>
      </c>
      <c r="F14" s="16">
        <v>-0.189256195678045</v>
      </c>
      <c r="G14" s="16">
        <v>-0.189274376750519</v>
      </c>
      <c r="H14" s="16">
        <v>3.7193580791559798E-3</v>
      </c>
      <c r="I14" s="16">
        <v>-0.437901139215635</v>
      </c>
      <c r="J14" s="16">
        <v>-0.43799707715966402</v>
      </c>
      <c r="K14" s="16">
        <v>1.2651814210263199E-3</v>
      </c>
      <c r="L14" s="16">
        <v>4.1988079989784002E-2</v>
      </c>
      <c r="M14" s="16">
        <v>3.6852227931075399E-3</v>
      </c>
      <c r="N14" s="16">
        <v>-10.3823183170128</v>
      </c>
      <c r="O14" s="16">
        <v>3.68143925483114E-3</v>
      </c>
      <c r="P14" s="16">
        <v>-20.3252975979767</v>
      </c>
      <c r="Q14" s="16">
        <v>1.2400092335838699E-3</v>
      </c>
      <c r="R14" s="16">
        <v>-18.8239985389068</v>
      </c>
      <c r="S14" s="16">
        <v>9.8644025806806507E-2</v>
      </c>
      <c r="T14" s="16">
        <v>3236.62317143665</v>
      </c>
      <c r="U14" s="16">
        <v>1.23131566123695</v>
      </c>
      <c r="V14" s="92">
        <v>43979.711446759262</v>
      </c>
      <c r="W14" s="91">
        <v>2.4</v>
      </c>
      <c r="X14" s="16">
        <v>2.6187136289128501E-3</v>
      </c>
      <c r="Y14" s="16">
        <v>5.2848186080822999E-3</v>
      </c>
      <c r="Z14" s="17">
        <f>((((N14/1000)+1)/((SMOW!$Z$4/1000)+1))-1)*1000</f>
        <v>-4.0240091721321924E-2</v>
      </c>
      <c r="AA14" s="17">
        <f>((((P14/1000)+1)/((SMOW!$AA$4/1000)+1))-1)*1000</f>
        <v>-7.132108693930217E-2</v>
      </c>
      <c r="AB14" s="17">
        <f>Z14*SMOW!$AN$6</f>
        <v>-4.3872932445906718E-2</v>
      </c>
      <c r="AC14" s="17">
        <f>AA14*SMOW!$AN$12</f>
        <v>-7.7641555092629599E-2</v>
      </c>
      <c r="AD14" s="17">
        <f t="shared" si="0"/>
        <v>-4.3873894891149623E-2</v>
      </c>
      <c r="AE14" s="17">
        <f t="shared" si="1"/>
        <v>-7.7644569354161086E-2</v>
      </c>
      <c r="AF14" s="16">
        <f>(AD14-SMOW!AN$14*AE14)</f>
        <v>-2.8775622721525645E-3</v>
      </c>
      <c r="AG14" s="2">
        <f t="shared" si="2"/>
        <v>-2.8775622721525647</v>
      </c>
      <c r="AK14" s="114">
        <v>15</v>
      </c>
      <c r="AL14" s="91">
        <v>0</v>
      </c>
      <c r="AM14" s="91">
        <v>0</v>
      </c>
      <c r="AN14" s="91">
        <v>0</v>
      </c>
    </row>
    <row r="15" spans="1:41" s="91" customFormat="1" x14ac:dyDescent="0.3">
      <c r="A15" s="91">
        <v>2269</v>
      </c>
      <c r="B15" s="85" t="s">
        <v>113</v>
      </c>
      <c r="C15" s="104" t="s">
        <v>62</v>
      </c>
      <c r="D15" s="48" t="s">
        <v>24</v>
      </c>
      <c r="E15" s="91" t="s">
        <v>134</v>
      </c>
      <c r="F15" s="16">
        <v>-27.080147324246202</v>
      </c>
      <c r="G15" s="16">
        <v>-27.453571846898399</v>
      </c>
      <c r="H15" s="16">
        <v>3.8625129767545698E-3</v>
      </c>
      <c r="I15" s="16">
        <v>-50.787602111058597</v>
      </c>
      <c r="J15" s="16">
        <v>-52.122693137160198</v>
      </c>
      <c r="K15" s="16">
        <v>1.3565139614517799E-3</v>
      </c>
      <c r="L15" s="16">
        <v>6.7210129522172105E-2</v>
      </c>
      <c r="M15" s="16">
        <v>3.9524848833938199E-3</v>
      </c>
      <c r="N15" s="16">
        <v>-36.999057036767503</v>
      </c>
      <c r="O15" s="16">
        <v>3.8231346894539399E-3</v>
      </c>
      <c r="P15" s="16">
        <v>-69.673235431793202</v>
      </c>
      <c r="Q15" s="16">
        <v>1.32952461183146E-3</v>
      </c>
      <c r="R15" s="16">
        <v>-62.381317421797903</v>
      </c>
      <c r="S15" s="16">
        <v>0.147921367638015</v>
      </c>
      <c r="T15" s="16">
        <v>3288.9583358298501</v>
      </c>
      <c r="U15" s="16">
        <v>1.16019303950908</v>
      </c>
      <c r="V15" s="92">
        <v>43979.788680555554</v>
      </c>
      <c r="W15" s="91">
        <v>2.4</v>
      </c>
      <c r="X15" s="16">
        <v>1.04727659803591E-2</v>
      </c>
      <c r="Y15" s="16">
        <v>1.49012791239597E-2</v>
      </c>
      <c r="Z15" s="17">
        <f>((((N15/1000)+1)/((SMOW!$Z$4/1000)+1))-1)*1000</f>
        <v>-26.935139154643963</v>
      </c>
      <c r="AA15" s="17">
        <f>((((P15/1000)+1)/((SMOW!$AA$4/1000)+1))-1)*1000</f>
        <v>-50.439487340764529</v>
      </c>
      <c r="AB15" s="17">
        <f>Z15*SMOW!$AN$6</f>
        <v>-29.366820253211163</v>
      </c>
      <c r="AC15" s="17">
        <f>AA15*SMOW!$AN$12</f>
        <v>-54.90943006161482</v>
      </c>
      <c r="AD15" s="17">
        <f t="shared" si="0"/>
        <v>-29.806657816007199</v>
      </c>
      <c r="AE15" s="17">
        <f t="shared" si="1"/>
        <v>-56.474514876228767</v>
      </c>
      <c r="AF15" s="16">
        <f>(AD15-SMOW!AN$14*AE15)</f>
        <v>1.1886038641591767E-2</v>
      </c>
      <c r="AG15" s="2">
        <f t="shared" si="2"/>
        <v>11.886038641591767</v>
      </c>
      <c r="AH15" s="119">
        <f>AVERAGE(AG15:AG18)</f>
        <v>2.0135177463131981E-2</v>
      </c>
      <c r="AI15" s="119">
        <f>STDEV(AG15:AG18)</f>
        <v>8.6688409527854713</v>
      </c>
      <c r="AK15" s="114">
        <v>15</v>
      </c>
      <c r="AL15" s="91">
        <v>2</v>
      </c>
      <c r="AM15" s="91">
        <v>0</v>
      </c>
      <c r="AN15" s="91">
        <v>0</v>
      </c>
    </row>
    <row r="16" spans="1:41" s="91" customFormat="1" x14ac:dyDescent="0.3">
      <c r="A16" s="91">
        <v>2270</v>
      </c>
      <c r="B16" s="85" t="s">
        <v>80</v>
      </c>
      <c r="C16" s="104" t="s">
        <v>62</v>
      </c>
      <c r="D16" s="48" t="s">
        <v>24</v>
      </c>
      <c r="E16" s="91" t="s">
        <v>135</v>
      </c>
      <c r="F16" s="16">
        <v>-27.640476030549902</v>
      </c>
      <c r="G16" s="16">
        <v>-28.029662644547599</v>
      </c>
      <c r="H16" s="16">
        <v>4.1830152048366901E-3</v>
      </c>
      <c r="I16" s="16">
        <v>-51.797255606700901</v>
      </c>
      <c r="J16" s="16">
        <v>-53.186934982967003</v>
      </c>
      <c r="K16" s="16">
        <v>6.0110132666014596E-3</v>
      </c>
      <c r="L16" s="16">
        <v>5.3039026458971503E-2</v>
      </c>
      <c r="M16" s="16">
        <v>3.9608413888221703E-3</v>
      </c>
      <c r="N16" s="16">
        <v>-37.553673196624601</v>
      </c>
      <c r="O16" s="16">
        <v>4.1403694000163097E-3</v>
      </c>
      <c r="P16" s="16">
        <v>-70.662800751446497</v>
      </c>
      <c r="Q16" s="16">
        <v>5.89141749152358E-3</v>
      </c>
      <c r="R16" s="16">
        <v>-62.3374198070726</v>
      </c>
      <c r="S16" s="16">
        <v>0.28158630372826898</v>
      </c>
      <c r="T16" s="16">
        <v>2667.6939033706699</v>
      </c>
      <c r="U16" s="16">
        <v>3.4549361637657499</v>
      </c>
      <c r="V16" s="92">
        <v>43980.456423611111</v>
      </c>
      <c r="W16" s="91">
        <v>2.4</v>
      </c>
      <c r="X16" s="16">
        <v>1.8062814574771699E-2</v>
      </c>
      <c r="Y16" s="16">
        <v>2.3102630191646999E-2</v>
      </c>
      <c r="Z16" s="17">
        <f>((((N16/1000)+1)/((SMOW!$Z$4/1000)+1))-1)*1000</f>
        <v>-27.495551374753791</v>
      </c>
      <c r="AA16" s="17">
        <f>((((P16/1000)+1)/((SMOW!$AA$4/1000)+1))-1)*1000</f>
        <v>-51.449511117384496</v>
      </c>
      <c r="AB16" s="17">
        <f>Z16*SMOW!$AN$6</f>
        <v>-29.977826004515435</v>
      </c>
      <c r="AC16" s="17">
        <f>AA16*SMOW!$AN$12</f>
        <v>-56.008962052259385</v>
      </c>
      <c r="AD16" s="17">
        <f t="shared" si="0"/>
        <v>-30.43634795683025</v>
      </c>
      <c r="AE16" s="17">
        <f t="shared" si="1"/>
        <v>-57.638606581129096</v>
      </c>
      <c r="AF16" s="16">
        <f>(AD16-SMOW!AN$14*AE16)</f>
        <v>-3.1636819940850103E-3</v>
      </c>
      <c r="AG16" s="2">
        <f t="shared" si="2"/>
        <v>-3.1636819940850103</v>
      </c>
      <c r="AK16" s="114">
        <v>15</v>
      </c>
      <c r="AL16" s="91">
        <v>1</v>
      </c>
      <c r="AM16" s="91">
        <v>0</v>
      </c>
      <c r="AN16" s="91">
        <v>0</v>
      </c>
    </row>
    <row r="17" spans="1:40" s="91" customFormat="1" x14ac:dyDescent="0.3">
      <c r="A17" s="91">
        <v>2271</v>
      </c>
      <c r="B17" s="85" t="s">
        <v>80</v>
      </c>
      <c r="C17" s="104" t="s">
        <v>62</v>
      </c>
      <c r="D17" s="48" t="s">
        <v>24</v>
      </c>
      <c r="E17" s="91" t="s">
        <v>136</v>
      </c>
      <c r="F17" s="16">
        <v>-27.433885620622402</v>
      </c>
      <c r="G17" s="16">
        <v>-27.817222286044601</v>
      </c>
      <c r="H17" s="16">
        <v>4.5317080262886897E-3</v>
      </c>
      <c r="I17" s="16">
        <v>-51.407000924135801</v>
      </c>
      <c r="J17" s="16">
        <v>-52.7754458941832</v>
      </c>
      <c r="K17" s="16">
        <v>1.6398952331984999E-3</v>
      </c>
      <c r="L17" s="16">
        <v>4.8213146084142199E-2</v>
      </c>
      <c r="M17" s="16">
        <v>4.6876390497347497E-3</v>
      </c>
      <c r="N17" s="16">
        <v>-37.349188974188202</v>
      </c>
      <c r="O17" s="16">
        <v>4.48550730108686E-3</v>
      </c>
      <c r="P17" s="16">
        <v>-70.280310618578596</v>
      </c>
      <c r="Q17" s="16">
        <v>1.6072676989104301E-3</v>
      </c>
      <c r="R17" s="16">
        <v>-66.293800510812702</v>
      </c>
      <c r="S17" s="16">
        <v>0.18575513535055499</v>
      </c>
      <c r="T17" s="16">
        <v>2905.9418669880001</v>
      </c>
      <c r="U17" s="16">
        <v>1.32240463705524</v>
      </c>
      <c r="V17" s="92">
        <v>43980.535462962966</v>
      </c>
      <c r="W17" s="91">
        <v>2.4</v>
      </c>
      <c r="X17" s="16">
        <v>2.0224663903371399E-2</v>
      </c>
      <c r="Y17" s="16">
        <v>1.45409860397525E-2</v>
      </c>
      <c r="Z17" s="17">
        <f>((((N17/1000)+1)/((SMOW!$Z$4/1000)+1))-1)*1000</f>
        <v>-27.28893017370082</v>
      </c>
      <c r="AA17" s="17">
        <f>((((P17/1000)+1)/((SMOW!$AA$4/1000)+1))-1)*1000</f>
        <v>-51.059113312563966</v>
      </c>
      <c r="AB17" s="17">
        <f>Z17*SMOW!$AN$6</f>
        <v>-29.752551219893466</v>
      </c>
      <c r="AC17" s="17">
        <f>AA17*SMOW!$AN$12</f>
        <v>-55.583967229945316</v>
      </c>
      <c r="AD17" s="17">
        <f t="shared" si="0"/>
        <v>-30.204138182487675</v>
      </c>
      <c r="AE17" s="17">
        <f t="shared" si="1"/>
        <v>-57.188497241803454</v>
      </c>
      <c r="AF17" s="16">
        <f>(AD17-SMOW!AN$14*AE17)</f>
        <v>-8.6116388154486856E-3</v>
      </c>
      <c r="AG17" s="2">
        <f t="shared" si="2"/>
        <v>-8.6116388154486856</v>
      </c>
      <c r="AK17" s="114">
        <v>15</v>
      </c>
      <c r="AL17" s="91">
        <v>0</v>
      </c>
      <c r="AM17" s="91">
        <v>0</v>
      </c>
      <c r="AN17" s="91">
        <v>0</v>
      </c>
    </row>
    <row r="18" spans="1:40" s="91" customFormat="1" x14ac:dyDescent="0.3">
      <c r="A18" s="91">
        <v>2272</v>
      </c>
      <c r="B18" s="85" t="s">
        <v>80</v>
      </c>
      <c r="C18" s="104" t="s">
        <v>62</v>
      </c>
      <c r="D18" s="48" t="s">
        <v>24</v>
      </c>
      <c r="E18" s="91" t="s">
        <v>137</v>
      </c>
      <c r="F18" s="16">
        <v>-27.383307302904299</v>
      </c>
      <c r="G18" s="16">
        <v>-27.7652185048352</v>
      </c>
      <c r="H18" s="16">
        <v>3.8614507939751302E-3</v>
      </c>
      <c r="I18" s="16">
        <v>-51.327730900425401</v>
      </c>
      <c r="J18" s="16">
        <v>-52.691883475015999</v>
      </c>
      <c r="K18" s="16">
        <v>1.41641208592848E-3</v>
      </c>
      <c r="L18" s="16">
        <v>5.6095969973265998E-2</v>
      </c>
      <c r="M18" s="16">
        <v>4.2010382345390304E-3</v>
      </c>
      <c r="N18" s="16">
        <v>-37.299126301993802</v>
      </c>
      <c r="O18" s="16">
        <v>3.82208333561831E-3</v>
      </c>
      <c r="P18" s="16">
        <v>-70.202617759899496</v>
      </c>
      <c r="Q18" s="16">
        <v>1.38823099669631E-3</v>
      </c>
      <c r="R18" s="16">
        <v>-68.336852667572998</v>
      </c>
      <c r="S18" s="16">
        <v>0.15847260717627801</v>
      </c>
      <c r="T18" s="16">
        <v>3114.2502545883399</v>
      </c>
      <c r="U18" s="16">
        <v>1.0245624471569501</v>
      </c>
      <c r="V18" s="92">
        <v>43980.611585648148</v>
      </c>
      <c r="W18" s="91">
        <v>2.4</v>
      </c>
      <c r="X18" s="16">
        <v>3.47050998459097E-3</v>
      </c>
      <c r="Y18" s="16">
        <v>1.12127677096662E-3</v>
      </c>
      <c r="Z18" s="17">
        <f>((((N18/1000)+1)/((SMOW!$Z$4/1000)+1))-1)*1000</f>
        <v>-27.238344317572327</v>
      </c>
      <c r="AA18" s="17">
        <f>((((P18/1000)+1)/((SMOW!$AA$4/1000)+1))-1)*1000</f>
        <v>-50.979814217314015</v>
      </c>
      <c r="AB18" s="17">
        <f>Z18*SMOW!$AN$6</f>
        <v>-29.69739851636551</v>
      </c>
      <c r="AC18" s="17">
        <f>AA18*SMOW!$AN$12</f>
        <v>-55.497640656180614</v>
      </c>
      <c r="AD18" s="17">
        <f t="shared" si="0"/>
        <v>-30.147295841796371</v>
      </c>
      <c r="AE18" s="17">
        <f t="shared" si="1"/>
        <v>-57.097094061882885</v>
      </c>
      <c r="AF18" s="16">
        <f>(AD18-SMOW!AN$14*AE18)</f>
        <v>-3.0177122205543583E-5</v>
      </c>
      <c r="AG18" s="2">
        <f t="shared" si="2"/>
        <v>-3.0177122205543583E-2</v>
      </c>
      <c r="AK18" s="114">
        <v>15</v>
      </c>
      <c r="AL18" s="91">
        <v>0</v>
      </c>
      <c r="AM18" s="91">
        <v>0</v>
      </c>
      <c r="AN18" s="91">
        <v>0</v>
      </c>
    </row>
    <row r="19" spans="1:40" s="91" customFormat="1" x14ac:dyDescent="0.3">
      <c r="A19" s="91">
        <v>2273</v>
      </c>
      <c r="B19" s="85" t="s">
        <v>80</v>
      </c>
      <c r="C19" s="104" t="s">
        <v>64</v>
      </c>
      <c r="D19" s="48" t="s">
        <v>50</v>
      </c>
      <c r="E19" s="91" t="s">
        <v>151</v>
      </c>
      <c r="F19" s="16">
        <v>8.0837211713086194</v>
      </c>
      <c r="G19" s="16">
        <v>8.0512226861920695</v>
      </c>
      <c r="H19" s="16">
        <v>3.4736535019529498E-3</v>
      </c>
      <c r="I19" s="16">
        <v>15.632429147833401</v>
      </c>
      <c r="J19" s="16">
        <v>15.511501329263</v>
      </c>
      <c r="K19" s="16">
        <v>1.3252238517693299E-3</v>
      </c>
      <c r="L19" s="16">
        <v>-0.13885001565880301</v>
      </c>
      <c r="M19" s="16">
        <v>3.47530895495581E-3</v>
      </c>
      <c r="N19" s="16">
        <v>-2.19368388467915</v>
      </c>
      <c r="O19" s="16">
        <v>3.4382396337233E-3</v>
      </c>
      <c r="P19" s="16">
        <v>-4.5747043537847798</v>
      </c>
      <c r="Q19" s="16">
        <v>1.2988570535815999E-3</v>
      </c>
      <c r="R19" s="16">
        <v>-5.6339533552235697</v>
      </c>
      <c r="S19" s="16">
        <v>0.111996036986556</v>
      </c>
      <c r="T19" s="16">
        <v>1892.95894497993</v>
      </c>
      <c r="U19" s="16">
        <v>0.70570823921177805</v>
      </c>
      <c r="V19" s="92">
        <v>43980.756504629629</v>
      </c>
      <c r="W19" s="91">
        <v>2.5</v>
      </c>
      <c r="X19" s="16">
        <v>8.6061813327620904E-2</v>
      </c>
      <c r="Y19" s="16">
        <v>9.5116114023693701E-2</v>
      </c>
      <c r="Z19" s="17">
        <f>((((N19/1000)+1)/((SMOW!$Z$4/1000)+1))-1)*1000</f>
        <v>8.2339703154812316</v>
      </c>
      <c r="AA19" s="17">
        <f>((((P19/1000)+1)/((SMOW!$AA$4/1000)+1))-1)*1000</f>
        <v>16.004902843459679</v>
      </c>
      <c r="AB19" s="17">
        <f>Z19*SMOW!$AN$6</f>
        <v>8.9773260437499314</v>
      </c>
      <c r="AC19" s="17">
        <f>AA19*SMOW!$AN$12</f>
        <v>17.423255858820724</v>
      </c>
      <c r="AD19" s="17">
        <f t="shared" ref="AD19" si="3">LN((AB19/1000)+1)*1000</f>
        <v>8.9372694081269106</v>
      </c>
      <c r="AE19" s="17">
        <f t="shared" ref="AE19" si="4">LN((AC19/1000)+1)*1000</f>
        <v>17.273211272688513</v>
      </c>
      <c r="AF19" s="16">
        <f>(AD19-SMOW!AN$14*AE19)</f>
        <v>-0.18298614385262546</v>
      </c>
      <c r="AG19" s="2">
        <f t="shared" si="2"/>
        <v>-182.98614385262545</v>
      </c>
      <c r="AJ19" s="91" t="s">
        <v>142</v>
      </c>
      <c r="AK19" s="114">
        <v>15</v>
      </c>
      <c r="AL19" s="91">
        <v>0</v>
      </c>
      <c r="AM19" s="91">
        <v>0</v>
      </c>
      <c r="AN19" s="91">
        <v>1</v>
      </c>
    </row>
    <row r="20" spans="1:40" s="91" customFormat="1" x14ac:dyDescent="0.3">
      <c r="A20" s="91">
        <v>2274</v>
      </c>
      <c r="B20" s="85" t="s">
        <v>80</v>
      </c>
      <c r="C20" s="104" t="s">
        <v>64</v>
      </c>
      <c r="D20" s="48" t="s">
        <v>50</v>
      </c>
      <c r="E20" s="91" t="s">
        <v>139</v>
      </c>
      <c r="F20" s="16">
        <v>9.8459500234957105</v>
      </c>
      <c r="G20" s="16">
        <v>9.7977943004478494</v>
      </c>
      <c r="H20" s="16">
        <v>3.1557619376836E-3</v>
      </c>
      <c r="I20" s="16">
        <v>18.978013999381002</v>
      </c>
      <c r="J20" s="16">
        <v>18.8001779246318</v>
      </c>
      <c r="K20" s="16">
        <v>1.2128506590573199E-3</v>
      </c>
      <c r="L20" s="16">
        <v>-0.12869964375773801</v>
      </c>
      <c r="M20" s="16">
        <v>3.2627861957031999E-3</v>
      </c>
      <c r="N20" s="16">
        <v>-0.44942094081387202</v>
      </c>
      <c r="O20" s="16">
        <v>3.1235889712807698E-3</v>
      </c>
      <c r="P20" s="16">
        <v>-1.2956836230706801</v>
      </c>
      <c r="Q20" s="16">
        <v>1.1887196501590501E-3</v>
      </c>
      <c r="R20" s="16">
        <v>-2.61298937893641</v>
      </c>
      <c r="S20" s="16">
        <v>0.106759580574805</v>
      </c>
      <c r="T20" s="16">
        <v>1931.34913695708</v>
      </c>
      <c r="U20" s="16">
        <v>1.4145381965275301</v>
      </c>
      <c r="V20" s="92">
        <v>43983.502974537034</v>
      </c>
      <c r="W20" s="91">
        <v>2.5</v>
      </c>
      <c r="X20" s="16">
        <v>3.5809933637848498E-2</v>
      </c>
      <c r="Y20" s="16">
        <v>2.9615428486806001E-2</v>
      </c>
      <c r="Z20" s="17">
        <f>((((N20/1000)+1)/((SMOW!$Z$4/1000)+1))-1)*1000</f>
        <v>9.9964618178540743</v>
      </c>
      <c r="AA20" s="17">
        <f>((((P20/1000)+1)/((SMOW!$AA$4/1000)+1))-1)*1000</f>
        <v>19.351714656965058</v>
      </c>
      <c r="AB20" s="17">
        <f>Z20*SMOW!$AN$6</f>
        <v>10.898933756664661</v>
      </c>
      <c r="AC20" s="17">
        <f>AA20*SMOW!$AN$12</f>
        <v>21.066661826877386</v>
      </c>
      <c r="AD20" s="17">
        <f t="shared" ref="AD20" si="5">LN((AB20/1000)+1)*1000</f>
        <v>10.839968430721253</v>
      </c>
      <c r="AE20" s="17">
        <f t="shared" ref="AE20" si="6">LN((AC20/1000)+1)*1000</f>
        <v>20.84782777290329</v>
      </c>
      <c r="AF20" s="16">
        <f>(AD20-SMOW!AN$14*AE20)</f>
        <v>-0.16768463337168527</v>
      </c>
      <c r="AG20" s="2">
        <f t="shared" si="2"/>
        <v>-167.68463337168527</v>
      </c>
      <c r="AJ20" s="91" t="s">
        <v>143</v>
      </c>
      <c r="AK20" s="114">
        <v>15</v>
      </c>
      <c r="AL20" s="91">
        <v>0</v>
      </c>
      <c r="AM20" s="91">
        <v>0</v>
      </c>
      <c r="AN20" s="91">
        <v>1</v>
      </c>
    </row>
    <row r="21" spans="1:40" s="91" customFormat="1" x14ac:dyDescent="0.3">
      <c r="A21" s="91">
        <v>2275</v>
      </c>
      <c r="B21" s="85" t="s">
        <v>80</v>
      </c>
      <c r="C21" s="104" t="s">
        <v>64</v>
      </c>
      <c r="D21" s="48" t="s">
        <v>110</v>
      </c>
      <c r="E21" s="91" t="s">
        <v>140</v>
      </c>
      <c r="F21" s="16">
        <v>8.8643527763860401</v>
      </c>
      <c r="G21" s="16">
        <v>8.82529475953387</v>
      </c>
      <c r="H21" s="16">
        <v>3.8664382371952702E-3</v>
      </c>
      <c r="I21" s="16">
        <v>17.027833550278501</v>
      </c>
      <c r="J21" s="16">
        <v>16.884484962902</v>
      </c>
      <c r="K21" s="16">
        <v>9.8727079344765605E-4</v>
      </c>
      <c r="L21" s="16">
        <v>-8.9713300878371705E-2</v>
      </c>
      <c r="M21" s="16">
        <v>3.9341414640195402E-3</v>
      </c>
      <c r="N21" s="16">
        <v>-1.42101081224779</v>
      </c>
      <c r="O21" s="16">
        <v>3.82701993189878E-3</v>
      </c>
      <c r="P21" s="16">
        <v>-3.2070630694123898</v>
      </c>
      <c r="Q21" s="16">
        <v>9.6762794614220103E-4</v>
      </c>
      <c r="R21" s="16">
        <v>-4.5205499447271604</v>
      </c>
      <c r="S21" s="16">
        <v>9.7421871479069E-2</v>
      </c>
      <c r="T21" s="16">
        <v>2285.5475713209798</v>
      </c>
      <c r="U21" s="16">
        <v>0.57312763075239803</v>
      </c>
      <c r="V21" s="92">
        <v>43983.599942129629</v>
      </c>
      <c r="W21" s="91">
        <v>2.5</v>
      </c>
      <c r="X21" s="16">
        <v>1.3033803183732401E-4</v>
      </c>
      <c r="Y21" s="16">
        <v>2.8267615471227699E-4</v>
      </c>
      <c r="Z21" s="17">
        <f>((((N21/1000)+1)/((SMOW!$Z$4/1000)+1))-1)*1000</f>
        <v>9.0147182692585925</v>
      </c>
      <c r="AA21" s="17">
        <f>((((P21/1000)+1)/((SMOW!$AA$4/1000)+1))-1)*1000</f>
        <v>17.400818997420188</v>
      </c>
      <c r="AB21" s="17">
        <f>Z21*SMOW!$AN$6</f>
        <v>9.8285592484497126</v>
      </c>
      <c r="AC21" s="17">
        <f>AA21*SMOW!$AN$12</f>
        <v>18.942877973731203</v>
      </c>
      <c r="AD21" s="17">
        <f t="shared" ref="AD21" si="7">LN((AB21/1000)+1)*1000</f>
        <v>9.7805731267739358</v>
      </c>
      <c r="AE21" s="17">
        <f t="shared" ref="AE21" si="8">LN((AC21/1000)+1)*1000</f>
        <v>18.76569572501203</v>
      </c>
      <c r="AF21" s="16">
        <f>(AD21-SMOW!AN$14*AE21)</f>
        <v>-0.12771421603241606</v>
      </c>
      <c r="AG21" s="2">
        <f t="shared" si="2"/>
        <v>-127.71421603241606</v>
      </c>
      <c r="AH21" s="119">
        <f>AVERAGE(AG21:AG23)</f>
        <v>-120.77800142942509</v>
      </c>
      <c r="AI21" s="119">
        <f>STDEV(AG21:AG23)</f>
        <v>10.082350920297261</v>
      </c>
      <c r="AJ21" s="91" t="s">
        <v>144</v>
      </c>
      <c r="AK21" s="114">
        <v>15</v>
      </c>
      <c r="AL21" s="91">
        <v>0</v>
      </c>
      <c r="AM21" s="91">
        <v>0</v>
      </c>
      <c r="AN21" s="91">
        <v>0</v>
      </c>
    </row>
    <row r="22" spans="1:40" s="91" customFormat="1" x14ac:dyDescent="0.3">
      <c r="A22" s="91">
        <v>2276</v>
      </c>
      <c r="B22" s="85" t="s">
        <v>80</v>
      </c>
      <c r="C22" s="104" t="s">
        <v>64</v>
      </c>
      <c r="D22" s="48" t="s">
        <v>110</v>
      </c>
      <c r="E22" s="91" t="s">
        <v>141</v>
      </c>
      <c r="F22" s="16">
        <v>8.9221434727103901</v>
      </c>
      <c r="G22" s="16">
        <v>8.8825760356520895</v>
      </c>
      <c r="H22" s="16">
        <v>3.8908189606061002E-3</v>
      </c>
      <c r="I22" s="16">
        <v>17.134332629182602</v>
      </c>
      <c r="J22" s="16">
        <v>16.989195468841199</v>
      </c>
      <c r="K22" s="16">
        <v>1.0929339061828099E-3</v>
      </c>
      <c r="L22" s="16">
        <v>-8.77191718960455E-2</v>
      </c>
      <c r="M22" s="16">
        <v>3.82538002596547E-3</v>
      </c>
      <c r="N22" s="16">
        <v>-1.3638092915862501</v>
      </c>
      <c r="O22" s="16">
        <v>3.8511520940369098E-3</v>
      </c>
      <c r="P22" s="16">
        <v>-3.1026829077892799</v>
      </c>
      <c r="Q22" s="16">
        <v>1.0711887740690101E-3</v>
      </c>
      <c r="R22" s="16">
        <v>-4.5285429408686104</v>
      </c>
      <c r="S22" s="16">
        <v>0.11813695963233101</v>
      </c>
      <c r="T22" s="16">
        <v>2127.2971467299899</v>
      </c>
      <c r="U22" s="16">
        <v>0.67769630555896798</v>
      </c>
      <c r="V22" s="92">
        <v>43983.691643518519</v>
      </c>
      <c r="W22" s="91">
        <v>2.5</v>
      </c>
      <c r="X22" s="16">
        <v>9.3054470734430197E-2</v>
      </c>
      <c r="Y22" s="16">
        <v>0.11006998793789299</v>
      </c>
      <c r="Z22" s="17">
        <f>((((N22/1000)+1)/((SMOW!$Z$4/1000)+1))-1)*1000</f>
        <v>9.0725175789574397</v>
      </c>
      <c r="AA22" s="17">
        <f>((((P22/1000)+1)/((SMOW!$AA$4/1000)+1))-1)*1000</f>
        <v>17.507357133865533</v>
      </c>
      <c r="AB22" s="17">
        <f>Z22*SMOW!$AN$6</f>
        <v>9.8915766299059769</v>
      </c>
      <c r="AC22" s="17">
        <f>AA22*SMOW!$AN$12</f>
        <v>19.058857510012349</v>
      </c>
      <c r="AD22" s="17">
        <f t="shared" ref="AD22" si="9">LN((AB22/1000)+1)*1000</f>
        <v>9.842975219377962</v>
      </c>
      <c r="AE22" s="17">
        <f t="shared" ref="AE22" si="10">LN((AC22/1000)+1)*1000</f>
        <v>18.879512641246144</v>
      </c>
      <c r="AF22" s="16">
        <f>(AD22-SMOW!AN$14*AE22)</f>
        <v>-0.12540745520000307</v>
      </c>
      <c r="AG22" s="2">
        <f t="shared" si="2"/>
        <v>-125.40745520000307</v>
      </c>
      <c r="AJ22" s="2">
        <f>AH21+$AJ$29</f>
        <v>-120.77800142942509</v>
      </c>
      <c r="AK22" s="114">
        <v>15</v>
      </c>
      <c r="AL22" s="91">
        <v>0</v>
      </c>
      <c r="AM22" s="91">
        <v>0</v>
      </c>
      <c r="AN22" s="91">
        <v>0</v>
      </c>
    </row>
    <row r="23" spans="1:40" s="91" customFormat="1" x14ac:dyDescent="0.3">
      <c r="A23" s="91">
        <v>2277</v>
      </c>
      <c r="B23" s="85" t="s">
        <v>80</v>
      </c>
      <c r="C23" s="104" t="s">
        <v>64</v>
      </c>
      <c r="D23" s="48" t="s">
        <v>110</v>
      </c>
      <c r="E23" s="91" t="s">
        <v>150</v>
      </c>
      <c r="F23" s="16">
        <v>8.8975072206555197</v>
      </c>
      <c r="G23" s="16">
        <v>8.8581574002880306</v>
      </c>
      <c r="H23" s="16">
        <v>3.6303425770455901E-3</v>
      </c>
      <c r="I23" s="16">
        <v>17.073824634840999</v>
      </c>
      <c r="J23" s="16">
        <v>16.9297049958132</v>
      </c>
      <c r="K23" s="16">
        <v>1.3116986376511201E-3</v>
      </c>
      <c r="L23" s="16">
        <v>-8.0726837501356299E-2</v>
      </c>
      <c r="M23" s="16">
        <v>3.7114714617287599E-3</v>
      </c>
      <c r="N23" s="16">
        <v>-1.38026142499539</v>
      </c>
      <c r="O23" s="16">
        <v>6.5050394904884699E-3</v>
      </c>
      <c r="P23" s="16">
        <v>-3.16198702848085</v>
      </c>
      <c r="Q23" s="16">
        <v>1.28560093859609E-3</v>
      </c>
      <c r="R23" s="16">
        <v>-5.1530579266639602</v>
      </c>
      <c r="S23" s="16">
        <v>0.111890319025017</v>
      </c>
      <c r="T23" s="16">
        <v>2351.4683142373301</v>
      </c>
      <c r="U23" s="16">
        <v>0.91644596231324804</v>
      </c>
      <c r="V23" s="92">
        <v>43983.785775462966</v>
      </c>
      <c r="W23" s="91">
        <v>2.5</v>
      </c>
      <c r="X23" s="16">
        <v>3.43379774858305E-2</v>
      </c>
      <c r="Y23" s="16">
        <v>2.43722592804104E-2</v>
      </c>
      <c r="Z23" s="17">
        <f>((((N23/1000)+1)/((SMOW!$Z$4/1000)+1))-1)*1000</f>
        <v>9.055893511220825</v>
      </c>
      <c r="AA23" s="17">
        <f>((((P23/1000)+1)/((SMOW!$AA$4/1000)+1))-1)*1000</f>
        <v>17.446826948782856</v>
      </c>
      <c r="AB23" s="17">
        <f>Z23*SMOW!$AN$6</f>
        <v>9.8734517556925763</v>
      </c>
      <c r="AC23" s="17">
        <f>AA23*SMOW!$AN$12</f>
        <v>18.99296314550465</v>
      </c>
      <c r="AD23" s="17">
        <f t="shared" ref="AD23" si="11">LN((AB23/1000)+1)*1000</f>
        <v>9.8250277116639193</v>
      </c>
      <c r="AE23" s="17">
        <f t="shared" ref="AE23" si="12">LN((AC23/1000)+1)*1000</f>
        <v>18.814848569545028</v>
      </c>
      <c r="AF23" s="16">
        <f>(AD23-SMOW!AN$14*AE23)</f>
        <v>-0.10921233305585609</v>
      </c>
      <c r="AG23" s="2">
        <f t="shared" si="2"/>
        <v>-109.21233305585609</v>
      </c>
      <c r="AK23" s="114">
        <v>15</v>
      </c>
      <c r="AL23" s="91">
        <v>0</v>
      </c>
      <c r="AM23" s="91">
        <v>0</v>
      </c>
      <c r="AN23" s="91">
        <v>0</v>
      </c>
    </row>
    <row r="24" spans="1:40" s="91" customFormat="1" x14ac:dyDescent="0.3">
      <c r="A24" s="91">
        <v>2278</v>
      </c>
      <c r="B24" s="85" t="s">
        <v>80</v>
      </c>
      <c r="C24" s="104" t="s">
        <v>64</v>
      </c>
      <c r="D24" s="48" t="s">
        <v>50</v>
      </c>
      <c r="E24" s="91" t="s">
        <v>145</v>
      </c>
      <c r="F24" s="16">
        <v>9.9499184699799894</v>
      </c>
      <c r="G24" s="16">
        <v>9.9007435148404497</v>
      </c>
      <c r="H24" s="16">
        <v>4.7735855787211399E-3</v>
      </c>
      <c r="I24" s="16">
        <v>19.155044019799</v>
      </c>
      <c r="J24" s="16">
        <v>18.973895735531901</v>
      </c>
      <c r="K24" s="16">
        <v>1.48930698289324E-3</v>
      </c>
      <c r="L24" s="16">
        <v>-0.117473433520385</v>
      </c>
      <c r="M24" s="16">
        <v>4.8801376597718896E-3</v>
      </c>
      <c r="N24" s="16">
        <v>-0.34651245176678902</v>
      </c>
      <c r="O24" s="16">
        <v>4.7249189139071E-3</v>
      </c>
      <c r="P24" s="16">
        <v>-1.1221758112329501</v>
      </c>
      <c r="Q24" s="16">
        <v>1.4596755688468801E-3</v>
      </c>
      <c r="R24" s="16">
        <v>-3.10448412719908</v>
      </c>
      <c r="S24" s="16">
        <v>0.10506646687715</v>
      </c>
      <c r="T24" s="16">
        <v>2405.7325603375598</v>
      </c>
      <c r="U24" s="16">
        <v>1.5783809456087401</v>
      </c>
      <c r="V24" s="92">
        <v>43984.484618055554</v>
      </c>
      <c r="W24" s="91">
        <v>2.5</v>
      </c>
      <c r="X24" s="16">
        <v>6.4315211522625995E-2</v>
      </c>
      <c r="Y24" s="16">
        <v>7.5698264837550405E-2</v>
      </c>
      <c r="Z24" s="17">
        <f>((((N24/1000)+1)/((SMOW!$Z$4/1000)+1))-1)*1000</f>
        <v>10.100445760244048</v>
      </c>
      <c r="AA24" s="17">
        <f>((((P24/1000)+1)/((SMOW!$AA$4/1000)+1))-1)*1000</f>
        <v>19.528809601487616</v>
      </c>
      <c r="AB24" s="17">
        <f>Z24*SMOW!$AN$6</f>
        <v>11.012305279560993</v>
      </c>
      <c r="AC24" s="17">
        <f>AA24*SMOW!$AN$12</f>
        <v>21.259450909066729</v>
      </c>
      <c r="AD24" s="17">
        <f t="shared" ref="AD24" si="13">LN((AB24/1000)+1)*1000</f>
        <v>10.952111358488063</v>
      </c>
      <c r="AE24" s="17">
        <f t="shared" ref="AE24" si="14">LN((AC24/1000)+1)*1000</f>
        <v>21.036621405379258</v>
      </c>
      <c r="AF24" s="16">
        <f>(AD24-SMOW!AN$14*AE24)</f>
        <v>-0.15522474355218563</v>
      </c>
      <c r="AG24" s="2">
        <f t="shared" si="2"/>
        <v>-155.22474355218563</v>
      </c>
      <c r="AH24" s="119"/>
      <c r="AI24" s="119"/>
      <c r="AK24" s="114">
        <v>15</v>
      </c>
      <c r="AL24" s="91">
        <v>0</v>
      </c>
      <c r="AM24" s="91">
        <v>0</v>
      </c>
      <c r="AN24" s="91">
        <v>0</v>
      </c>
    </row>
    <row r="25" spans="1:40" s="91" customFormat="1" x14ac:dyDescent="0.3">
      <c r="A25" s="91">
        <v>2279</v>
      </c>
      <c r="B25" s="85" t="s">
        <v>113</v>
      </c>
      <c r="C25" s="104" t="s">
        <v>64</v>
      </c>
      <c r="D25" s="48" t="s">
        <v>85</v>
      </c>
      <c r="E25" s="91" t="s">
        <v>146</v>
      </c>
      <c r="F25" s="16">
        <v>10.124363908477401</v>
      </c>
      <c r="G25" s="16">
        <v>10.073455619750501</v>
      </c>
      <c r="H25" s="16">
        <v>3.51315458935508E-3</v>
      </c>
      <c r="I25" s="16">
        <v>19.891456082435599</v>
      </c>
      <c r="J25" s="16">
        <v>19.696205993596902</v>
      </c>
      <c r="K25" s="16">
        <v>1.3582565007486799E-3</v>
      </c>
      <c r="L25" s="16">
        <v>-0.326141144868692</v>
      </c>
      <c r="M25" s="16">
        <v>3.50248942242708E-3</v>
      </c>
      <c r="N25" s="16">
        <v>-0.17384548304716599</v>
      </c>
      <c r="O25" s="16">
        <v>3.4773380078736101E-3</v>
      </c>
      <c r="P25" s="16">
        <v>-0.40041548325430198</v>
      </c>
      <c r="Q25" s="16">
        <v>1.3312324813773799E-3</v>
      </c>
      <c r="R25" s="16">
        <v>-2.1568094975782102</v>
      </c>
      <c r="S25" s="16">
        <v>0.140822668045641</v>
      </c>
      <c r="T25" s="16">
        <v>2359.0052242837901</v>
      </c>
      <c r="U25" s="16">
        <v>0.72210148098235205</v>
      </c>
      <c r="V25" s="92">
        <v>43984.585659722223</v>
      </c>
      <c r="W25" s="91">
        <v>2.5</v>
      </c>
      <c r="X25" s="16">
        <v>6.9819787353383594E-2</v>
      </c>
      <c r="Y25" s="16">
        <v>5.8207070272060603E-2</v>
      </c>
      <c r="Z25" s="17">
        <f>((((N25/1000)+1)/((SMOW!$Z$4/1000)+1))-1)*1000</f>
        <v>10.27491719884166</v>
      </c>
      <c r="AA25" s="17">
        <f>((((P25/1000)+1)/((SMOW!$AA$4/1000)+1))-1)*1000</f>
        <v>20.265491736361607</v>
      </c>
      <c r="AB25" s="17">
        <f>Z25*SMOW!$AN$6</f>
        <v>11.202527848941402</v>
      </c>
      <c r="AC25" s="17">
        <f>AA25*SMOW!$AN$12</f>
        <v>22.061417746858371</v>
      </c>
      <c r="AD25" s="17">
        <f t="shared" ref="AD25" si="15">LN((AB25/1000)+1)*1000</f>
        <v>11.140244257945799</v>
      </c>
      <c r="AE25" s="17">
        <f t="shared" ref="AE25" si="16">LN((AC25/1000)+1)*1000</f>
        <v>21.821585618560412</v>
      </c>
      <c r="AF25" s="16">
        <f>(AD25-SMOW!AN$14*AE25)</f>
        <v>-0.3815529486540985</v>
      </c>
      <c r="AG25" s="2">
        <f t="shared" si="2"/>
        <v>-381.55294865409849</v>
      </c>
      <c r="AH25" s="119">
        <f>AVERAGE(AG25:AG28)</f>
        <v>-389.02987909189289</v>
      </c>
      <c r="AI25" s="119">
        <f>STDEV(AG25:AG28)</f>
        <v>5.4348929477937462</v>
      </c>
      <c r="AK25" s="114">
        <v>15</v>
      </c>
      <c r="AL25" s="91">
        <v>0</v>
      </c>
      <c r="AM25" s="91">
        <v>0</v>
      </c>
      <c r="AN25" s="91">
        <v>0</v>
      </c>
    </row>
    <row r="26" spans="1:40" s="91" customFormat="1" x14ac:dyDescent="0.3">
      <c r="A26" s="91">
        <v>2280</v>
      </c>
      <c r="B26" s="85" t="s">
        <v>113</v>
      </c>
      <c r="C26" s="104" t="s">
        <v>64</v>
      </c>
      <c r="D26" s="48" t="s">
        <v>85</v>
      </c>
      <c r="E26" s="91" t="s">
        <v>147</v>
      </c>
      <c r="F26" s="16">
        <v>10.1404541509787</v>
      </c>
      <c r="G26" s="16">
        <v>10.089384461861799</v>
      </c>
      <c r="H26" s="16">
        <v>3.5341328023256601E-3</v>
      </c>
      <c r="I26" s="16">
        <v>19.9454622141354</v>
      </c>
      <c r="J26" s="16">
        <v>19.749157424480099</v>
      </c>
      <c r="K26" s="16">
        <v>1.1478762261883299E-3</v>
      </c>
      <c r="L26" s="16">
        <v>-0.33817065826368098</v>
      </c>
      <c r="M26" s="16">
        <v>3.5184285830699999E-3</v>
      </c>
      <c r="N26" s="16">
        <v>-0.157919280432778</v>
      </c>
      <c r="O26" s="16">
        <v>3.4981023481403502E-3</v>
      </c>
      <c r="P26" s="16">
        <v>-0.34748386343682902</v>
      </c>
      <c r="Q26" s="16">
        <v>1.12503795568829E-3</v>
      </c>
      <c r="R26" s="16">
        <v>-2.16492120638061</v>
      </c>
      <c r="S26" s="16">
        <v>0.153997835921448</v>
      </c>
      <c r="T26" s="16">
        <v>1941.91523182129</v>
      </c>
      <c r="U26" s="16">
        <v>0.51447927580374098</v>
      </c>
      <c r="V26" s="92">
        <v>43984.661412037036</v>
      </c>
      <c r="W26" s="91">
        <v>2.5</v>
      </c>
      <c r="X26" s="16">
        <v>6.9723309599204202E-4</v>
      </c>
      <c r="Y26" s="16">
        <v>2.4714822456129801E-3</v>
      </c>
      <c r="Z26" s="17">
        <f>((((N26/1000)+1)/((SMOW!$Z$4/1000)+1))-1)*1000</f>
        <v>10.291009839502152</v>
      </c>
      <c r="AA26" s="17">
        <f>((((P26/1000)+1)/((SMOW!$AA$4/1000)+1))-1)*1000</f>
        <v>20.319517674304954</v>
      </c>
      <c r="AB26" s="17">
        <f>Z26*SMOW!$AN$6</f>
        <v>11.22007331930125</v>
      </c>
      <c r="AC26" s="17">
        <f>AA26*SMOW!$AN$12</f>
        <v>22.120231458444529</v>
      </c>
      <c r="AD26" s="17">
        <f t="shared" ref="AD26" si="17">LN((AB26/1000)+1)*1000</f>
        <v>11.157595201660758</v>
      </c>
      <c r="AE26" s="17">
        <f t="shared" ref="AE26" si="18">LN((AC26/1000)+1)*1000</f>
        <v>21.879128167800417</v>
      </c>
      <c r="AF26" s="16">
        <f>(AD26-SMOW!AN$14*AE26)</f>
        <v>-0.39458447093786297</v>
      </c>
      <c r="AG26" s="2">
        <f t="shared" si="2"/>
        <v>-394.58447093786299</v>
      </c>
      <c r="AK26" s="114">
        <v>15</v>
      </c>
      <c r="AL26" s="91">
        <v>0</v>
      </c>
      <c r="AM26" s="91">
        <v>0</v>
      </c>
      <c r="AN26" s="91">
        <v>0</v>
      </c>
    </row>
    <row r="27" spans="1:40" s="91" customFormat="1" x14ac:dyDescent="0.3">
      <c r="A27" s="91">
        <v>2281</v>
      </c>
      <c r="B27" s="85" t="s">
        <v>113</v>
      </c>
      <c r="C27" s="104" t="s">
        <v>64</v>
      </c>
      <c r="D27" s="48" t="s">
        <v>85</v>
      </c>
      <c r="E27" s="91" t="s">
        <v>148</v>
      </c>
      <c r="F27" s="16">
        <v>10.101873242267899</v>
      </c>
      <c r="G27" s="16">
        <v>10.051189834847101</v>
      </c>
      <c r="H27" s="16">
        <v>5.25675419773311E-3</v>
      </c>
      <c r="I27" s="16">
        <v>19.863229060209399</v>
      </c>
      <c r="J27" s="16">
        <v>19.668529115435302</v>
      </c>
      <c r="K27" s="16">
        <v>1.3333905211423099E-3</v>
      </c>
      <c r="L27" s="16">
        <v>-0.33379353810273099</v>
      </c>
      <c r="M27" s="16">
        <v>5.2120323454945697E-3</v>
      </c>
      <c r="N27" s="16">
        <v>-0.196106857103931</v>
      </c>
      <c r="O27" s="16">
        <v>5.2031616329154097E-3</v>
      </c>
      <c r="P27" s="16">
        <v>-0.42808089756988799</v>
      </c>
      <c r="Q27" s="16">
        <v>1.3068612380100601E-3</v>
      </c>
      <c r="R27" s="16">
        <v>-2.6241431131132398</v>
      </c>
      <c r="S27" s="16">
        <v>0.107258102935194</v>
      </c>
      <c r="T27" s="16">
        <v>2168.7391079448598</v>
      </c>
      <c r="U27" s="16">
        <v>0.48158383973058</v>
      </c>
      <c r="V27" s="92">
        <v>43984.737361111111</v>
      </c>
      <c r="W27" s="91">
        <v>2.5</v>
      </c>
      <c r="X27" s="16">
        <v>3.2738141817121098E-2</v>
      </c>
      <c r="Y27" s="16">
        <v>4.6168225760561302E-2</v>
      </c>
      <c r="Z27" s="17">
        <f>((((N27/1000)+1)/((SMOW!$Z$4/1000)+1))-1)*1000</f>
        <v>10.252423180526327</v>
      </c>
      <c r="AA27" s="17">
        <f>((((P27/1000)+1)/((SMOW!$AA$4/1000)+1))-1)*1000</f>
        <v>20.23725436213897</v>
      </c>
      <c r="AB27" s="17">
        <f>Z27*SMOW!$AN$6</f>
        <v>11.178003090081006</v>
      </c>
      <c r="AC27" s="17">
        <f>AA27*SMOW!$AN$12</f>
        <v>22.030677979133799</v>
      </c>
      <c r="AD27" s="17">
        <f t="shared" ref="AD27" si="19">LN((AB27/1000)+1)*1000</f>
        <v>11.115990900591529</v>
      </c>
      <c r="AE27" s="17">
        <f t="shared" ref="AE27" si="20">LN((AC27/1000)+1)*1000</f>
        <v>21.791508923101144</v>
      </c>
      <c r="AF27" s="16">
        <f>(AD27-SMOW!AN$14*AE27)</f>
        <v>-0.38992581080587563</v>
      </c>
      <c r="AG27" s="2">
        <f t="shared" si="2"/>
        <v>-389.92581080587564</v>
      </c>
      <c r="AK27" s="114">
        <v>15</v>
      </c>
      <c r="AL27" s="91">
        <v>0</v>
      </c>
      <c r="AM27" s="91">
        <v>0</v>
      </c>
      <c r="AN27" s="91">
        <v>0</v>
      </c>
    </row>
    <row r="28" spans="1:40" s="91" customFormat="1" x14ac:dyDescent="0.3">
      <c r="A28" s="91">
        <v>2282</v>
      </c>
      <c r="B28" s="85" t="s">
        <v>113</v>
      </c>
      <c r="C28" s="104" t="s">
        <v>64</v>
      </c>
      <c r="D28" s="48" t="s">
        <v>85</v>
      </c>
      <c r="E28" s="91" t="s">
        <v>149</v>
      </c>
      <c r="F28" s="16">
        <v>10.1462936163457</v>
      </c>
      <c r="G28" s="16">
        <v>10.0951652038164</v>
      </c>
      <c r="H28" s="16">
        <v>4.1239173719058901E-3</v>
      </c>
      <c r="I28" s="16">
        <v>19.948606319377902</v>
      </c>
      <c r="J28" s="16">
        <v>19.7522400335029</v>
      </c>
      <c r="K28" s="16">
        <v>1.30386896850949E-3</v>
      </c>
      <c r="L28" s="16">
        <v>-0.33401753387320299</v>
      </c>
      <c r="M28" s="16">
        <v>3.8943442888420602E-3</v>
      </c>
      <c r="N28" s="16">
        <v>-0.15213934836610701</v>
      </c>
      <c r="O28" s="16">
        <v>4.0818740689950103E-3</v>
      </c>
      <c r="P28" s="16">
        <v>-0.34440231365490398</v>
      </c>
      <c r="Q28" s="16">
        <v>1.27792704940377E-3</v>
      </c>
      <c r="R28" s="16">
        <v>-2.45321629643467</v>
      </c>
      <c r="S28" s="16">
        <v>0.131434929530412</v>
      </c>
      <c r="T28" s="16">
        <v>1901.6366557199899</v>
      </c>
      <c r="U28" s="16">
        <v>0.39753633636483399</v>
      </c>
      <c r="V28" s="92">
        <v>43984.815300925926</v>
      </c>
      <c r="W28" s="91">
        <v>2.5</v>
      </c>
      <c r="X28" s="16">
        <v>6.6954146736017796E-3</v>
      </c>
      <c r="Y28" s="16">
        <v>1.09676496806489E-2</v>
      </c>
      <c r="Z28" s="17">
        <f>((((N28/1000)+1)/((SMOW!$Z$4/1000)+1))-1)*1000</f>
        <v>10.296850175208316</v>
      </c>
      <c r="AA28" s="17">
        <f>((((P28/1000)+1)/((SMOW!$AA$4/1000)+1))-1)*1000</f>
        <v>20.322662932618751</v>
      </c>
      <c r="AB28" s="17">
        <f>Z28*SMOW!$AN$6</f>
        <v>11.226440915470574</v>
      </c>
      <c r="AC28" s="17">
        <f>AA28*SMOW!$AN$12</f>
        <v>22.123655449260305</v>
      </c>
      <c r="AD28" s="17">
        <f t="shared" ref="AD28" si="21">LN((AB28/1000)+1)*1000</f>
        <v>11.163892125831</v>
      </c>
      <c r="AE28" s="17">
        <f t="shared" ref="AE28" si="22">LN((AC28/1000)+1)*1000</f>
        <v>21.882478052652903</v>
      </c>
      <c r="AF28" s="16">
        <f>(AD28-SMOW!AN$14*AE28)</f>
        <v>-0.39005628596973452</v>
      </c>
      <c r="AG28" s="2">
        <f t="shared" si="2"/>
        <v>-390.05628596973452</v>
      </c>
      <c r="AJ28" s="91" t="s">
        <v>157</v>
      </c>
      <c r="AK28" s="114">
        <v>15</v>
      </c>
      <c r="AL28" s="91">
        <v>0</v>
      </c>
      <c r="AM28" s="91">
        <v>0</v>
      </c>
      <c r="AN28" s="91">
        <v>0</v>
      </c>
    </row>
    <row r="29" spans="1:40" s="91" customFormat="1" x14ac:dyDescent="0.3">
      <c r="A29" s="91">
        <v>2283</v>
      </c>
      <c r="B29" s="85" t="s">
        <v>80</v>
      </c>
      <c r="C29" s="104" t="s">
        <v>64</v>
      </c>
      <c r="D29" s="48" t="s">
        <v>50</v>
      </c>
      <c r="E29" s="91" t="s">
        <v>152</v>
      </c>
      <c r="F29" s="16">
        <v>9.5271438328233398</v>
      </c>
      <c r="G29" s="16">
        <v>9.4820463720700907</v>
      </c>
      <c r="H29" s="16">
        <v>4.8041872466214903E-3</v>
      </c>
      <c r="I29" s="16">
        <v>18.343765682958999</v>
      </c>
      <c r="J29" s="16">
        <v>18.1775484072406</v>
      </c>
      <c r="K29" s="16">
        <v>1.2563111497199001E-3</v>
      </c>
      <c r="L29" s="16">
        <v>-0.115699186952952</v>
      </c>
      <c r="M29" s="16">
        <v>4.8235973334189502E-3</v>
      </c>
      <c r="N29" s="16">
        <v>-0.76497690505458105</v>
      </c>
      <c r="O29" s="16">
        <v>4.7552085980613699E-3</v>
      </c>
      <c r="P29" s="16">
        <v>-1.91731286586397</v>
      </c>
      <c r="Q29" s="16">
        <v>1.2313154461631899E-3</v>
      </c>
      <c r="R29" s="16">
        <v>-2.45092032245608</v>
      </c>
      <c r="S29" s="16">
        <v>0.13434207889038799</v>
      </c>
      <c r="T29" s="16">
        <v>2356.6571218624799</v>
      </c>
      <c r="U29" s="16">
        <v>0.77334488735838303</v>
      </c>
      <c r="V29" s="92">
        <v>43985.487847222219</v>
      </c>
      <c r="W29" s="91">
        <v>2.5</v>
      </c>
      <c r="X29" s="127">
        <v>8.7321486663995997E-4</v>
      </c>
      <c r="Y29" s="127">
        <v>4.4968496649121101E-5</v>
      </c>
      <c r="Z29" s="17">
        <f>((((N29/1000)+1)/((SMOW!$Z$4/1000)+1))-1)*1000</f>
        <v>9.6776081109326562</v>
      </c>
      <c r="AA29" s="17">
        <f>((((P29/1000)+1)/((SMOW!$AA$4/1000)+1))-1)*1000</f>
        <v>18.71723373590428</v>
      </c>
      <c r="AB29" s="17">
        <f>Z29*SMOW!$AN$6</f>
        <v>10.551294212481466</v>
      </c>
      <c r="AC29" s="17">
        <f>AA29*SMOW!$AN$12</f>
        <v>20.375953265050683</v>
      </c>
      <c r="AD29" s="17">
        <f t="shared" ref="AD29" si="23">LN((AB29/1000)+1)*1000</f>
        <v>10.496017792906414</v>
      </c>
      <c r="AE29" s="17">
        <f t="shared" ref="AE29" si="24">LN((AC29/1000)+1)*1000</f>
        <v>20.171141019058783</v>
      </c>
      <c r="AF29" s="16">
        <f>(AD29-SMOW!AN$14*AE29)</f>
        <v>-0.15434466515662315</v>
      </c>
      <c r="AG29" s="2">
        <f t="shared" si="2"/>
        <v>-154.34466515662314</v>
      </c>
      <c r="AH29" s="119">
        <f>AVERAGE(AG29:AG31)</f>
        <v>-152.26027578878151</v>
      </c>
      <c r="AI29" s="119">
        <f>STDEV(AG29:AG31)</f>
        <v>4.3952500957305283</v>
      </c>
      <c r="AJ29" s="3"/>
      <c r="AK29" s="114">
        <v>15</v>
      </c>
      <c r="AL29" s="91">
        <v>0</v>
      </c>
      <c r="AM29" s="91">
        <v>0</v>
      </c>
      <c r="AN29" s="91">
        <v>0</v>
      </c>
    </row>
    <row r="30" spans="1:40" s="137" customFormat="1" x14ac:dyDescent="0.3">
      <c r="A30" s="137">
        <v>2284</v>
      </c>
      <c r="B30" s="138" t="s">
        <v>80</v>
      </c>
      <c r="C30" s="139" t="s">
        <v>64</v>
      </c>
      <c r="D30" s="140" t="s">
        <v>50</v>
      </c>
      <c r="E30" s="137" t="s">
        <v>153</v>
      </c>
      <c r="F30" s="141">
        <v>10.408323353696501</v>
      </c>
      <c r="G30" s="141">
        <v>10.3545294267727</v>
      </c>
      <c r="H30" s="141">
        <v>3.79613398896155E-3</v>
      </c>
      <c r="I30" s="141">
        <v>20.033375666938401</v>
      </c>
      <c r="J30" s="141">
        <v>19.835347974187801</v>
      </c>
      <c r="K30" s="141">
        <v>1.2387805733091899E-3</v>
      </c>
      <c r="L30" s="141">
        <v>-0.11853430359848501</v>
      </c>
      <c r="M30" s="141">
        <v>3.8762327825250398E-3</v>
      </c>
      <c r="N30" s="141">
        <v>0.107218998016939</v>
      </c>
      <c r="O30" s="141">
        <v>3.7574324348859599E-3</v>
      </c>
      <c r="P30" s="141">
        <v>-0.26131954627225401</v>
      </c>
      <c r="Q30" s="141">
        <v>1.2141336600125601E-3</v>
      </c>
      <c r="R30" s="141">
        <v>-0.74177864566263596</v>
      </c>
      <c r="S30" s="141">
        <v>0.125279220712118</v>
      </c>
      <c r="T30" s="141">
        <v>2377.2464860342898</v>
      </c>
      <c r="U30" s="141">
        <v>0.494088132493265</v>
      </c>
      <c r="V30" s="142">
        <v>43985.57949074074</v>
      </c>
      <c r="W30" s="137">
        <v>2.5</v>
      </c>
      <c r="X30" s="146">
        <v>0.10062195225673499</v>
      </c>
      <c r="Y30" s="146">
        <v>0.112865396643273</v>
      </c>
      <c r="Z30" s="143">
        <f>((((N30/1000)+1)/((SMOW!$Z$4/1000)+1))-1)*1000</f>
        <v>10.558918966600883</v>
      </c>
      <c r="AA30" s="143">
        <f>((((P30/1000)+1)/((SMOW!$AA$4/1000)+1))-1)*1000</f>
        <v>20.407463368544711</v>
      </c>
      <c r="AB30" s="143">
        <f>Z30*SMOW!$AN$6</f>
        <v>11.512169050997022</v>
      </c>
      <c r="AC30" s="143">
        <f>AA30*SMOW!$AN$12</f>
        <v>22.215970892004858</v>
      </c>
      <c r="AD30" s="143">
        <f t="shared" ref="AD30" si="25">LN((AB30/1000)+1)*1000</f>
        <v>11.446408251265124</v>
      </c>
      <c r="AE30" s="143">
        <f t="shared" ref="AE30" si="26">LN((AC30/1000)+1)*1000</f>
        <v>21.972791268341567</v>
      </c>
      <c r="AF30" s="141">
        <f>(AD30-SMOW!AN$14*AE30)</f>
        <v>-0.1552255384192236</v>
      </c>
      <c r="AG30" s="144">
        <f t="shared" si="2"/>
        <v>-155.2255384192236</v>
      </c>
      <c r="AK30" s="145">
        <v>15</v>
      </c>
      <c r="AL30" s="137">
        <v>0</v>
      </c>
      <c r="AM30" s="137">
        <v>0</v>
      </c>
      <c r="AN30" s="137">
        <v>0</v>
      </c>
    </row>
    <row r="31" spans="1:40" s="137" customFormat="1" x14ac:dyDescent="0.3">
      <c r="A31" s="137">
        <v>2285</v>
      </c>
      <c r="B31" s="138" t="s">
        <v>80</v>
      </c>
      <c r="C31" s="139" t="s">
        <v>64</v>
      </c>
      <c r="D31" s="140" t="s">
        <v>50</v>
      </c>
      <c r="E31" s="137" t="s">
        <v>154</v>
      </c>
      <c r="F31" s="141">
        <v>10.529519504646901</v>
      </c>
      <c r="G31" s="141">
        <v>10.4744699144769</v>
      </c>
      <c r="H31" s="141">
        <v>3.9032607419631198E-3</v>
      </c>
      <c r="I31" s="141">
        <v>20.2514073461629</v>
      </c>
      <c r="J31" s="141">
        <v>20.049074695108601</v>
      </c>
      <c r="K31" s="141">
        <v>1.05286430748273E-3</v>
      </c>
      <c r="L31" s="141">
        <v>-0.11144152454046501</v>
      </c>
      <c r="M31" s="141">
        <v>3.95135676543403E-3</v>
      </c>
      <c r="N31" s="141">
        <v>0.22717955522805799</v>
      </c>
      <c r="O31" s="141">
        <v>3.8634670315393499E-3</v>
      </c>
      <c r="P31" s="141">
        <v>-4.7625849100391103E-2</v>
      </c>
      <c r="Q31" s="141">
        <v>1.0319164044728299E-3</v>
      </c>
      <c r="R31" s="141">
        <v>-0.50555271103703003</v>
      </c>
      <c r="S31" s="141">
        <v>0.130955994816914</v>
      </c>
      <c r="T31" s="141">
        <v>3018.1079744417498</v>
      </c>
      <c r="U31" s="141">
        <v>0.416601347721968</v>
      </c>
      <c r="V31" s="142">
        <v>43985.671087962961</v>
      </c>
      <c r="W31" s="137">
        <v>2.5</v>
      </c>
      <c r="X31" s="141">
        <v>1.8885288174783799E-2</v>
      </c>
      <c r="Y31" s="141">
        <v>2.6151303222728801E-2</v>
      </c>
      <c r="Z31" s="143">
        <f>((((N31/1000)+1)/((SMOW!$Z$4/1000)+1))-1)*1000</f>
        <v>10.680133181147911</v>
      </c>
      <c r="AA31" s="143">
        <f>((((P31/1000)+1)/((SMOW!$AA$4/1000)+1))-1)*1000</f>
        <v>20.625575008848649</v>
      </c>
      <c r="AB31" s="143">
        <f>Z31*SMOW!$AN$6</f>
        <v>11.644326380138683</v>
      </c>
      <c r="AC31" s="143">
        <f>AA31*SMOW!$AN$12</f>
        <v>22.453411565776616</v>
      </c>
      <c r="AD31" s="143">
        <f t="shared" ref="AD31:AD32" si="27">LN((AB31/1000)+1)*1000</f>
        <v>11.577052943979856</v>
      </c>
      <c r="AE31" s="143">
        <f t="shared" ref="AE31:AE32" si="28">LN((AC31/1000)+1)*1000</f>
        <v>22.205044635928701</v>
      </c>
      <c r="AF31" s="141">
        <f>(AD31-SMOW!AN$14*AE31)</f>
        <v>-0.14721062379049776</v>
      </c>
      <c r="AG31" s="144">
        <f t="shared" si="2"/>
        <v>-147.21062379049778</v>
      </c>
      <c r="AK31" s="145">
        <v>15</v>
      </c>
      <c r="AL31" s="137">
        <v>0</v>
      </c>
      <c r="AM31" s="137">
        <v>0</v>
      </c>
      <c r="AN31" s="137">
        <v>0</v>
      </c>
    </row>
    <row r="32" spans="1:40" s="91" customFormat="1" x14ac:dyDescent="0.3">
      <c r="A32" s="91">
        <v>2286</v>
      </c>
      <c r="B32" s="85" t="s">
        <v>80</v>
      </c>
      <c r="C32" s="104" t="s">
        <v>64</v>
      </c>
      <c r="D32" s="48" t="s">
        <v>115</v>
      </c>
      <c r="E32" s="91" t="s">
        <v>155</v>
      </c>
      <c r="F32" s="16">
        <v>16.020232858281702</v>
      </c>
      <c r="G32" s="16">
        <v>15.893262872359699</v>
      </c>
      <c r="H32" s="16">
        <v>4.0915688205382097E-3</v>
      </c>
      <c r="I32" s="16">
        <v>30.875502569087001</v>
      </c>
      <c r="J32" s="16">
        <v>30.4084436478127</v>
      </c>
      <c r="K32" s="16">
        <v>1.48473823064152E-3</v>
      </c>
      <c r="L32" s="16">
        <v>-0.16239537368537901</v>
      </c>
      <c r="M32" s="16">
        <v>3.9947404651558297E-3</v>
      </c>
      <c r="N32" s="16">
        <v>5.6619151324177803</v>
      </c>
      <c r="O32" s="16">
        <v>4.0498553108406499E-3</v>
      </c>
      <c r="P32" s="16">
        <v>10.3650912173743</v>
      </c>
      <c r="Q32" s="16">
        <v>1.4551977169861899E-3</v>
      </c>
      <c r="R32" s="16">
        <v>11.6665069644837</v>
      </c>
      <c r="S32" s="16">
        <v>0.112641678765872</v>
      </c>
      <c r="T32" s="16">
        <v>2374.7385422287198</v>
      </c>
      <c r="U32" s="16">
        <v>0.29408992628976299</v>
      </c>
      <c r="V32" s="92">
        <v>43985.761562500003</v>
      </c>
      <c r="W32" s="91">
        <v>2.5</v>
      </c>
      <c r="X32" s="16">
        <v>7.6989624214586505E-4</v>
      </c>
      <c r="Y32" s="16">
        <v>3.8775035522296501E-3</v>
      </c>
      <c r="Z32" s="17">
        <f>((((N32/1000)+1)/((SMOW!$Z$4/1000)+1))-1)*1000</f>
        <v>16.171664894374381</v>
      </c>
      <c r="AA32" s="17">
        <f>((((P32/1000)+1)/((SMOW!$AA$4/1000)+1))-1)*1000</f>
        <v>31.253566519343636</v>
      </c>
      <c r="AB32" s="17">
        <f>Z32*SMOW!$AN$6</f>
        <v>17.631628833310739</v>
      </c>
      <c r="AC32" s="17">
        <f>AA32*SMOW!$AN$12</f>
        <v>34.023254704711952</v>
      </c>
      <c r="AD32" s="17">
        <f t="shared" si="27"/>
        <v>17.477994914432571</v>
      </c>
      <c r="AE32" s="17">
        <f t="shared" si="28"/>
        <v>33.457265876581843</v>
      </c>
      <c r="AF32" s="16">
        <f>(AD32-SMOW!AN$14*AE32)</f>
        <v>-0.18744146840264264</v>
      </c>
      <c r="AG32" s="2">
        <f t="shared" si="2"/>
        <v>-187.44146840264264</v>
      </c>
      <c r="AH32" s="119">
        <f>AVERAGE(AG32:AG33)</f>
        <v>-193.93055347671327</v>
      </c>
      <c r="AI32" s="119">
        <f>STDEV(AG32:AG33)</f>
        <v>9.1769521191435253</v>
      </c>
      <c r="AJ32" s="2">
        <f>AH32+$AJ$29</f>
        <v>-193.93055347671327</v>
      </c>
      <c r="AK32" s="114">
        <v>15</v>
      </c>
      <c r="AL32" s="91">
        <v>0</v>
      </c>
      <c r="AM32" s="91">
        <v>0</v>
      </c>
      <c r="AN32" s="91">
        <v>0</v>
      </c>
    </row>
    <row r="33" spans="1:41" s="91" customFormat="1" x14ac:dyDescent="0.3">
      <c r="A33" s="91">
        <v>2287</v>
      </c>
      <c r="B33" s="85" t="s">
        <v>80</v>
      </c>
      <c r="C33" s="104" t="s">
        <v>64</v>
      </c>
      <c r="D33" s="48" t="s">
        <v>115</v>
      </c>
      <c r="E33" s="91" t="s">
        <v>156</v>
      </c>
      <c r="F33" s="16">
        <v>14.943094472797</v>
      </c>
      <c r="G33" s="16">
        <v>14.8325460517904</v>
      </c>
      <c r="H33" s="16">
        <v>4.05628746076856E-3</v>
      </c>
      <c r="I33" s="16">
        <v>28.824258708926202</v>
      </c>
      <c r="J33" s="16">
        <v>28.416653803934899</v>
      </c>
      <c r="K33" s="16">
        <v>1.3837311237660699E-3</v>
      </c>
      <c r="L33" s="16">
        <v>-0.17144715668723901</v>
      </c>
      <c r="M33" s="16">
        <v>4.13078761083145E-3</v>
      </c>
      <c r="N33" s="16">
        <v>4.5957581637107703</v>
      </c>
      <c r="O33" s="16">
        <v>4.0149336442341001E-3</v>
      </c>
      <c r="P33" s="16">
        <v>8.3546591286152996</v>
      </c>
      <c r="Q33" s="16">
        <v>1.35620025851959E-3</v>
      </c>
      <c r="R33" s="16">
        <v>8.6255580549008197</v>
      </c>
      <c r="S33" s="16">
        <v>0.117221407420848</v>
      </c>
      <c r="T33" s="16">
        <v>2979.6864929209701</v>
      </c>
      <c r="U33" s="16">
        <v>1.83248047401917</v>
      </c>
      <c r="V33" s="92">
        <v>43986.484513888892</v>
      </c>
      <c r="W33" s="91">
        <v>2.5</v>
      </c>
      <c r="X33" s="16">
        <v>9.5817004164247908E-3</v>
      </c>
      <c r="Y33" s="16">
        <v>1.3826438539274601E-2</v>
      </c>
      <c r="Z33" s="17">
        <f>((((N33/1000)+1)/((SMOW!$Z$4/1000)+1))-1)*1000</f>
        <v>15.094365967540657</v>
      </c>
      <c r="AA33" s="17">
        <f>((((P33/1000)+1)/((SMOW!$AA$4/1000)+1))-1)*1000</f>
        <v>29.20157038467952</v>
      </c>
      <c r="AB33" s="17">
        <f>Z33*SMOW!$AN$6</f>
        <v>16.457072289842923</v>
      </c>
      <c r="AC33" s="17">
        <f>AA33*SMOW!$AN$12</f>
        <v>31.789410861656446</v>
      </c>
      <c r="AD33" s="17">
        <f t="shared" ref="AD33" si="29">LN((AB33/1000)+1)*1000</f>
        <v>16.323122294212624</v>
      </c>
      <c r="AE33" s="17">
        <f t="shared" ref="AE33" si="30">LN((AC33/1000)+1)*1000</f>
        <v>31.294586993870091</v>
      </c>
      <c r="AF33" s="16">
        <f>(AD33-SMOW!AN$14*AE33)</f>
        <v>-0.20041963855078393</v>
      </c>
      <c r="AG33" s="2">
        <f t="shared" si="2"/>
        <v>-200.41963855078393</v>
      </c>
      <c r="AK33" s="114">
        <v>15</v>
      </c>
      <c r="AL33" s="91">
        <v>0</v>
      </c>
      <c r="AM33" s="91">
        <v>0</v>
      </c>
      <c r="AN33" s="91">
        <v>0</v>
      </c>
    </row>
    <row r="34" spans="1:41" s="91" customFormat="1" x14ac:dyDescent="0.3">
      <c r="A34" s="91">
        <v>2288</v>
      </c>
      <c r="B34" s="85" t="s">
        <v>113</v>
      </c>
      <c r="C34" s="104" t="s">
        <v>64</v>
      </c>
      <c r="D34" s="48" t="s">
        <v>101</v>
      </c>
      <c r="E34" s="91" t="s">
        <v>158</v>
      </c>
      <c r="F34" s="16">
        <v>15.838047745515899</v>
      </c>
      <c r="G34" s="16">
        <v>15.713934341805199</v>
      </c>
      <c r="H34" s="16">
        <v>3.8725470193687801E-3</v>
      </c>
      <c r="I34" s="16">
        <v>30.5406187204654</v>
      </c>
      <c r="J34" s="16">
        <v>30.0835370585887</v>
      </c>
      <c r="K34" s="16">
        <v>1.27146795318833E-3</v>
      </c>
      <c r="L34" s="16">
        <v>-0.17017322512961899</v>
      </c>
      <c r="M34" s="16">
        <v>3.7827658577666901E-3</v>
      </c>
      <c r="N34" s="16">
        <v>5.4815873953438503</v>
      </c>
      <c r="O34" s="16">
        <v>3.83306643508625E-3</v>
      </c>
      <c r="P34" s="16">
        <v>10.0368702543031</v>
      </c>
      <c r="Q34" s="16">
        <v>1.2461706882159801E-3</v>
      </c>
      <c r="R34" s="16">
        <v>11.0543197299605</v>
      </c>
      <c r="S34" s="16">
        <v>9.4533530933657003E-2</v>
      </c>
      <c r="T34" s="16">
        <v>2950.39148339439</v>
      </c>
      <c r="U34" s="16">
        <v>0.55305507000555199</v>
      </c>
      <c r="V34" s="92">
        <v>43986.603078703702</v>
      </c>
      <c r="W34" s="91">
        <v>2.5</v>
      </c>
      <c r="X34" s="16">
        <v>2.2309112373590002E-2</v>
      </c>
      <c r="Y34" s="16">
        <v>3.0115025628389101E-2</v>
      </c>
      <c r="Z34" s="17">
        <f>((((N34/1000)+1)/((SMOW!$Z$4/1000)+1))-1)*1000</f>
        <v>15.989452627953815</v>
      </c>
      <c r="AA34" s="17">
        <f>((((P34/1000)+1)/((SMOW!$AA$4/1000)+1))-1)*1000</f>
        <v>30.918559855202197</v>
      </c>
      <c r="AB34" s="17">
        <f>Z34*SMOW!$AN$6</f>
        <v>17.432966600857398</v>
      </c>
      <c r="AC34" s="17">
        <f>AA34*SMOW!$AN$12</f>
        <v>33.65855978086045</v>
      </c>
      <c r="AD34" s="17">
        <f t="shared" ref="AD34" si="31">LN((AB34/1000)+1)*1000</f>
        <v>17.282755673840398</v>
      </c>
      <c r="AE34" s="17">
        <f t="shared" ref="AE34" si="32">LN((AC34/1000)+1)*1000</f>
        <v>33.104508576035641</v>
      </c>
      <c r="AF34" s="16">
        <f>(AD34-SMOW!AN$14*AE34)</f>
        <v>-0.19642485430642154</v>
      </c>
      <c r="AG34" s="2">
        <f t="shared" si="2"/>
        <v>-196.42485430642154</v>
      </c>
      <c r="AK34" s="114">
        <v>15</v>
      </c>
      <c r="AL34" s="91">
        <v>0</v>
      </c>
      <c r="AM34" s="91">
        <v>0</v>
      </c>
      <c r="AN34" s="91">
        <v>0</v>
      </c>
    </row>
    <row r="35" spans="1:41" s="91" customFormat="1" x14ac:dyDescent="0.3">
      <c r="A35" s="91">
        <v>2289</v>
      </c>
      <c r="B35" s="85" t="s">
        <v>80</v>
      </c>
      <c r="C35" s="104" t="s">
        <v>48</v>
      </c>
      <c r="D35" s="48" t="s">
        <v>161</v>
      </c>
      <c r="E35" s="91" t="s">
        <v>159</v>
      </c>
      <c r="F35" s="16">
        <v>10.8894052341077</v>
      </c>
      <c r="G35" s="16">
        <v>10.830542227198601</v>
      </c>
      <c r="H35" s="16">
        <v>4.3892140904245903E-3</v>
      </c>
      <c r="I35" s="16">
        <v>21.009532336414502</v>
      </c>
      <c r="J35" s="16">
        <v>20.7918753806713</v>
      </c>
      <c r="K35" s="16">
        <v>1.3266346112259101E-3</v>
      </c>
      <c r="L35" s="16">
        <v>-0.147567973795798</v>
      </c>
      <c r="M35" s="16">
        <v>4.2242706146499902E-3</v>
      </c>
      <c r="N35" s="16">
        <v>0.58339625270483797</v>
      </c>
      <c r="O35" s="16">
        <v>4.3444660897038996E-3</v>
      </c>
      <c r="P35" s="16">
        <v>0.695415403719019</v>
      </c>
      <c r="Q35" s="16">
        <v>1.3002397444180499E-3</v>
      </c>
      <c r="R35" s="16">
        <v>-0.10013711405089699</v>
      </c>
      <c r="S35" s="16">
        <v>0.13373093305050399</v>
      </c>
      <c r="T35" s="16">
        <v>2206.1071134844501</v>
      </c>
      <c r="U35" s="16">
        <v>1.52038589977659</v>
      </c>
      <c r="V35" s="92">
        <v>43987.480902777781</v>
      </c>
      <c r="W35" s="91">
        <v>2.5</v>
      </c>
      <c r="X35" s="16">
        <v>1.4353881887066501E-2</v>
      </c>
      <c r="Y35" s="16">
        <v>9.2836648027193203E-3</v>
      </c>
      <c r="Z35" s="17">
        <f>((((N35/1000)+1)/((SMOW!$Z$4/1000)+1))-1)*1000</f>
        <v>11.040072549529656</v>
      </c>
      <c r="AA35" s="17">
        <f>((((P35/1000)+1)/((SMOW!$AA$4/1000)+1))-1)*1000</f>
        <v>21.383978034350768</v>
      </c>
      <c r="AB35" s="17">
        <f>Z35*SMOW!$AN$6</f>
        <v>12.036760763812495</v>
      </c>
      <c r="AC35" s="17">
        <f>AA35*SMOW!$AN$12</f>
        <v>23.279024197522574</v>
      </c>
      <c r="AD35" s="17">
        <f t="shared" ref="AD35" si="33">LN((AB35/1000)+1)*1000</f>
        <v>11.964895070969273</v>
      </c>
      <c r="AE35" s="17">
        <f t="shared" ref="AE35" si="34">LN((AC35/1000)+1)*1000</f>
        <v>23.012200705937193</v>
      </c>
      <c r="AF35" s="16">
        <f>(AD35-SMOW!AN$14*AE35)</f>
        <v>-0.18554690176556576</v>
      </c>
      <c r="AG35" s="2">
        <f t="shared" si="2"/>
        <v>-185.54690176556576</v>
      </c>
      <c r="AH35" s="119"/>
      <c r="AI35" s="119"/>
      <c r="AJ35" s="128" t="s">
        <v>164</v>
      </c>
      <c r="AK35" s="114">
        <v>15</v>
      </c>
      <c r="AL35" s="91">
        <v>0</v>
      </c>
      <c r="AM35" s="91">
        <v>0</v>
      </c>
      <c r="AN35" s="91">
        <v>0</v>
      </c>
    </row>
    <row r="36" spans="1:41" s="91" customFormat="1" x14ac:dyDescent="0.3">
      <c r="A36" s="91">
        <v>2290</v>
      </c>
      <c r="B36" s="85" t="s">
        <v>80</v>
      </c>
      <c r="C36" s="104" t="s">
        <v>48</v>
      </c>
      <c r="D36" s="48" t="s">
        <v>161</v>
      </c>
      <c r="E36" s="91" t="s">
        <v>162</v>
      </c>
      <c r="F36" s="16">
        <v>12.665704846567801</v>
      </c>
      <c r="G36" s="16">
        <v>12.5861654683955</v>
      </c>
      <c r="H36" s="16">
        <v>3.6055118943860102E-3</v>
      </c>
      <c r="I36" s="16">
        <v>24.389198565552601</v>
      </c>
      <c r="J36" s="16">
        <v>24.0965310915727</v>
      </c>
      <c r="K36" s="16">
        <v>1.4497117147571801E-3</v>
      </c>
      <c r="L36" s="16">
        <v>-0.136802947954895</v>
      </c>
      <c r="M36" s="16">
        <v>3.8503148652455901E-3</v>
      </c>
      <c r="N36" s="16">
        <v>2.34158650556054</v>
      </c>
      <c r="O36" s="16">
        <v>3.56875373095403E-3</v>
      </c>
      <c r="P36" s="16">
        <v>4.0078394252205802</v>
      </c>
      <c r="Q36" s="16">
        <v>1.4208680924795299E-3</v>
      </c>
      <c r="R36" s="16">
        <v>3.57166790075707</v>
      </c>
      <c r="S36" s="16">
        <v>0.10066984604731199</v>
      </c>
      <c r="T36" s="16">
        <v>2719.4747394149299</v>
      </c>
      <c r="U36" s="16">
        <v>0.36561533057838203</v>
      </c>
      <c r="V36" s="92">
        <v>43987.589016203703</v>
      </c>
      <c r="W36" s="91">
        <v>2.5</v>
      </c>
      <c r="X36" s="16">
        <v>5.7932930646725604E-3</v>
      </c>
      <c r="Y36" s="16">
        <v>2.2993182746393198E-3</v>
      </c>
      <c r="Z36" s="17">
        <f>((((N36/1000)+1)/((SMOW!$Z$4/1000)+1))-1)*1000</f>
        <v>12.816636909342538</v>
      </c>
      <c r="AA36" s="17">
        <f>((((P36/1000)+1)/((SMOW!$AA$4/1000)+1))-1)*1000</f>
        <v>24.764883724473165</v>
      </c>
      <c r="AB36" s="17">
        <f>Z36*SMOW!$AN$6</f>
        <v>13.973711819581997</v>
      </c>
      <c r="AC36" s="17">
        <f>AA36*SMOW!$AN$12</f>
        <v>26.959545438400784</v>
      </c>
      <c r="AD36" s="17">
        <f t="shared" ref="AD36" si="35">LN((AB36/1000)+1)*1000</f>
        <v>13.876979605690181</v>
      </c>
      <c r="AE36" s="17">
        <f t="shared" ref="AE36" si="36">LN((AC36/1000)+1)*1000</f>
        <v>26.602539166096943</v>
      </c>
      <c r="AF36" s="16">
        <f>(AD36-SMOW!AN$14*AE36)</f>
        <v>-0.16916107400900593</v>
      </c>
      <c r="AG36" s="2">
        <f t="shared" si="2"/>
        <v>-169.16107400900592</v>
      </c>
      <c r="AH36" s="119">
        <f>AVERAGE(AG36:AG37)</f>
        <v>-173.61910759351406</v>
      </c>
      <c r="AI36" s="119">
        <f>STDEV(AG36:AG37)</f>
        <v>6.3046115567261598</v>
      </c>
      <c r="AJ36" s="2"/>
      <c r="AK36" s="114">
        <v>15</v>
      </c>
      <c r="AL36" s="91">
        <v>0</v>
      </c>
      <c r="AM36" s="91">
        <v>0</v>
      </c>
      <c r="AN36" s="91">
        <v>0</v>
      </c>
      <c r="AO36" s="85"/>
    </row>
    <row r="37" spans="1:41" s="91" customFormat="1" ht="15.75" customHeight="1" x14ac:dyDescent="0.3">
      <c r="A37" s="91">
        <v>2291</v>
      </c>
      <c r="B37" s="85" t="s">
        <v>160</v>
      </c>
      <c r="C37" s="104" t="s">
        <v>48</v>
      </c>
      <c r="D37" s="48" t="s">
        <v>161</v>
      </c>
      <c r="E37" s="91" t="s">
        <v>163</v>
      </c>
      <c r="F37" s="16">
        <v>13.2544583706028</v>
      </c>
      <c r="G37" s="16">
        <v>13.167386159088499</v>
      </c>
      <c r="H37" s="16">
        <v>4.74256770831912E-3</v>
      </c>
      <c r="I37" s="16">
        <v>25.5362811319863</v>
      </c>
      <c r="J37" s="16">
        <v>25.215676832218101</v>
      </c>
      <c r="K37" s="16">
        <v>1.47894136021984E-3</v>
      </c>
      <c r="L37" s="16">
        <v>-0.14649120832262599</v>
      </c>
      <c r="M37" s="16">
        <v>4.6182459173520702E-3</v>
      </c>
      <c r="N37" s="16">
        <v>2.9243376923714099</v>
      </c>
      <c r="O37" s="16">
        <v>4.69421727043499E-3</v>
      </c>
      <c r="P37" s="16">
        <v>5.1320995118948201</v>
      </c>
      <c r="Q37" s="16">
        <v>1.44951618173026E-3</v>
      </c>
      <c r="R37" s="16">
        <v>4.9345066706622696</v>
      </c>
      <c r="S37" s="16">
        <v>0.10853010283412801</v>
      </c>
      <c r="T37" s="16">
        <v>2003.8759013927499</v>
      </c>
      <c r="U37" s="16">
        <v>0.33148686132879501</v>
      </c>
      <c r="V37" s="92">
        <v>43987.678854166668</v>
      </c>
      <c r="W37" s="91">
        <v>2.5</v>
      </c>
      <c r="X37" s="16">
        <v>9.3084474947206699E-3</v>
      </c>
      <c r="Y37" s="16">
        <v>4.0047661096252697E-3</v>
      </c>
      <c r="Z37" s="17">
        <f>((((N37/1000)+1)/((SMOW!$Z$4/1000)+1))-1)*1000</f>
        <v>13.40547818374116</v>
      </c>
      <c r="AA37" s="17">
        <f>((((P37/1000)+1)/((SMOW!$AA$4/1000)+1))-1)*1000</f>
        <v>25.912386972711143</v>
      </c>
      <c r="AB37" s="17">
        <f>Z37*SMOW!$AN$6</f>
        <v>14.615713175641622</v>
      </c>
      <c r="AC37" s="17">
        <f>AA37*SMOW!$AN$12</f>
        <v>28.208740318771351</v>
      </c>
      <c r="AD37" s="17">
        <f t="shared" ref="AD37" si="37">LN((AB37/1000)+1)*1000</f>
        <v>14.509933095029217</v>
      </c>
      <c r="AE37" s="17">
        <f t="shared" ref="AE37" si="38">LN((AC37/1000)+1)*1000</f>
        <v>27.818201204937949</v>
      </c>
      <c r="AF37" s="16">
        <f>(AD37-SMOW!AN$14*AE37)</f>
        <v>-0.1780771411780222</v>
      </c>
      <c r="AG37" s="2">
        <f t="shared" si="2"/>
        <v>-178.0771411780222</v>
      </c>
      <c r="AH37" s="119"/>
      <c r="AI37" s="119"/>
      <c r="AK37" s="114">
        <v>15</v>
      </c>
      <c r="AL37" s="91">
        <v>0</v>
      </c>
      <c r="AM37" s="91">
        <v>0</v>
      </c>
      <c r="AN37" s="91">
        <v>0</v>
      </c>
    </row>
    <row r="38" spans="1:41" s="76" customFormat="1" x14ac:dyDescent="0.3">
      <c r="A38" s="76">
        <v>2292</v>
      </c>
      <c r="B38" s="77" t="s">
        <v>80</v>
      </c>
      <c r="C38" s="104" t="s">
        <v>48</v>
      </c>
      <c r="D38" s="53" t="s">
        <v>161</v>
      </c>
      <c r="E38" s="76" t="s">
        <v>168</v>
      </c>
      <c r="F38" s="78">
        <v>11.811753719865299</v>
      </c>
      <c r="G38" s="78">
        <v>11.742539069170901</v>
      </c>
      <c r="H38" s="78">
        <v>4.4813990615813299E-3</v>
      </c>
      <c r="I38" s="78">
        <v>22.749112052433901</v>
      </c>
      <c r="J38" s="78">
        <v>22.494209608763001</v>
      </c>
      <c r="K38" s="78">
        <v>1.0894480694597401E-3</v>
      </c>
      <c r="L38" s="78">
        <v>-0.13440360425591499</v>
      </c>
      <c r="M38" s="78">
        <v>4.5780256304524198E-3</v>
      </c>
      <c r="N38" s="78">
        <v>1.4963414034101901</v>
      </c>
      <c r="O38" s="78">
        <v>4.4357112358522199E-3</v>
      </c>
      <c r="P38" s="78">
        <v>2.4003842521160199</v>
      </c>
      <c r="Q38" s="78">
        <v>1.06777229193384E-3</v>
      </c>
      <c r="R38" s="78">
        <v>1.8703839875303401</v>
      </c>
      <c r="S38" s="78">
        <v>0.13954717466663299</v>
      </c>
      <c r="T38" s="78">
        <v>2687.5949685456299</v>
      </c>
      <c r="U38" s="78">
        <v>0.44559466358268102</v>
      </c>
      <c r="V38" s="79">
        <v>43987.773564814815</v>
      </c>
      <c r="W38" s="76">
        <v>2.5</v>
      </c>
      <c r="X38" s="78">
        <v>1.23492903805604E-2</v>
      </c>
      <c r="Y38" s="78">
        <v>6.7259576232715701E-3</v>
      </c>
      <c r="Z38" s="80">
        <f>((((N38/1000)+1)/((SMOW!$Z$4/1000)+1))-1)*1000</f>
        <v>11.962558506082299</v>
      </c>
      <c r="AA38" s="80">
        <f>((((P38/1000)+1)/((SMOW!$AA$4/1000)+1))-1)*1000</f>
        <v>23.124195724963272</v>
      </c>
      <c r="AB38" s="80">
        <f>Z38*SMOW!$AN$6</f>
        <v>13.042527955756713</v>
      </c>
      <c r="AC38" s="80">
        <f>AA38*SMOW!$AN$12</f>
        <v>25.173459819540611</v>
      </c>
      <c r="AD38" s="80">
        <f t="shared" ref="AD38" si="39">LN((AB38/1000)+1)*1000</f>
        <v>12.958206572640455</v>
      </c>
      <c r="AE38" s="80">
        <f t="shared" ref="AE38" si="40">LN((AC38/1000)+1)*1000</f>
        <v>24.861827364978645</v>
      </c>
      <c r="AF38" s="78">
        <f>(AD38-SMOW!AN$14*AE38)</f>
        <v>-0.16883827606826962</v>
      </c>
      <c r="AG38" s="81">
        <f t="shared" si="2"/>
        <v>-168.83827606826964</v>
      </c>
      <c r="AH38" s="120">
        <f>AVERAGE(AG38:AG39)</f>
        <v>-175.48087138223778</v>
      </c>
      <c r="AI38" s="120">
        <f>STDEV(AG38:AG39)</f>
        <v>9.3940483823697161</v>
      </c>
      <c r="AJ38" s="81">
        <f>AH38+38</f>
        <v>-137.48087138223778</v>
      </c>
      <c r="AK38" s="147">
        <v>15</v>
      </c>
      <c r="AL38" s="76">
        <v>0</v>
      </c>
      <c r="AM38" s="76">
        <v>0</v>
      </c>
      <c r="AN38" s="76">
        <v>0</v>
      </c>
    </row>
    <row r="39" spans="1:41" s="76" customFormat="1" x14ac:dyDescent="0.3">
      <c r="A39" s="76">
        <v>2293</v>
      </c>
      <c r="B39" s="77" t="s">
        <v>113</v>
      </c>
      <c r="C39" s="104" t="s">
        <v>48</v>
      </c>
      <c r="D39" s="53" t="s">
        <v>161</v>
      </c>
      <c r="E39" s="76" t="s">
        <v>165</v>
      </c>
      <c r="F39" s="78">
        <v>10.9896371796066</v>
      </c>
      <c r="G39" s="78">
        <v>10.929689549035301</v>
      </c>
      <c r="H39" s="78">
        <v>4.3867416674746602E-3</v>
      </c>
      <c r="I39" s="78">
        <v>21.195640729916398</v>
      </c>
      <c r="J39" s="78">
        <v>20.974137576946202</v>
      </c>
      <c r="K39" s="78">
        <v>1.2020738093101999E-3</v>
      </c>
      <c r="L39" s="78">
        <v>-0.14465509159230799</v>
      </c>
      <c r="M39" s="78">
        <v>4.5243352916279301E-3</v>
      </c>
      <c r="N39" s="78">
        <v>0.68260633436266804</v>
      </c>
      <c r="O39" s="78">
        <v>4.34201887308027E-3</v>
      </c>
      <c r="P39" s="78">
        <v>0.87782096434033696</v>
      </c>
      <c r="Q39" s="78">
        <v>1.17815721778641E-3</v>
      </c>
      <c r="R39" s="78">
        <v>-0.57188918743817396</v>
      </c>
      <c r="S39" s="78">
        <v>0.11355041735969799</v>
      </c>
      <c r="T39" s="78">
        <v>2549.7809745406898</v>
      </c>
      <c r="U39" s="78">
        <v>1.63466909391125</v>
      </c>
      <c r="V39" s="79">
        <v>43988.469155092593</v>
      </c>
      <c r="W39" s="76">
        <v>2.5</v>
      </c>
      <c r="X39" s="78">
        <v>3.0405751548422399E-2</v>
      </c>
      <c r="Y39" s="78">
        <v>4.2385893565954201E-2</v>
      </c>
      <c r="Z39" s="80">
        <f>((((N39/1000)+1)/((SMOW!$Z$4/1000)+1))-1)*1000</f>
        <v>11.140319434029822</v>
      </c>
      <c r="AA39" s="80">
        <f>((((P39/1000)+1)/((SMOW!$AA$4/1000)+1))-1)*1000</f>
        <v>21.570154681365583</v>
      </c>
      <c r="AB39" s="80">
        <f>Z39*SMOW!$AN$6</f>
        <v>12.146057850460485</v>
      </c>
      <c r="AC39" s="80">
        <f>AA39*SMOW!$AN$12</f>
        <v>23.481699801842286</v>
      </c>
      <c r="AD39" s="80">
        <f t="shared" ref="AD39" si="41">LN((AB39/1000)+1)*1000</f>
        <v>12.072886390477565</v>
      </c>
      <c r="AE39" s="80">
        <f t="shared" ref="AE39" si="42">LN((AC39/1000)+1)*1000</f>
        <v>23.210245941616989</v>
      </c>
      <c r="AF39" s="78">
        <f>(AD39-SMOW!AN$14*AE39)</f>
        <v>-0.18212346669620594</v>
      </c>
      <c r="AG39" s="81">
        <f t="shared" si="2"/>
        <v>-182.12346669620592</v>
      </c>
      <c r="AK39" s="147">
        <v>15</v>
      </c>
      <c r="AL39" s="76">
        <v>0</v>
      </c>
      <c r="AM39" s="76">
        <v>0</v>
      </c>
      <c r="AN39" s="76">
        <v>0</v>
      </c>
    </row>
    <row r="40" spans="1:41" s="91" customFormat="1" x14ac:dyDescent="0.3">
      <c r="A40" s="91">
        <v>2294</v>
      </c>
      <c r="B40" s="85" t="s">
        <v>113</v>
      </c>
      <c r="C40" s="104" t="s">
        <v>48</v>
      </c>
      <c r="D40" s="48" t="s">
        <v>161</v>
      </c>
      <c r="E40" s="91" t="s">
        <v>166</v>
      </c>
      <c r="F40" s="16">
        <v>11.483510844692001</v>
      </c>
      <c r="G40" s="16">
        <v>11.4180754687322</v>
      </c>
      <c r="H40" s="16">
        <v>4.2120100703021603E-3</v>
      </c>
      <c r="I40" s="16">
        <v>22.120803195863999</v>
      </c>
      <c r="J40" s="16">
        <v>21.879687505030802</v>
      </c>
      <c r="K40" s="16">
        <v>1.19755102033781E-3</v>
      </c>
      <c r="L40" s="16">
        <v>-0.13439953392405901</v>
      </c>
      <c r="M40" s="16">
        <v>3.9763198077920397E-3</v>
      </c>
      <c r="N40" s="16">
        <v>1.1714449615876901</v>
      </c>
      <c r="O40" s="16">
        <v>4.1690686630744302E-3</v>
      </c>
      <c r="P40" s="16">
        <v>1.78457629703423</v>
      </c>
      <c r="Q40" s="16">
        <v>1.1737244147202799E-3</v>
      </c>
      <c r="R40" s="16">
        <v>0.40388905206487902</v>
      </c>
      <c r="S40" s="16">
        <v>0.105429362161426</v>
      </c>
      <c r="T40" s="16">
        <v>2786.9418781322101</v>
      </c>
      <c r="U40" s="16">
        <v>0.675608290561036</v>
      </c>
      <c r="V40" s="92">
        <v>43988.563761574071</v>
      </c>
      <c r="W40" s="91">
        <v>2.5</v>
      </c>
      <c r="X40" s="16">
        <v>3.1375935696177598E-3</v>
      </c>
      <c r="Y40" s="16">
        <v>6.6282646454727499E-3</v>
      </c>
      <c r="Z40" s="17">
        <f>((((N40/1000)+1)/((SMOW!$Z$4/1000)+1))-1)*1000</f>
        <v>11.634266708175689</v>
      </c>
      <c r="AA40" s="17">
        <f>((((P40/1000)+1)/((SMOW!$AA$4/1000)+1))-1)*1000</f>
        <v>22.495656441996026</v>
      </c>
      <c r="AB40" s="17">
        <f>Z40*SMOW!$AN$6</f>
        <v>12.684598257886014</v>
      </c>
      <c r="AC40" s="17">
        <f>AA40*SMOW!$AN$12</f>
        <v>24.489219443227849</v>
      </c>
      <c r="AD40" s="17">
        <f t="shared" ref="AD40" si="43">LN((AB40/1000)+1)*1000</f>
        <v>12.604822647467362</v>
      </c>
      <c r="AE40" s="17">
        <f t="shared" ref="AE40" si="44">LN((AC40/1000)+1)*1000</f>
        <v>24.194165892041259</v>
      </c>
      <c r="AF40" s="16">
        <f>(AD40-SMOW!AN$14*AE40)</f>
        <v>-0.16969694353042364</v>
      </c>
      <c r="AG40" s="2">
        <f t="shared" si="2"/>
        <v>-169.69694353042365</v>
      </c>
      <c r="AH40" s="119">
        <f>AVERAGE(AG40:AG41)</f>
        <v>-161.26610749947457</v>
      </c>
      <c r="AI40" s="119">
        <f>STDEV(AG40:AG41)</f>
        <v>11.923002657111946</v>
      </c>
      <c r="AJ40" s="2">
        <f>AH40+38</f>
        <v>-123.26610749947457</v>
      </c>
      <c r="AK40" s="114">
        <v>15</v>
      </c>
      <c r="AL40" s="91">
        <v>0</v>
      </c>
      <c r="AM40" s="91">
        <v>0</v>
      </c>
      <c r="AN40" s="91">
        <v>0</v>
      </c>
    </row>
    <row r="41" spans="1:41" s="91" customFormat="1" x14ac:dyDescent="0.3">
      <c r="A41" s="91">
        <v>2295</v>
      </c>
      <c r="B41" s="85" t="s">
        <v>113</v>
      </c>
      <c r="C41" s="104" t="s">
        <v>48</v>
      </c>
      <c r="D41" s="48" t="s">
        <v>161</v>
      </c>
      <c r="E41" s="91" t="s">
        <v>167</v>
      </c>
      <c r="F41" s="16">
        <v>11.2324031203903</v>
      </c>
      <c r="G41" s="16">
        <v>11.169787858595001</v>
      </c>
      <c r="H41" s="16">
        <v>3.7174234534852E-3</v>
      </c>
      <c r="I41" s="16">
        <v>21.609079589197901</v>
      </c>
      <c r="J41" s="16">
        <v>21.378913272497201</v>
      </c>
      <c r="K41" s="16">
        <v>1.47915655182042E-3</v>
      </c>
      <c r="L41" s="16">
        <v>-0.118278349283526</v>
      </c>
      <c r="M41" s="16">
        <v>4.0617628382016401E-3</v>
      </c>
      <c r="N41" s="16">
        <v>0.92289727842261304</v>
      </c>
      <c r="O41" s="16">
        <v>3.67952435265253E-3</v>
      </c>
      <c r="P41" s="16">
        <v>1.2830339990178901</v>
      </c>
      <c r="Q41" s="16">
        <v>1.4497270918568501E-3</v>
      </c>
      <c r="R41" s="16">
        <v>0.122303028936813</v>
      </c>
      <c r="S41" s="16">
        <v>0.12317463606043</v>
      </c>
      <c r="T41" s="16">
        <v>3857.2965911492402</v>
      </c>
      <c r="U41" s="16">
        <v>0.40515936083173998</v>
      </c>
      <c r="V41" s="92">
        <v>43988.659386574072</v>
      </c>
      <c r="W41" s="91">
        <v>2.5</v>
      </c>
      <c r="X41" s="16">
        <v>1.3405662287434599E-2</v>
      </c>
      <c r="Y41" s="16">
        <v>1.8829647478370602E-2</v>
      </c>
      <c r="Z41" s="17">
        <f>((((N41/1000)+1)/((SMOW!$Z$4/1000)+1))-1)*1000</f>
        <v>11.383121557696052</v>
      </c>
      <c r="AA41" s="17">
        <f>((((P41/1000)+1)/((SMOW!$AA$4/1000)+1))-1)*1000</f>
        <v>21.983745165482517</v>
      </c>
      <c r="AB41" s="17">
        <f>Z41*SMOW!$AN$6</f>
        <v>12.410779940139193</v>
      </c>
      <c r="AC41" s="17">
        <f>AA41*SMOW!$AN$12</f>
        <v>23.931942636555128</v>
      </c>
      <c r="AD41" s="17">
        <f t="shared" ref="AD41" si="45">LN((AB41/1000)+1)*1000</f>
        <v>12.334397538246874</v>
      </c>
      <c r="AE41" s="17">
        <f t="shared" ref="AE41" si="46">LN((AC41/1000)+1)*1000</f>
        <v>23.650062139612498</v>
      </c>
      <c r="AF41" s="16">
        <f>(AD41-SMOW!AN$14*AE41)</f>
        <v>-0.15283527146852549</v>
      </c>
      <c r="AG41" s="2">
        <f t="shared" si="2"/>
        <v>-152.83527146852549</v>
      </c>
      <c r="AK41" s="114">
        <v>15</v>
      </c>
      <c r="AL41" s="91">
        <v>0</v>
      </c>
      <c r="AM41" s="91">
        <v>0</v>
      </c>
      <c r="AN41" s="91">
        <v>0</v>
      </c>
    </row>
    <row r="42" spans="1:41" s="91" customFormat="1" x14ac:dyDescent="0.3">
      <c r="A42" s="91">
        <v>2296</v>
      </c>
      <c r="B42" s="85" t="s">
        <v>113</v>
      </c>
      <c r="C42" s="104" t="s">
        <v>48</v>
      </c>
      <c r="D42" s="48" t="s">
        <v>161</v>
      </c>
      <c r="E42" s="91" t="s">
        <v>169</v>
      </c>
      <c r="F42" s="16">
        <v>11.3663218078143</v>
      </c>
      <c r="G42" s="16">
        <v>11.3022102621904</v>
      </c>
      <c r="H42" s="16">
        <v>3.6849075740164102E-3</v>
      </c>
      <c r="I42" s="16">
        <v>21.8751184657282</v>
      </c>
      <c r="J42" s="16">
        <v>21.6392910031044</v>
      </c>
      <c r="K42" s="16">
        <v>1.2703217048985801E-3</v>
      </c>
      <c r="L42" s="16">
        <v>-0.123335387448752</v>
      </c>
      <c r="M42" s="16">
        <v>3.6258074793648599E-3</v>
      </c>
      <c r="N42" s="16">
        <v>1.0554506659549701</v>
      </c>
      <c r="O42" s="16">
        <v>3.64733997230254E-3</v>
      </c>
      <c r="P42" s="16">
        <v>1.54377973706578</v>
      </c>
      <c r="Q42" s="16">
        <v>1.24504724580887E-3</v>
      </c>
      <c r="R42" s="16">
        <v>0.27003201977543501</v>
      </c>
      <c r="S42" s="16">
        <v>0.105862052471107</v>
      </c>
      <c r="T42" s="16">
        <v>3206.74828125153</v>
      </c>
      <c r="U42" s="16">
        <v>0.29550230748640799</v>
      </c>
      <c r="V42" s="92">
        <v>43988.753530092596</v>
      </c>
      <c r="W42" s="91">
        <v>2.5</v>
      </c>
      <c r="X42" s="16">
        <v>2.89235167010654E-2</v>
      </c>
      <c r="Y42" s="16">
        <v>2.3036656599429401E-2</v>
      </c>
      <c r="Z42" s="17">
        <f>((((N42/1000)+1)/((SMOW!$Z$4/1000)+1))-1)*1000</f>
        <v>11.51706020493859</v>
      </c>
      <c r="AA42" s="17">
        <f>((((P42/1000)+1)/((SMOW!$AA$4/1000)+1))-1)*1000</f>
        <v>22.249881609282873</v>
      </c>
      <c r="AB42" s="17">
        <f>Z42*SMOW!$AN$6</f>
        <v>12.556810452769817</v>
      </c>
      <c r="AC42" s="17">
        <f>AA42*SMOW!$AN$12</f>
        <v>24.221664067484348</v>
      </c>
      <c r="AD42" s="17">
        <f t="shared" ref="AD42" si="47">LN((AB42/1000)+1)*1000</f>
        <v>12.478627513656443</v>
      </c>
      <c r="AE42" s="17">
        <f t="shared" ref="AE42" si="48">LN((AC42/1000)+1)*1000</f>
        <v>23.932972007225235</v>
      </c>
      <c r="AF42" s="16">
        <f>(AD42-SMOW!AN$14*AE42)</f>
        <v>-0.15798170615848228</v>
      </c>
      <c r="AG42" s="2">
        <f t="shared" si="2"/>
        <v>-157.98170615848227</v>
      </c>
      <c r="AH42" s="119">
        <f>AVERAGE(AG42:AG43)</f>
        <v>-160.03647583178093</v>
      </c>
      <c r="AI42" s="119">
        <f>STDEV(AG42:AG43)</f>
        <v>2.9058831395319058</v>
      </c>
      <c r="AJ42" s="2">
        <f>AH42+38</f>
        <v>-122.03647583178093</v>
      </c>
      <c r="AK42" s="114">
        <v>15</v>
      </c>
      <c r="AL42" s="91">
        <v>0</v>
      </c>
      <c r="AM42" s="91">
        <v>0</v>
      </c>
      <c r="AN42" s="91">
        <v>0</v>
      </c>
    </row>
    <row r="43" spans="1:41" s="91" customFormat="1" x14ac:dyDescent="0.3">
      <c r="A43" s="91">
        <v>2297</v>
      </c>
      <c r="B43" s="85" t="s">
        <v>113</v>
      </c>
      <c r="C43" s="104" t="s">
        <v>48</v>
      </c>
      <c r="D43" s="48" t="s">
        <v>161</v>
      </c>
      <c r="E43" s="91" t="s">
        <v>170</v>
      </c>
      <c r="F43" s="16">
        <v>9.0680913314233607</v>
      </c>
      <c r="G43" s="16">
        <v>9.0272227226283501</v>
      </c>
      <c r="H43" s="16">
        <v>4.2599983310265899E-3</v>
      </c>
      <c r="I43" s="16">
        <v>17.4786774402859</v>
      </c>
      <c r="J43" s="16">
        <v>17.3276822442172</v>
      </c>
      <c r="K43" s="16">
        <v>1.4236569397434601E-3</v>
      </c>
      <c r="L43" s="16">
        <v>-0.121793502318341</v>
      </c>
      <c r="M43" s="16">
        <v>4.29324970606405E-3</v>
      </c>
      <c r="N43" s="16">
        <v>-1.21934937006494</v>
      </c>
      <c r="O43" s="16">
        <v>4.2165676838808296E-3</v>
      </c>
      <c r="P43" s="16">
        <v>-2.76518921857694</v>
      </c>
      <c r="Q43" s="16">
        <v>1.39533170611067E-3</v>
      </c>
      <c r="R43" s="16">
        <v>-5.1827751964664497</v>
      </c>
      <c r="S43" s="16">
        <v>0.113497951442562</v>
      </c>
      <c r="T43" s="16">
        <v>3348.6300945081898</v>
      </c>
      <c r="U43" s="16">
        <v>1.09879908468608</v>
      </c>
      <c r="V43" s="92">
        <v>43990.44730324074</v>
      </c>
      <c r="W43" s="91">
        <v>2.5</v>
      </c>
      <c r="X43" s="16">
        <v>2.8796833011821401E-3</v>
      </c>
      <c r="Y43" s="16">
        <v>4.9846820625646399E-3</v>
      </c>
      <c r="Z43" s="17">
        <f>((((N43/1000)+1)/((SMOW!$Z$4/1000)+1))-1)*1000</f>
        <v>9.2184871903686627</v>
      </c>
      <c r="AA43" s="17">
        <f>((((P43/1000)+1)/((SMOW!$AA$4/1000)+1))-1)*1000</f>
        <v>17.851828230208035</v>
      </c>
      <c r="AB43" s="17">
        <f>Z43*SMOW!$AN$6</f>
        <v>10.050724251759098</v>
      </c>
      <c r="AC43" s="17">
        <f>AA43*SMOW!$AN$12</f>
        <v>19.433855603174564</v>
      </c>
      <c r="AD43" s="17">
        <f t="shared" ref="AD43" si="49">LN((AB43/1000)+1)*1000</f>
        <v>10.000551623528761</v>
      </c>
      <c r="AE43" s="17">
        <f t="shared" ref="AE43" si="50">LN((AC43/1000)+1)*1000</f>
        <v>19.247429676200454</v>
      </c>
      <c r="AF43" s="16">
        <f>(AD43-SMOW!AN$14*AE43)</f>
        <v>-0.16209124550507958</v>
      </c>
      <c r="AG43" s="2">
        <f t="shared" si="2"/>
        <v>-162.0912455050796</v>
      </c>
      <c r="AH43" s="119"/>
      <c r="AK43" s="114">
        <v>15</v>
      </c>
      <c r="AL43" s="91">
        <v>0</v>
      </c>
      <c r="AM43" s="91">
        <v>0</v>
      </c>
      <c r="AN43" s="91">
        <v>0</v>
      </c>
    </row>
    <row r="44" spans="1:41" s="76" customFormat="1" x14ac:dyDescent="0.3">
      <c r="A44" s="76">
        <v>2298</v>
      </c>
      <c r="B44" s="77" t="s">
        <v>160</v>
      </c>
      <c r="C44" s="104" t="s">
        <v>48</v>
      </c>
      <c r="D44" s="53" t="s">
        <v>111</v>
      </c>
      <c r="E44" s="76" t="s">
        <v>172</v>
      </c>
      <c r="F44" s="78">
        <v>14.977096079582999</v>
      </c>
      <c r="G44" s="78">
        <v>14.8660463636683</v>
      </c>
      <c r="H44" s="78">
        <v>4.8028936037897403E-3</v>
      </c>
      <c r="I44" s="78">
        <v>28.845333480306099</v>
      </c>
      <c r="J44" s="78">
        <v>28.4371379217041</v>
      </c>
      <c r="K44" s="78">
        <v>1.35002997222849E-3</v>
      </c>
      <c r="L44" s="78">
        <v>-0.14876245899149099</v>
      </c>
      <c r="M44" s="78">
        <v>4.7572890405396398E-3</v>
      </c>
      <c r="N44" s="78">
        <v>4.6294131244016503</v>
      </c>
      <c r="O44" s="78">
        <v>4.7539281439080401E-3</v>
      </c>
      <c r="P44" s="78">
        <v>8.3753145940469604</v>
      </c>
      <c r="Q44" s="78">
        <v>1.3231696287653999E-3</v>
      </c>
      <c r="R44" s="78">
        <v>8.3706600016705295</v>
      </c>
      <c r="S44" s="78">
        <v>0.108687041271879</v>
      </c>
      <c r="T44" s="78">
        <v>2198.3268303439199</v>
      </c>
      <c r="U44" s="78">
        <v>0.76668496807772402</v>
      </c>
      <c r="V44" s="79">
        <v>43990.611446759256</v>
      </c>
      <c r="W44" s="76">
        <v>2.5</v>
      </c>
      <c r="X44" s="78">
        <v>6.5635527625090104E-2</v>
      </c>
      <c r="Y44" s="78">
        <v>8.0642440357795095E-2</v>
      </c>
      <c r="Z44" s="80">
        <f>((((N44/1000)+1)/((SMOW!$Z$4/1000)+1))-1)*1000</f>
        <v>15.128372642072563</v>
      </c>
      <c r="AA44" s="80">
        <f>((((P44/1000)+1)/((SMOW!$AA$4/1000)+1))-1)*1000</f>
        <v>29.222652885035004</v>
      </c>
      <c r="AB44" s="80">
        <f>Z44*SMOW!$AN$6</f>
        <v>16.494149057579456</v>
      </c>
      <c r="AC44" s="80">
        <f>AA44*SMOW!$AN$12</f>
        <v>31.812361691250977</v>
      </c>
      <c r="AD44" s="80">
        <f t="shared" ref="AD44:AD45" si="51">LN((AB44/1000)+1)*1000</f>
        <v>16.359598100765417</v>
      </c>
      <c r="AE44" s="80">
        <f t="shared" ref="AE44:AE45" si="52">LN((AC44/1000)+1)*1000</f>
        <v>31.316830461481494</v>
      </c>
      <c r="AF44" s="78">
        <f>(AD44-SMOW!AN$14*AE44)</f>
        <v>-0.1756883828968121</v>
      </c>
      <c r="AG44" s="81">
        <f t="shared" si="2"/>
        <v>-175.6883828968121</v>
      </c>
      <c r="AH44" s="120">
        <f>AVERAGE(AG44:AG45)</f>
        <v>-170.21890255605499</v>
      </c>
      <c r="AI44" s="120">
        <f>STDEV(AG44:AG45)</f>
        <v>7.7350132770317304</v>
      </c>
      <c r="AJ44" s="81">
        <f>AH44+38</f>
        <v>-132.21890255605499</v>
      </c>
      <c r="AK44" s="147">
        <v>15</v>
      </c>
      <c r="AL44" s="76">
        <v>0</v>
      </c>
      <c r="AM44" s="76">
        <v>0</v>
      </c>
      <c r="AN44" s="76">
        <v>0</v>
      </c>
      <c r="AO44" s="77"/>
    </row>
    <row r="45" spans="1:41" s="76" customFormat="1" x14ac:dyDescent="0.3">
      <c r="A45" s="76">
        <v>2299</v>
      </c>
      <c r="B45" s="77" t="s">
        <v>160</v>
      </c>
      <c r="C45" s="104" t="s">
        <v>48</v>
      </c>
      <c r="D45" s="53" t="s">
        <v>111</v>
      </c>
      <c r="E45" s="76" t="s">
        <v>171</v>
      </c>
      <c r="F45" s="78">
        <v>15.6610725090098</v>
      </c>
      <c r="G45" s="78">
        <v>15.5397032386511</v>
      </c>
      <c r="H45" s="78">
        <v>3.3639520833222102E-3</v>
      </c>
      <c r="I45" s="78">
        <v>30.142757631038702</v>
      </c>
      <c r="J45" s="78">
        <v>29.697392251611198</v>
      </c>
      <c r="K45" s="78">
        <v>1.2272347311954E-3</v>
      </c>
      <c r="L45" s="78">
        <v>-0.140519870199594</v>
      </c>
      <c r="M45" s="78">
        <v>3.44278399254151E-3</v>
      </c>
      <c r="N45" s="78">
        <v>5.3064164198850303</v>
      </c>
      <c r="O45" s="78">
        <v>3.3296566201348101E-3</v>
      </c>
      <c r="P45" s="78">
        <v>9.6469250524735095</v>
      </c>
      <c r="Q45" s="78">
        <v>1.2028175352305299E-3</v>
      </c>
      <c r="R45" s="78">
        <v>9.77820402906511</v>
      </c>
      <c r="S45" s="78">
        <v>9.2096933631598002E-2</v>
      </c>
      <c r="T45" s="78">
        <v>2661.7475283641402</v>
      </c>
      <c r="U45" s="78">
        <v>0.48820012219513698</v>
      </c>
      <c r="V45" s="79">
        <v>43990.702314814815</v>
      </c>
      <c r="W45" s="76">
        <v>2.5</v>
      </c>
      <c r="X45" s="78">
        <v>3.1364317519853198E-2</v>
      </c>
      <c r="Y45" s="78">
        <v>2.1125081630483999E-2</v>
      </c>
      <c r="Z45" s="80">
        <f>((((N45/1000)+1)/((SMOW!$Z$4/1000)+1))-1)*1000</f>
        <v>15.812451014295625</v>
      </c>
      <c r="AA45" s="80">
        <f>((((P45/1000)+1)/((SMOW!$AA$4/1000)+1))-1)*1000</f>
        <v>30.52055285394184</v>
      </c>
      <c r="AB45" s="80">
        <f>Z45*SMOW!$AN$6</f>
        <v>17.239985434397294</v>
      </c>
      <c r="AC45" s="80">
        <f>AA45*SMOW!$AN$12</f>
        <v>33.225281435819134</v>
      </c>
      <c r="AD45" s="80">
        <f t="shared" si="51"/>
        <v>17.093063107429749</v>
      </c>
      <c r="AE45" s="80">
        <f t="shared" si="52"/>
        <v>32.685251003115617</v>
      </c>
      <c r="AF45" s="78">
        <f>(AD45-SMOW!AN$14*AE45)</f>
        <v>-0.16474942221529787</v>
      </c>
      <c r="AG45" s="81">
        <f t="shared" si="2"/>
        <v>-164.74942221529787</v>
      </c>
      <c r="AH45" s="120"/>
      <c r="AI45" s="120"/>
      <c r="AK45" s="147">
        <v>15</v>
      </c>
      <c r="AL45" s="76">
        <v>0</v>
      </c>
      <c r="AM45" s="76">
        <v>0</v>
      </c>
      <c r="AN45" s="76">
        <v>0</v>
      </c>
      <c r="AO45" s="77"/>
    </row>
    <row r="46" spans="1:41" s="76" customFormat="1" x14ac:dyDescent="0.3">
      <c r="A46" s="76">
        <v>2300</v>
      </c>
      <c r="B46" s="77" t="s">
        <v>160</v>
      </c>
      <c r="C46" s="104" t="s">
        <v>64</v>
      </c>
      <c r="D46" s="53" t="s">
        <v>50</v>
      </c>
      <c r="E46" s="76" t="s">
        <v>173</v>
      </c>
      <c r="F46" s="78">
        <v>11.135350023565101</v>
      </c>
      <c r="G46" s="78">
        <v>11.073808249292201</v>
      </c>
      <c r="H46" s="78">
        <v>3.2441817045839299E-3</v>
      </c>
      <c r="I46" s="78">
        <v>21.444299765126399</v>
      </c>
      <c r="J46" s="78">
        <v>21.217605876030099</v>
      </c>
      <c r="K46" s="78">
        <v>1.2123804732477299E-3</v>
      </c>
      <c r="L46" s="78">
        <v>-0.129087653251653</v>
      </c>
      <c r="M46" s="78">
        <v>3.2297594323975999E-3</v>
      </c>
      <c r="N46" s="78">
        <v>0.82683363710295799</v>
      </c>
      <c r="O46" s="78">
        <v>3.211107299401E-3</v>
      </c>
      <c r="P46" s="78">
        <v>1.12153265228498</v>
      </c>
      <c r="Q46" s="78">
        <v>1.18825881921889E-3</v>
      </c>
      <c r="R46" s="78">
        <v>-0.715869964701912</v>
      </c>
      <c r="S46" s="78">
        <v>0.110813164924666</v>
      </c>
      <c r="T46" s="78">
        <v>2703.6655368441998</v>
      </c>
      <c r="U46" s="78">
        <v>0.425952158943883</v>
      </c>
      <c r="V46" s="79">
        <v>43990.787488425929</v>
      </c>
      <c r="W46" s="76">
        <v>2.5</v>
      </c>
      <c r="X46" s="78">
        <v>8.9107165799165805E-2</v>
      </c>
      <c r="Y46" s="78">
        <v>0.10031425089036999</v>
      </c>
      <c r="Z46" s="80">
        <f>((((N46/1000)+1)/((SMOW!$Z$4/1000)+1))-1)*1000</f>
        <v>11.28605399565874</v>
      </c>
      <c r="AA46" s="80">
        <f>((((P46/1000)+1)/((SMOW!$AA$4/1000)+1))-1)*1000</f>
        <v>21.818904909951307</v>
      </c>
      <c r="AB46" s="80">
        <f>Z46*SMOW!$AN$6</f>
        <v>12.304949202439971</v>
      </c>
      <c r="AC46" s="80">
        <f>AA46*SMOW!$AN$12</f>
        <v>23.75249425276645</v>
      </c>
      <c r="AD46" s="80">
        <f t="shared" ref="AD46" si="53">LN((AB46/1000)+1)*1000</f>
        <v>12.229858677534517</v>
      </c>
      <c r="AE46" s="80">
        <f t="shared" ref="AE46" si="54">LN((AC46/1000)+1)*1000</f>
        <v>23.474792570712832</v>
      </c>
      <c r="AF46" s="78">
        <f>(AD46-SMOW!AN$14*AE46)</f>
        <v>-0.16483179980185803</v>
      </c>
      <c r="AG46" s="81">
        <f t="shared" si="2"/>
        <v>-164.83179980185804</v>
      </c>
      <c r="AH46" s="120">
        <f>AVERAGE(AG46:AG47)</f>
        <v>-166.71460666769457</v>
      </c>
      <c r="AI46" s="120">
        <f>STDEV(AG46:AG47)</f>
        <v>2.6626910049951986</v>
      </c>
      <c r="AK46" s="147">
        <v>15</v>
      </c>
      <c r="AL46" s="76">
        <v>0</v>
      </c>
      <c r="AM46" s="76">
        <v>0</v>
      </c>
      <c r="AN46" s="76">
        <v>0</v>
      </c>
    </row>
    <row r="47" spans="1:41" s="76" customFormat="1" x14ac:dyDescent="0.3">
      <c r="A47" s="76">
        <v>2301</v>
      </c>
      <c r="B47" s="77" t="s">
        <v>80</v>
      </c>
      <c r="C47" s="104" t="s">
        <v>64</v>
      </c>
      <c r="D47" s="53" t="s">
        <v>50</v>
      </c>
      <c r="E47" s="76" t="s">
        <v>174</v>
      </c>
      <c r="F47" s="78">
        <v>10.326139255970601</v>
      </c>
      <c r="G47" s="78">
        <v>10.273188506025001</v>
      </c>
      <c r="H47" s="78">
        <v>4.4442333433230303E-3</v>
      </c>
      <c r="I47" s="78">
        <v>19.899645937539798</v>
      </c>
      <c r="J47" s="78">
        <v>19.7042360593585</v>
      </c>
      <c r="K47" s="78">
        <v>1.8012569528305601E-3</v>
      </c>
      <c r="L47" s="78">
        <v>-0.13064813331633601</v>
      </c>
      <c r="M47" s="78">
        <v>4.0819060868062199E-3</v>
      </c>
      <c r="N47" s="78">
        <v>2.58727664759206E-2</v>
      </c>
      <c r="O47" s="78">
        <v>4.3989244217807599E-3</v>
      </c>
      <c r="P47" s="78">
        <v>-0.39238857439985703</v>
      </c>
      <c r="Q47" s="78">
        <v>1.76541894818082E-3</v>
      </c>
      <c r="R47" s="78">
        <v>-2.8513395225665898</v>
      </c>
      <c r="S47" s="78">
        <v>0.123598448997252</v>
      </c>
      <c r="T47" s="78">
        <v>2412.2965324781399</v>
      </c>
      <c r="U47" s="78">
        <v>0.85291186885983905</v>
      </c>
      <c r="V47" s="79">
        <v>43991.440509259257</v>
      </c>
      <c r="W47" s="76">
        <v>2.5</v>
      </c>
      <c r="X47" s="78">
        <v>3.26825115883769E-2</v>
      </c>
      <c r="Y47" s="78">
        <v>2.5925732564914501E-2</v>
      </c>
      <c r="Z47" s="80">
        <f>((((N47/1000)+1)/((SMOW!$Z$4/1000)+1))-1)*1000</f>
        <v>10.476722619802592</v>
      </c>
      <c r="AA47" s="80">
        <f>((((P47/1000)+1)/((SMOW!$AA$4/1000)+1))-1)*1000</f>
        <v>20.273684595018437</v>
      </c>
      <c r="AB47" s="80">
        <f>Z47*SMOW!$AN$6</f>
        <v>11.422552089004091</v>
      </c>
      <c r="AC47" s="80">
        <f>AA47*SMOW!$AN$12</f>
        <v>22.070336655894515</v>
      </c>
      <c r="AD47" s="80">
        <f t="shared" ref="AD47" si="55">LN((AB47/1000)+1)*1000</f>
        <v>11.357807308174925</v>
      </c>
      <c r="AE47" s="80">
        <f t="shared" ref="AE47" si="56">LN((AC47/1000)+1)*1000</f>
        <v>21.83031197293268</v>
      </c>
      <c r="AF47" s="78">
        <f>(AD47-SMOW!AN$14*AE47)</f>
        <v>-0.16859741353353108</v>
      </c>
      <c r="AG47" s="81">
        <f t="shared" si="2"/>
        <v>-168.5974135335311</v>
      </c>
      <c r="AK47" s="147">
        <v>15</v>
      </c>
      <c r="AL47" s="76">
        <v>0</v>
      </c>
      <c r="AM47" s="76">
        <v>0</v>
      </c>
      <c r="AN47" s="76">
        <v>0</v>
      </c>
    </row>
    <row r="48" spans="1:41" s="91" customFormat="1" x14ac:dyDescent="0.3">
      <c r="A48" s="91">
        <v>2302</v>
      </c>
      <c r="B48" s="85" t="s">
        <v>80</v>
      </c>
      <c r="C48" s="104" t="s">
        <v>64</v>
      </c>
      <c r="D48" s="48" t="s">
        <v>110</v>
      </c>
      <c r="E48" s="91" t="s">
        <v>176</v>
      </c>
      <c r="F48" s="16">
        <v>8.5951665801163593</v>
      </c>
      <c r="G48" s="16">
        <v>8.5584379954011691</v>
      </c>
      <c r="H48" s="16">
        <v>4.82735378689315E-3</v>
      </c>
      <c r="I48" s="16">
        <v>16.487911035503</v>
      </c>
      <c r="J48" s="16">
        <v>16.353461245288798</v>
      </c>
      <c r="K48" s="16">
        <v>1.37876559943816E-3</v>
      </c>
      <c r="L48" s="16">
        <v>-7.61895421113198E-2</v>
      </c>
      <c r="M48" s="16">
        <v>4.8425408985168896E-3</v>
      </c>
      <c r="N48" s="16">
        <v>-1.6874526575112501</v>
      </c>
      <c r="O48" s="16">
        <v>4.7781389556515504E-3</v>
      </c>
      <c r="P48" s="16">
        <v>-3.7362432269891301</v>
      </c>
      <c r="Q48" s="16">
        <v>1.3513335288030601E-3</v>
      </c>
      <c r="R48" s="16">
        <v>-6.8424845584504297</v>
      </c>
      <c r="S48" s="16">
        <v>0.12208329633079</v>
      </c>
      <c r="T48" s="16">
        <v>3069.9941464155299</v>
      </c>
      <c r="U48" s="16">
        <v>0.47764881557920602</v>
      </c>
      <c r="V48" s="92">
        <v>43991.540439814817</v>
      </c>
      <c r="W48" s="91">
        <v>2.5</v>
      </c>
      <c r="X48" s="16">
        <v>2.79826482893864E-4</v>
      </c>
      <c r="Y48" s="16">
        <v>5.7102455175059302E-5</v>
      </c>
      <c r="Z48" s="17">
        <f>((((N48/1000)+1)/((SMOW!$Z$4/1000)+1))-1)*1000</f>
        <v>8.7454919523177743</v>
      </c>
      <c r="AA48" s="17">
        <f>((((P48/1000)+1)/((SMOW!$AA$4/1000)+1))-1)*1000</f>
        <v>16.86069847111127</v>
      </c>
      <c r="AB48" s="17">
        <f>Z48*SMOW!$AN$6</f>
        <v>9.5350274121505905</v>
      </c>
      <c r="AC48" s="17">
        <f>AA48*SMOW!$AN$12</f>
        <v>18.354892016145289</v>
      </c>
      <c r="AD48" s="17">
        <f t="shared" ref="AD48" si="57">LN((AB48/1000)+1)*1000</f>
        <v>9.4898559520111032</v>
      </c>
      <c r="AE48" s="17">
        <f t="shared" ref="AE48" si="58">LN((AC48/1000)+1)*1000</f>
        <v>18.1884742873088</v>
      </c>
      <c r="AF48" s="16">
        <f>(AD48-SMOW!AN$14*AE48)</f>
        <v>-0.11365847168794296</v>
      </c>
      <c r="AG48" s="2">
        <f t="shared" si="2"/>
        <v>-113.65847168794296</v>
      </c>
      <c r="AH48" s="119">
        <f>AVERAGE(AG48:AG49)</f>
        <v>-121.96409771971605</v>
      </c>
      <c r="AI48" s="119">
        <f>STDEV(AG48:AG49)</f>
        <v>11.745928978132541</v>
      </c>
      <c r="AK48" s="114">
        <v>15</v>
      </c>
      <c r="AL48" s="91">
        <v>0</v>
      </c>
      <c r="AM48" s="91">
        <v>0</v>
      </c>
      <c r="AN48" s="91">
        <v>0</v>
      </c>
    </row>
    <row r="49" spans="1:43" s="91" customFormat="1" x14ac:dyDescent="0.3">
      <c r="A49" s="91">
        <v>2303</v>
      </c>
      <c r="B49" s="85" t="s">
        <v>80</v>
      </c>
      <c r="C49" s="104" t="s">
        <v>64</v>
      </c>
      <c r="D49" s="48" t="s">
        <v>110</v>
      </c>
      <c r="E49" s="91" t="s">
        <v>175</v>
      </c>
      <c r="F49" s="16">
        <v>8.6445843362957806</v>
      </c>
      <c r="G49" s="16">
        <v>8.6074336192285106</v>
      </c>
      <c r="H49" s="16">
        <v>3.5725262929742299E-3</v>
      </c>
      <c r="I49" s="16">
        <v>16.6118712596863</v>
      </c>
      <c r="J49" s="16">
        <v>16.475403344565699</v>
      </c>
      <c r="K49" s="16">
        <v>1.31290249410014E-3</v>
      </c>
      <c r="L49" s="16">
        <v>-9.1579346702193101E-2</v>
      </c>
      <c r="M49" s="16">
        <v>3.5605077242256999E-3</v>
      </c>
      <c r="N49" s="16">
        <v>-1.6385387149402899</v>
      </c>
      <c r="O49" s="16">
        <v>3.5361044174729802E-3</v>
      </c>
      <c r="P49" s="16">
        <v>-3.61474932893623</v>
      </c>
      <c r="Q49" s="16">
        <v>1.2867808429901199E-3</v>
      </c>
      <c r="R49" s="16">
        <v>-6.9605647072489898</v>
      </c>
      <c r="S49" s="16">
        <v>0.103795432884404</v>
      </c>
      <c r="T49" s="16">
        <v>2529.8987783800999</v>
      </c>
      <c r="U49" s="16">
        <v>0.86003715764857902</v>
      </c>
      <c r="V49" s="92">
        <v>43991.641979166663</v>
      </c>
      <c r="W49" s="91">
        <v>2.5</v>
      </c>
      <c r="X49" s="16">
        <v>3.1792501011680701E-4</v>
      </c>
      <c r="Y49" s="16">
        <v>1.1348325848475199E-3</v>
      </c>
      <c r="Z49" s="17">
        <f>((((N49/1000)+1)/((SMOW!$Z$4/1000)+1))-1)*1000</f>
        <v>8.79491707393254</v>
      </c>
      <c r="AA49" s="17">
        <f>((((P49/1000)+1)/((SMOW!$AA$4/1000)+1))-1)*1000</f>
        <v>16.984704156547849</v>
      </c>
      <c r="AB49" s="17">
        <f>Z49*SMOW!$AN$6</f>
        <v>9.5889145910554614</v>
      </c>
      <c r="AC49" s="17">
        <f>AA49*SMOW!$AN$12</f>
        <v>18.489887073999881</v>
      </c>
      <c r="AD49" s="17">
        <f t="shared" ref="AD49" si="59">LN((AB49/1000)+1)*1000</f>
        <v>9.5432327435954747</v>
      </c>
      <c r="AE49" s="17">
        <f t="shared" ref="AE49" si="60">LN((AC49/1000)+1)*1000</f>
        <v>18.321027400278339</v>
      </c>
      <c r="AF49" s="16">
        <f>(AD49-SMOW!AN$14*AE49)</f>
        <v>-0.13026972375148915</v>
      </c>
      <c r="AG49" s="2">
        <f t="shared" si="2"/>
        <v>-130.26972375148915</v>
      </c>
      <c r="AK49" s="114">
        <v>15</v>
      </c>
      <c r="AL49" s="91">
        <v>0</v>
      </c>
      <c r="AM49" s="91">
        <v>0</v>
      </c>
      <c r="AN49" s="91">
        <v>0</v>
      </c>
    </row>
    <row r="50" spans="1:43" s="91" customFormat="1" x14ac:dyDescent="0.3">
      <c r="A50" s="91">
        <v>2305</v>
      </c>
      <c r="B50" s="91" t="s">
        <v>138</v>
      </c>
      <c r="C50" s="104" t="s">
        <v>64</v>
      </c>
      <c r="D50" s="48" t="s">
        <v>115</v>
      </c>
      <c r="E50" s="91" t="s">
        <v>177</v>
      </c>
      <c r="F50" s="16">
        <v>15.5892841764688</v>
      </c>
      <c r="G50" s="16">
        <v>15.469019333973501</v>
      </c>
      <c r="H50" s="16">
        <v>3.5204790102405801E-3</v>
      </c>
      <c r="I50" s="16">
        <v>30.0591873229931</v>
      </c>
      <c r="J50" s="16">
        <v>29.6162639769672</v>
      </c>
      <c r="K50" s="16">
        <v>1.36013938421477E-3</v>
      </c>
      <c r="L50" s="16">
        <v>-0.16836804586516499</v>
      </c>
      <c r="M50" s="16">
        <v>3.67597236964293E-3</v>
      </c>
      <c r="N50" s="16">
        <v>5.2353599687903296</v>
      </c>
      <c r="O50" s="16">
        <v>3.4845877563483502E-3</v>
      </c>
      <c r="P50" s="16">
        <v>9.5650174683848697</v>
      </c>
      <c r="Q50" s="16">
        <v>1.3330779027885501E-3</v>
      </c>
      <c r="R50" s="16">
        <v>9.2071856962648209</v>
      </c>
      <c r="S50" s="16">
        <v>0.115891931309798</v>
      </c>
      <c r="T50" s="16">
        <v>2658.70770598442</v>
      </c>
      <c r="U50" s="16">
        <v>0.44073402736359402</v>
      </c>
      <c r="V50" s="92">
        <v>43991.849594907406</v>
      </c>
      <c r="W50" s="91">
        <v>2.5</v>
      </c>
      <c r="X50" s="16">
        <v>3.6875024299048098E-2</v>
      </c>
      <c r="Y50" s="16">
        <v>4.6029898536610499E-2</v>
      </c>
      <c r="Z50" s="17">
        <f>((((N50/1000)+1)/((SMOW!$Z$4/1000)+1))-1)*1000</f>
        <v>15.740651982112164</v>
      </c>
      <c r="AA50" s="17">
        <f>((((P50/1000)+1)/((SMOW!$AA$4/1000)+1))-1)*1000</f>
        <v>30.436951897267139</v>
      </c>
      <c r="AB50" s="17">
        <f>Z50*SMOW!$AN$6</f>
        <v>17.161704447602293</v>
      </c>
      <c r="AC50" s="17">
        <f>AA50*SMOW!$AN$12</f>
        <v>33.134271770066576</v>
      </c>
      <c r="AD50" s="17">
        <f t="shared" ref="AD50" si="61">LN((AB50/1000)+1)*1000</f>
        <v>17.016105850440702</v>
      </c>
      <c r="AE50" s="17">
        <f t="shared" ref="AE50" si="62">LN((AC50/1000)+1)*1000</f>
        <v>32.597164042963755</v>
      </c>
      <c r="AF50" s="16">
        <f>(AD50-SMOW!AN$14*AE50)</f>
        <v>-0.19519676424416232</v>
      </c>
      <c r="AG50" s="2">
        <f t="shared" si="2"/>
        <v>-195.19676424416232</v>
      </c>
      <c r="AK50" s="114">
        <v>15</v>
      </c>
      <c r="AL50" s="91">
        <v>0</v>
      </c>
      <c r="AM50" s="91">
        <v>0</v>
      </c>
      <c r="AN50" s="91">
        <v>0</v>
      </c>
    </row>
    <row r="51" spans="1:43" s="91" customFormat="1" x14ac:dyDescent="0.3">
      <c r="A51" s="91">
        <v>2306</v>
      </c>
      <c r="B51" s="91" t="s">
        <v>138</v>
      </c>
      <c r="C51" s="104"/>
      <c r="D51" s="48"/>
      <c r="E51" s="91" t="s">
        <v>178</v>
      </c>
      <c r="F51" s="16">
        <v>-1.7835870499701101</v>
      </c>
      <c r="G51" s="16">
        <v>-1.7851819154751001</v>
      </c>
      <c r="H51" s="16">
        <v>1.1172796548919801E-2</v>
      </c>
      <c r="I51" s="16">
        <v>-3.4159985050066699</v>
      </c>
      <c r="J51" s="16">
        <v>-3.4218468936792998</v>
      </c>
      <c r="K51" s="16">
        <v>5.3350256912534401E-3</v>
      </c>
      <c r="L51" s="16">
        <v>2.15532443875673E-2</v>
      </c>
      <c r="M51" s="16">
        <v>1.1132587412875299E-2</v>
      </c>
      <c r="N51" s="16">
        <v>-11.960394981659</v>
      </c>
      <c r="O51" s="16">
        <v>1.1058889982104801E-2</v>
      </c>
      <c r="P51" s="16">
        <v>-23.244990002969701</v>
      </c>
      <c r="Q51" s="16">
        <v>5.1664812234412201E-3</v>
      </c>
      <c r="R51" s="16">
        <v>-35.782451613562003</v>
      </c>
      <c r="S51" s="16">
        <v>0.28678784218037201</v>
      </c>
      <c r="T51" s="16" t="s">
        <v>120</v>
      </c>
      <c r="U51" s="16" t="s">
        <v>120</v>
      </c>
      <c r="V51" s="92">
        <v>43998.73201388889</v>
      </c>
      <c r="W51" s="91">
        <v>2.5</v>
      </c>
      <c r="X51" s="16">
        <v>2.0824222894943501E-2</v>
      </c>
      <c r="Y51" s="16">
        <v>8.5642507000589004E-3</v>
      </c>
      <c r="Z51" s="17">
        <f>((((N51/1000)+1)/((SMOW!$Z$4/1000)+1))-1)*1000</f>
        <v>-1.6348085719579686</v>
      </c>
      <c r="AA51" s="17">
        <f>((((P51/1000)+1)/((SMOW!$AA$4/1000)+1))-1)*1000</f>
        <v>-3.0513757542680597</v>
      </c>
      <c r="AB51" s="17">
        <f>Z51*SMOW!$AN$6</f>
        <v>-1.7823976778238066</v>
      </c>
      <c r="AC51" s="17">
        <f>AA51*SMOW!$AN$12</f>
        <v>-3.3217883924700016</v>
      </c>
      <c r="AD51" s="17">
        <f t="shared" ref="AD51" si="63">LN((AB51/1000)+1)*1000</f>
        <v>-1.7839880386160156</v>
      </c>
      <c r="AE51" s="17">
        <f t="shared" ref="AE51" si="64">LN((AC51/1000)+1)*1000</f>
        <v>-3.3273177798977684</v>
      </c>
      <c r="AF51" s="16">
        <f>(AD51-SMOW!AN$14*AE51)</f>
        <v>-2.7164250829993852E-2</v>
      </c>
      <c r="AG51" s="2">
        <f t="shared" si="2"/>
        <v>-27.164250829993854</v>
      </c>
      <c r="AK51" s="114">
        <v>15</v>
      </c>
      <c r="AL51" s="91">
        <v>0</v>
      </c>
      <c r="AM51" s="91">
        <v>0</v>
      </c>
      <c r="AN51" s="91">
        <v>0</v>
      </c>
    </row>
    <row r="52" spans="1:43" s="26" customFormat="1" x14ac:dyDescent="0.3">
      <c r="A52" s="26">
        <v>2307</v>
      </c>
      <c r="B52" s="26" t="s">
        <v>138</v>
      </c>
      <c r="C52" s="129" t="s">
        <v>48</v>
      </c>
      <c r="D52" s="130" t="s">
        <v>56</v>
      </c>
      <c r="E52" s="26" t="s">
        <v>179</v>
      </c>
      <c r="F52" s="131">
        <v>10.9509582145566</v>
      </c>
      <c r="G52" s="131">
        <v>10.8914303866163</v>
      </c>
      <c r="H52" s="131">
        <v>3.8298786645481098E-3</v>
      </c>
      <c r="I52" s="131">
        <v>21.2150376372451</v>
      </c>
      <c r="J52" s="131">
        <v>20.993131699883801</v>
      </c>
      <c r="K52" s="131">
        <v>1.3570571758529601E-3</v>
      </c>
      <c r="L52" s="131">
        <v>-0.19294315092234399</v>
      </c>
      <c r="M52" s="131">
        <v>3.9881661857210397E-3</v>
      </c>
      <c r="N52" s="131">
        <v>0.64432170103594899</v>
      </c>
      <c r="O52" s="131">
        <v>3.79083308378557E-3</v>
      </c>
      <c r="P52" s="131">
        <v>0.89683194868681004</v>
      </c>
      <c r="Q52" s="131">
        <v>1.33005701837818E-3</v>
      </c>
      <c r="R52" s="131">
        <v>-0.40235131100239702</v>
      </c>
      <c r="S52" s="131">
        <v>0.10700845227477</v>
      </c>
      <c r="T52" s="131">
        <v>572.96564097804003</v>
      </c>
      <c r="U52" s="131">
        <v>0.77695263816224103</v>
      </c>
      <c r="V52" s="132">
        <v>44019.604513888888</v>
      </c>
      <c r="W52" s="26">
        <v>2.5</v>
      </c>
      <c r="X52" s="131">
        <v>3.0151621095661801E-2</v>
      </c>
      <c r="Y52" s="131">
        <v>2.9066029718170801E-2</v>
      </c>
      <c r="Z52" s="133">
        <f>((((N52/1000)+1)/((SMOW!$Z$4/1000)+1))-1)*1000</f>
        <v>11.101634704100194</v>
      </c>
      <c r="AA52" s="133">
        <f>((((P52/1000)+1)/((SMOW!$AA$4/1000)+1))-1)*1000</f>
        <v>21.589558702328702</v>
      </c>
      <c r="AB52" s="133">
        <f>Z52*SMOW!$AN$6</f>
        <v>12.103880696525435</v>
      </c>
      <c r="AC52" s="133">
        <f>AA52*SMOW!$AN$12</f>
        <v>23.50282340535535</v>
      </c>
      <c r="AD52" s="133">
        <f t="shared" ref="AD52" si="65">LN((AB52/1000)+1)*1000</f>
        <v>12.031214506845119</v>
      </c>
      <c r="AE52" s="133">
        <f t="shared" ref="AE52" si="66">LN((AC52/1000)+1)*1000</f>
        <v>23.230884694156931</v>
      </c>
      <c r="AF52" s="131">
        <f>(AD52-SMOW!AN$14*AE52)</f>
        <v>-0.23469261166974142</v>
      </c>
      <c r="AG52" s="134">
        <f t="shared" si="2"/>
        <v>-234.69261166974144</v>
      </c>
      <c r="AH52" s="135"/>
      <c r="AI52" s="135"/>
      <c r="AJ52" s="26" t="s">
        <v>191</v>
      </c>
      <c r="AL52" s="136"/>
      <c r="AM52" s="136">
        <v>1</v>
      </c>
      <c r="AN52" s="136">
        <v>1</v>
      </c>
      <c r="AO52" s="27"/>
    </row>
    <row r="53" spans="1:43" s="91" customFormat="1" x14ac:dyDescent="0.3">
      <c r="A53" s="91">
        <v>2308</v>
      </c>
      <c r="B53" s="91" t="s">
        <v>138</v>
      </c>
      <c r="C53" s="104" t="s">
        <v>64</v>
      </c>
      <c r="D53" s="48" t="s">
        <v>101</v>
      </c>
      <c r="E53" s="91" t="s">
        <v>180</v>
      </c>
      <c r="F53" s="16">
        <v>15.608576162111399</v>
      </c>
      <c r="G53" s="16">
        <v>15.488014987229199</v>
      </c>
      <c r="H53" s="16">
        <v>3.6691957807395499E-3</v>
      </c>
      <c r="I53" s="16">
        <v>30.182640090017799</v>
      </c>
      <c r="J53" s="16">
        <v>29.736106963292499</v>
      </c>
      <c r="K53" s="16">
        <v>1.37186192760337E-3</v>
      </c>
      <c r="L53" s="16">
        <v>-0.212649489389269</v>
      </c>
      <c r="M53" s="16">
        <v>3.67804586668152E-3</v>
      </c>
      <c r="N53" s="16">
        <v>5.2544552728015601</v>
      </c>
      <c r="O53" s="16">
        <v>3.6317883606253099E-3</v>
      </c>
      <c r="P53" s="16">
        <v>9.6860140057021002</v>
      </c>
      <c r="Q53" s="16">
        <v>1.34456721317356E-3</v>
      </c>
      <c r="R53" s="16">
        <v>10.9603152460516</v>
      </c>
      <c r="S53" s="16">
        <v>0.12153135103522</v>
      </c>
      <c r="T53" s="16">
        <v>394.64482586141003</v>
      </c>
      <c r="U53" s="16">
        <v>0.49265724364798702</v>
      </c>
      <c r="V53" s="92">
        <v>44020.64271990741</v>
      </c>
      <c r="W53" s="91">
        <v>2.5</v>
      </c>
      <c r="X53" s="16">
        <v>2.3088903539642799E-4</v>
      </c>
      <c r="Y53" s="126">
        <v>1.22224473333163E-5</v>
      </c>
      <c r="Z53" s="17">
        <f>((((N53/1000)+1)/((SMOW!$Z$4/1000)+1))-1)*1000</f>
        <v>15.759946843115324</v>
      </c>
      <c r="AA53" s="17">
        <f>((((P53/1000)+1)/((SMOW!$AA$4/1000)+1))-1)*1000</f>
        <v>30.560449939439629</v>
      </c>
      <c r="AB53" s="17">
        <f>Z53*SMOW!$AN$6</f>
        <v>17.182741231991535</v>
      </c>
      <c r="AC53" s="17">
        <f>AA53*SMOW!$AN$12</f>
        <v>33.268714197357788</v>
      </c>
      <c r="AD53" s="17">
        <f t="shared" ref="AD53" si="67">LN((AB53/1000)+1)*1000</f>
        <v>17.036787485190207</v>
      </c>
      <c r="AE53" s="17">
        <f t="shared" ref="AE53" si="68">LN((AC53/1000)+1)*1000</f>
        <v>32.727286219899987</v>
      </c>
      <c r="AF53" s="16">
        <f>(AD53-SMOW!AN$14*AE53)</f>
        <v>-0.24321963891698672</v>
      </c>
      <c r="AG53" s="2">
        <f t="shared" si="2"/>
        <v>-243.21963891698672</v>
      </c>
      <c r="AH53" s="16"/>
      <c r="AI53" s="2"/>
      <c r="AJ53" s="119"/>
      <c r="AK53" s="119"/>
      <c r="AN53" s="115"/>
      <c r="AO53" s="115"/>
      <c r="AP53" s="115"/>
      <c r="AQ53" s="85"/>
    </row>
    <row r="54" spans="1:43" s="91" customFormat="1" x14ac:dyDescent="0.3">
      <c r="A54" s="91">
        <v>2309</v>
      </c>
      <c r="B54" s="91" t="s">
        <v>138</v>
      </c>
      <c r="C54" s="104" t="s">
        <v>64</v>
      </c>
      <c r="D54" s="48" t="s">
        <v>101</v>
      </c>
      <c r="E54" s="91" t="s">
        <v>181</v>
      </c>
      <c r="F54" s="16">
        <v>16.024171397326899</v>
      </c>
      <c r="G54" s="16">
        <v>15.8971392716428</v>
      </c>
      <c r="H54" s="16">
        <v>4.2863165115858996E-3</v>
      </c>
      <c r="I54" s="16">
        <v>30.9595394030835</v>
      </c>
      <c r="J54" s="16">
        <v>30.489960197632801</v>
      </c>
      <c r="K54" s="16">
        <v>1.38506871172408E-3</v>
      </c>
      <c r="L54" s="16">
        <v>-0.20155971270731901</v>
      </c>
      <c r="M54" s="16">
        <v>4.2590871385253899E-3</v>
      </c>
      <c r="N54" s="16">
        <v>5.6658135180905997</v>
      </c>
      <c r="O54" s="16">
        <v>4.2426175508109504E-3</v>
      </c>
      <c r="P54" s="16">
        <v>10.4474560453626</v>
      </c>
      <c r="Q54" s="16">
        <v>1.3575112336816301E-3</v>
      </c>
      <c r="R54" s="16">
        <v>13.1103914851181</v>
      </c>
      <c r="S54" s="16">
        <v>0.139049922669645</v>
      </c>
      <c r="T54" s="16">
        <v>324.26937161740898</v>
      </c>
      <c r="U54" s="16">
        <v>0.192514677020931</v>
      </c>
      <c r="V54" s="92">
        <v>44021.495694444442</v>
      </c>
      <c r="W54" s="91">
        <v>2.5</v>
      </c>
      <c r="X54" s="16">
        <v>1.14175128827212E-3</v>
      </c>
      <c r="Y54" s="16">
        <v>3.05151197872934E-3</v>
      </c>
      <c r="Z54" s="17">
        <f>((((N54/1000)+1)/((SMOW!$Z$4/1000)+1))-1)*1000</f>
        <v>16.175604020436609</v>
      </c>
      <c r="AA54" s="17">
        <f>((((P54/1000)+1)/((SMOW!$AA$4/1000)+1))-1)*1000</f>
        <v>31.337634173063343</v>
      </c>
      <c r="AB54" s="17">
        <f>Z54*SMOW!$AN$6</f>
        <v>17.635923580271577</v>
      </c>
      <c r="AC54" s="17">
        <f>AA54*SMOW!$AN$12</f>
        <v>34.114772426158652</v>
      </c>
      <c r="AD54" s="17">
        <f t="shared" ref="AD54" si="69">LN((AB54/1000)+1)*1000</f>
        <v>17.482215241097602</v>
      </c>
      <c r="AE54" s="17">
        <f t="shared" ref="AE54" si="70">LN((AC54/1000)+1)*1000</f>
        <v>33.545768404271797</v>
      </c>
      <c r="AF54" s="16">
        <f>(AD54-SMOW!AN$14*AE54)</f>
        <v>-0.22995047635790655</v>
      </c>
      <c r="AG54" s="2">
        <f t="shared" si="2"/>
        <v>-229.95047635790655</v>
      </c>
      <c r="AH54" s="16"/>
      <c r="AI54" s="2"/>
      <c r="AJ54" s="119"/>
      <c r="AK54" s="119"/>
      <c r="AN54" s="115"/>
      <c r="AO54" s="115"/>
      <c r="AP54" s="115"/>
      <c r="AQ54" s="85"/>
    </row>
    <row r="55" spans="1:43" s="91" customFormat="1" x14ac:dyDescent="0.3">
      <c r="A55" s="91">
        <v>2310</v>
      </c>
      <c r="B55" s="91" t="s">
        <v>138</v>
      </c>
      <c r="C55" s="104" t="s">
        <v>64</v>
      </c>
      <c r="D55" s="48" t="s">
        <v>101</v>
      </c>
      <c r="E55" s="91" t="s">
        <v>182</v>
      </c>
      <c r="F55" s="16">
        <v>16.925367449314901</v>
      </c>
      <c r="G55" s="16">
        <v>16.783729088288801</v>
      </c>
      <c r="H55" s="16">
        <v>3.85163011477733E-3</v>
      </c>
      <c r="I55" s="16">
        <v>32.671444670364899</v>
      </c>
      <c r="J55" s="16">
        <v>32.149080143666602</v>
      </c>
      <c r="K55" s="16">
        <v>1.31903245157201E-3</v>
      </c>
      <c r="L55" s="16">
        <v>-0.19098522756716099</v>
      </c>
      <c r="M55" s="16">
        <v>3.7478502202481002E-3</v>
      </c>
      <c r="N55" s="16">
        <v>6.5578218839106297</v>
      </c>
      <c r="O55" s="16">
        <v>3.81236277816259E-3</v>
      </c>
      <c r="P55" s="16">
        <v>12.1253010588699</v>
      </c>
      <c r="Q55" s="16">
        <v>1.2927888381566101E-3</v>
      </c>
      <c r="R55" s="16">
        <v>15.1617327865654</v>
      </c>
      <c r="S55" s="16">
        <v>0.123232233490086</v>
      </c>
      <c r="T55" s="16">
        <v>437.89104855931902</v>
      </c>
      <c r="U55" s="16">
        <v>8.4742549229391895E-2</v>
      </c>
      <c r="V55" s="92">
        <v>44021.620462962965</v>
      </c>
      <c r="W55" s="91">
        <v>2.5</v>
      </c>
      <c r="X55" s="16">
        <v>1.7274135003397102E-2</v>
      </c>
      <c r="Y55" s="16">
        <v>9.7624690648490803E-3</v>
      </c>
      <c r="Z55" s="17">
        <f>((((N55/1000)+1)/((SMOW!$Z$4/1000)+1))-1)*1000</f>
        <v>17.076934390569456</v>
      </c>
      <c r="AA55" s="17">
        <f>((((P55/1000)+1)/((SMOW!$AA$4/1000)+1))-1)*1000</f>
        <v>33.050167265592513</v>
      </c>
      <c r="AB55" s="17">
        <f>Z55*SMOW!$AN$6</f>
        <v>18.618625277726441</v>
      </c>
      <c r="AC55" s="17">
        <f>AA55*SMOW!$AN$12</f>
        <v>35.979070043561954</v>
      </c>
      <c r="AD55" s="17">
        <f t="shared" ref="AD55" si="71">LN((AB55/1000)+1)*1000</f>
        <v>18.447420474694862</v>
      </c>
      <c r="AE55" s="17">
        <f t="shared" ref="AE55" si="72">LN((AC55/1000)+1)*1000</f>
        <v>35.346940972560418</v>
      </c>
      <c r="AF55" s="16">
        <f>(AD55-SMOW!AN$14*AE55)</f>
        <v>-0.21576435881704015</v>
      </c>
      <c r="AG55" s="2">
        <f t="shared" si="2"/>
        <v>-215.76435881704015</v>
      </c>
      <c r="AH55" s="16"/>
      <c r="AI55" s="2"/>
      <c r="AJ55" s="119"/>
      <c r="AK55" s="119"/>
      <c r="AN55" s="115"/>
      <c r="AO55" s="115"/>
      <c r="AP55" s="115"/>
      <c r="AQ55" s="85"/>
    </row>
    <row r="56" spans="1:43" s="91" customFormat="1" x14ac:dyDescent="0.3">
      <c r="A56" s="91">
        <v>2311</v>
      </c>
      <c r="B56" s="91" t="s">
        <v>138</v>
      </c>
      <c r="C56" s="104" t="s">
        <v>64</v>
      </c>
      <c r="D56" s="48" t="s">
        <v>115</v>
      </c>
      <c r="E56" s="91" t="s">
        <v>183</v>
      </c>
      <c r="F56" s="16">
        <v>14.703166471765501</v>
      </c>
      <c r="G56" s="16">
        <v>14.5961225350232</v>
      </c>
      <c r="H56" s="16">
        <v>4.4289247587525199E-3</v>
      </c>
      <c r="I56" s="16">
        <v>28.426704781575101</v>
      </c>
      <c r="J56" s="16">
        <v>28.030163284116998</v>
      </c>
      <c r="K56" s="16">
        <v>2.33936106092454E-3</v>
      </c>
      <c r="L56" s="16">
        <v>-0.20380367899059701</v>
      </c>
      <c r="M56" s="16">
        <v>4.5285830253603701E-3</v>
      </c>
      <c r="N56" s="16">
        <v>4.3593153668273601</v>
      </c>
      <c r="O56" s="16">
        <v>4.39731687309311E-3</v>
      </c>
      <c r="P56" s="16">
        <v>7.9650149775312</v>
      </c>
      <c r="Q56" s="16">
        <v>2.2928168782960301E-3</v>
      </c>
      <c r="R56" s="16">
        <v>9.9393782835129691</v>
      </c>
      <c r="S56" s="16">
        <v>0.14278848567211</v>
      </c>
      <c r="T56" s="16">
        <v>545.88461228930396</v>
      </c>
      <c r="U56" s="16">
        <v>0.49875227247634202</v>
      </c>
      <c r="V56" s="92">
        <v>44025.591840277775</v>
      </c>
      <c r="W56" s="91">
        <v>2.5</v>
      </c>
      <c r="X56" s="16">
        <v>3.1079181094224102E-2</v>
      </c>
      <c r="Y56" s="16">
        <v>3.4061346312942498E-2</v>
      </c>
      <c r="Z56" s="17">
        <f>((((N56/1000)+1)/((SMOW!$Z$4/1000)+1))-1)*1000</f>
        <v>14.855452206418818</v>
      </c>
      <c r="AA56" s="17">
        <f>((((P56/1000)+1)/((SMOW!$AA$4/1000)+1))-1)*1000</f>
        <v>28.803870658143271</v>
      </c>
      <c r="AB56" s="17">
        <f>Z56*SMOW!$AN$6</f>
        <v>16.196589600720671</v>
      </c>
      <c r="AC56" s="17">
        <f>AA56*SMOW!$AN$12</f>
        <v>31.356467021996981</v>
      </c>
      <c r="AD56" s="17">
        <f t="shared" ref="AD56" si="73">LN((AB56/1000)+1)*1000</f>
        <v>16.066824140294951</v>
      </c>
      <c r="AE56" s="17">
        <f t="shared" ref="AE56" si="74">LN((AC56/1000)+1)*1000</f>
        <v>30.874894086397543</v>
      </c>
      <c r="AF56" s="16">
        <f>(AD56-SMOW!AN$14*AE56)</f>
        <v>-0.23511993732295267</v>
      </c>
      <c r="AG56" s="2">
        <f t="shared" si="2"/>
        <v>-235.11993732295267</v>
      </c>
      <c r="AH56" s="16"/>
      <c r="AI56" s="2"/>
      <c r="AJ56" s="119"/>
      <c r="AK56" s="119"/>
      <c r="AN56" s="115"/>
      <c r="AO56" s="115"/>
      <c r="AP56" s="115"/>
      <c r="AQ56" s="85"/>
    </row>
    <row r="57" spans="1:43" s="91" customFormat="1" x14ac:dyDescent="0.3">
      <c r="A57" s="91">
        <v>2312</v>
      </c>
      <c r="B57" s="91" t="s">
        <v>138</v>
      </c>
      <c r="C57" s="104" t="s">
        <v>64</v>
      </c>
      <c r="D57" s="48" t="s">
        <v>115</v>
      </c>
      <c r="E57" s="91" t="s">
        <v>184</v>
      </c>
      <c r="F57" s="91">
        <v>15.4045325895661</v>
      </c>
      <c r="G57" s="91">
        <v>15.2870871200053</v>
      </c>
      <c r="H57" s="91">
        <v>3.6176613249511999E-3</v>
      </c>
      <c r="I57" s="91">
        <v>29.772242043883299</v>
      </c>
      <c r="J57" s="91">
        <v>29.337653525058599</v>
      </c>
      <c r="K57" s="91">
        <v>1.3929362901633001E-3</v>
      </c>
      <c r="L57" s="91">
        <v>-0.20319394122564199</v>
      </c>
      <c r="M57" s="91">
        <v>3.43578122188538E-3</v>
      </c>
      <c r="N57" s="91">
        <v>5.0524919227616998</v>
      </c>
      <c r="O57" s="91">
        <v>3.5807792981808399E-3</v>
      </c>
      <c r="P57" s="91">
        <v>9.2837812838216998</v>
      </c>
      <c r="Q57" s="91">
        <v>1.36522227792097E-3</v>
      </c>
      <c r="R57" s="91">
        <v>11.581846120958801</v>
      </c>
      <c r="S57" s="91">
        <v>0.13901427507349801</v>
      </c>
      <c r="T57" s="91">
        <v>416.57698944106102</v>
      </c>
      <c r="U57" s="91">
        <v>0.36634882015500903</v>
      </c>
      <c r="V57" s="92">
        <v>44026.500150462962</v>
      </c>
      <c r="W57" s="91">
        <v>2.5</v>
      </c>
      <c r="X57" s="91">
        <v>6.3886653536174504E-3</v>
      </c>
      <c r="Y57" s="91">
        <v>9.4715281660009906E-3</v>
      </c>
      <c r="Z57" s="17">
        <f>((((N57/1000)+1)/((SMOW!$Z$4/1000)+1))-1)*1000</f>
        <v>15.555872859036146</v>
      </c>
      <c r="AA57" s="17">
        <f>((((P57/1000)+1)/((SMOW!$AA$4/1000)+1))-1)*1000</f>
        <v>30.149901383659696</v>
      </c>
      <c r="AB57" s="17">
        <f>Z57*SMOW!$AN$6</f>
        <v>16.960243624891678</v>
      </c>
      <c r="AC57" s="17">
        <f>AA57*SMOW!$AN$12</f>
        <v>32.821782866390905</v>
      </c>
      <c r="AD57" s="17">
        <f t="shared" ref="AD57" si="75">LN((AB57/1000)+1)*1000</f>
        <v>16.818024488052213</v>
      </c>
      <c r="AE57" s="17">
        <f t="shared" ref="AE57" si="76">LN((AC57/1000)+1)*1000</f>
        <v>32.294651406881641</v>
      </c>
      <c r="AF57" s="16">
        <f>(AD57-SMOW!AN$14*AE57)</f>
        <v>-0.23355145478129558</v>
      </c>
      <c r="AG57" s="2">
        <f t="shared" si="2"/>
        <v>-233.55145478129558</v>
      </c>
      <c r="AL57" s="91">
        <f>SUM(AL3:AL51)</f>
        <v>10</v>
      </c>
      <c r="AQ57" s="92"/>
    </row>
    <row r="58" spans="1:43" s="91" customFormat="1" x14ac:dyDescent="0.3">
      <c r="A58" s="91">
        <v>2313</v>
      </c>
      <c r="B58" s="91" t="s">
        <v>138</v>
      </c>
      <c r="C58" s="104" t="s">
        <v>62</v>
      </c>
      <c r="D58" s="48" t="s">
        <v>24</v>
      </c>
      <c r="E58" s="91" t="s">
        <v>185</v>
      </c>
      <c r="F58" s="91">
        <v>-23.712983611412099</v>
      </c>
      <c r="G58" s="91">
        <v>-23.998662105504899</v>
      </c>
      <c r="H58" s="91">
        <v>4.8121487275526098E-3</v>
      </c>
      <c r="I58" s="91">
        <v>-44.206875885864797</v>
      </c>
      <c r="J58" s="91">
        <v>-45.213786797053203</v>
      </c>
      <c r="K58" s="91">
        <v>1.92230857160615E-3</v>
      </c>
      <c r="L58" s="91">
        <v>-0.12578267666083201</v>
      </c>
      <c r="M58" s="91">
        <v>4.7704724831851798E-3</v>
      </c>
      <c r="N58" s="91">
        <v>-33.666221529656603</v>
      </c>
      <c r="O58" s="91">
        <v>4.7630889117631402E-3</v>
      </c>
      <c r="P58" s="91">
        <v>-63.223440052793102</v>
      </c>
      <c r="Q58" s="91">
        <v>1.88406211075849E-3</v>
      </c>
      <c r="R58" s="91">
        <v>-83.525802787452307</v>
      </c>
      <c r="S58" s="91">
        <v>0.130426270291253</v>
      </c>
      <c r="T58" s="91">
        <v>632.32198947018105</v>
      </c>
      <c r="U58" s="91">
        <v>0.182393705903827</v>
      </c>
      <c r="V58" s="92">
        <v>44026.596597222226</v>
      </c>
      <c r="W58" s="91">
        <v>2.5</v>
      </c>
      <c r="X58" s="91">
        <v>1.50675123027635E-4</v>
      </c>
      <c r="Y58" s="91">
        <v>8.0103157774998805E-4</v>
      </c>
      <c r="Z58" s="17">
        <f>((((N58/1000)+1)/((SMOW!$Z$4/1000)+1))-1)*1000</f>
        <v>-23.567473585212383</v>
      </c>
      <c r="AA58" s="17">
        <f>((((P58/1000)+1)/((SMOW!$AA$4/1000)+1))-1)*1000</f>
        <v>-43.856347695767852</v>
      </c>
      <c r="AB58" s="17">
        <f>Z58*SMOW!$AN$6</f>
        <v>-25.69512474487836</v>
      </c>
      <c r="AC58" s="17">
        <f>AA58*SMOW!$AN$12</f>
        <v>-47.742893187822126</v>
      </c>
      <c r="AD58" s="17">
        <f t="shared" ref="AD58" si="77">LN((AB58/1000)+1)*1000</f>
        <v>-26.031010709186802</v>
      </c>
      <c r="AE58" s="17">
        <f t="shared" ref="AE58" si="78">LN((AC58/1000)+1)*1000</f>
        <v>-48.920210472299111</v>
      </c>
      <c r="AF58" s="16">
        <f>(AD58-SMOW!AN$14*AE58)</f>
        <v>-0.20113957981287101</v>
      </c>
      <c r="AG58" s="2">
        <f t="shared" si="2"/>
        <v>-201.13957981287101</v>
      </c>
      <c r="AH58" s="119"/>
      <c r="AI58" s="119"/>
      <c r="AL58" s="115"/>
      <c r="AM58" s="115"/>
      <c r="AN58" s="115"/>
      <c r="AO58" s="85"/>
    </row>
    <row r="59" spans="1:43" s="91" customFormat="1" x14ac:dyDescent="0.3">
      <c r="A59" s="91">
        <v>2314</v>
      </c>
      <c r="B59" s="91" t="s">
        <v>138</v>
      </c>
      <c r="C59" s="104" t="s">
        <v>62</v>
      </c>
      <c r="D59" s="48" t="s">
        <v>24</v>
      </c>
      <c r="E59" s="91" t="s">
        <v>186</v>
      </c>
      <c r="F59" s="91">
        <v>-28.9124825977405</v>
      </c>
      <c r="G59" s="91">
        <v>-29.3386839860039</v>
      </c>
      <c r="H59" s="91">
        <v>4.61749816885777E-3</v>
      </c>
      <c r="I59" s="91">
        <v>-54.036465927654099</v>
      </c>
      <c r="J59" s="91">
        <v>-55.551258211633701</v>
      </c>
      <c r="K59" s="91">
        <v>1.45552711008202E-3</v>
      </c>
      <c r="L59" s="91">
        <v>-7.61965026126363E-3</v>
      </c>
      <c r="M59" s="91">
        <v>4.8939993998428303E-3</v>
      </c>
      <c r="N59" s="91">
        <v>-38.812711667564599</v>
      </c>
      <c r="O59" s="91">
        <v>4.5704228138740699E-3</v>
      </c>
      <c r="P59" s="91">
        <v>-72.857459499808002</v>
      </c>
      <c r="Q59" s="91">
        <v>1.4265677840659601E-3</v>
      </c>
      <c r="R59" s="91">
        <v>-96.243500323032293</v>
      </c>
      <c r="S59" s="91">
        <v>0.111212993198796</v>
      </c>
      <c r="T59" s="91">
        <v>313.258982029854</v>
      </c>
      <c r="U59" s="91">
        <v>8.5851386954298503E-2</v>
      </c>
      <c r="V59" s="92">
        <v>44026.671516203707</v>
      </c>
      <c r="W59" s="91">
        <v>2.5</v>
      </c>
      <c r="X59" s="91">
        <v>4.9718519823557499E-3</v>
      </c>
      <c r="Y59" s="91">
        <v>1.0047223342571699E-2</v>
      </c>
      <c r="Z59" s="17">
        <f>((((N59/1000)+1)/((SMOW!$Z$4/1000)+1))-1)*1000</f>
        <v>-28.767747527287501</v>
      </c>
      <c r="AA59" s="17">
        <f>((((P59/1000)+1)/((SMOW!$AA$4/1000)+1))-1)*1000</f>
        <v>-53.689542647782915</v>
      </c>
      <c r="AB59" s="17">
        <f>Z59*SMOW!$AN$6</f>
        <v>-31.364874926883555</v>
      </c>
      <c r="AC59" s="17">
        <f>AA59*SMOW!$AN$12</f>
        <v>-58.447504970494357</v>
      </c>
      <c r="AD59" s="17">
        <f t="shared" ref="AD59" si="79">LN((AB59/1000)+1)*1000</f>
        <v>-31.867285915498158</v>
      </c>
      <c r="AE59" s="17">
        <f t="shared" ref="AE59" si="80">LN((AC59/1000)+1)*1000</f>
        <v>-60.225175636833761</v>
      </c>
      <c r="AF59" s="16">
        <f>(AD59-SMOW!AN$14*AE59)</f>
        <v>-6.8393179249930824E-2</v>
      </c>
      <c r="AG59" s="2">
        <f t="shared" si="2"/>
        <v>-68.393179249930824</v>
      </c>
      <c r="AI59" s="92"/>
      <c r="AM59" s="115"/>
      <c r="AN59" s="115"/>
      <c r="AO59" s="85"/>
    </row>
    <row r="60" spans="1:43" s="91" customFormat="1" x14ac:dyDescent="0.3">
      <c r="A60" s="91">
        <v>2315</v>
      </c>
      <c r="B60" s="91" t="s">
        <v>138</v>
      </c>
      <c r="C60" s="104" t="s">
        <v>62</v>
      </c>
      <c r="D60" s="48" t="s">
        <v>24</v>
      </c>
      <c r="E60" s="91" t="s">
        <v>187</v>
      </c>
      <c r="F60" s="91">
        <v>-28.833141348851601</v>
      </c>
      <c r="G60" s="91">
        <v>-29.256983766005401</v>
      </c>
      <c r="H60" s="91">
        <v>4.3054351927312396E-3</v>
      </c>
      <c r="I60" s="91">
        <v>-53.9008667443413</v>
      </c>
      <c r="J60" s="91">
        <v>-55.407923548370398</v>
      </c>
      <c r="K60" s="91">
        <v>2.6485122222734601E-3</v>
      </c>
      <c r="L60" s="91">
        <v>-1.60013246577293E-3</v>
      </c>
      <c r="M60" s="91">
        <v>4.7816960254323604E-3</v>
      </c>
      <c r="N60" s="91">
        <v>-38.734179302040602</v>
      </c>
      <c r="O60" s="91">
        <v>4.2615413171658602E-3</v>
      </c>
      <c r="P60" s="91">
        <v>-72.724558212624999</v>
      </c>
      <c r="Q60" s="91">
        <v>2.5958171344450899E-3</v>
      </c>
      <c r="R60" s="91">
        <v>-96.740393024401698</v>
      </c>
      <c r="S60" s="91">
        <v>0.145526634808228</v>
      </c>
      <c r="T60" s="91">
        <v>340.04936576269301</v>
      </c>
      <c r="U60" s="91">
        <v>0.116654406547755</v>
      </c>
      <c r="V60" s="92">
        <v>44026.749027777776</v>
      </c>
      <c r="W60" s="91">
        <v>2.5</v>
      </c>
      <c r="X60" s="91">
        <v>4.36052749952819E-3</v>
      </c>
      <c r="Y60" s="91">
        <v>1.6680824731809E-3</v>
      </c>
      <c r="Z60" s="17">
        <f>((((N60/1000)+1)/((SMOW!$Z$4/1000)+1))-1)*1000</f>
        <v>-28.688394453036835</v>
      </c>
      <c r="AA60" s="17">
        <f>((((P60/1000)+1)/((SMOW!$AA$4/1000)+1))-1)*1000</f>
        <v>-53.55389373473762</v>
      </c>
      <c r="AB60" s="17">
        <f>Z60*SMOW!$AN$6</f>
        <v>-31.278357925628068</v>
      </c>
      <c r="AC60" s="17">
        <f>AA60*SMOW!$AN$12</f>
        <v>-58.299834863273126</v>
      </c>
      <c r="AD60" s="17">
        <f t="shared" ref="AD60:AD61" si="81">LN((AB60/1000)+1)*1000</f>
        <v>-31.777971440456575</v>
      </c>
      <c r="AE60" s="17">
        <f t="shared" ref="AE60:AE61" si="82">LN((AC60/1000)+1)*1000</f>
        <v>-60.068351105906743</v>
      </c>
      <c r="AF60" s="16">
        <f>(AD60-SMOW!AN$14*AE60)</f>
        <v>-6.1882056537815089E-2</v>
      </c>
      <c r="AG60" s="2">
        <f t="shared" si="2"/>
        <v>-61.882056537815089</v>
      </c>
      <c r="AH60" s="119"/>
      <c r="AI60" s="119"/>
      <c r="AL60" s="115"/>
      <c r="AM60" s="115"/>
      <c r="AN60" s="115"/>
      <c r="AO60" s="85"/>
    </row>
    <row r="61" spans="1:43" s="91" customFormat="1" x14ac:dyDescent="0.3">
      <c r="A61" s="91">
        <v>2316</v>
      </c>
      <c r="B61" s="91" t="s">
        <v>138</v>
      </c>
      <c r="C61" s="104" t="s">
        <v>62</v>
      </c>
      <c r="D61" s="48" t="s">
        <v>24</v>
      </c>
      <c r="E61" s="91" t="s">
        <v>188</v>
      </c>
      <c r="F61" s="91">
        <v>-28.205473424289298</v>
      </c>
      <c r="G61" s="91">
        <v>-28.610889890166099</v>
      </c>
      <c r="H61" s="91">
        <v>5.4358153149898598E-3</v>
      </c>
      <c r="I61" s="91">
        <v>-52.723177270126698</v>
      </c>
      <c r="J61" s="91">
        <v>-54.163913578079303</v>
      </c>
      <c r="K61" s="91">
        <v>4.8673113113274699E-3</v>
      </c>
      <c r="L61" s="91">
        <v>-1.23435209402134E-2</v>
      </c>
      <c r="M61" s="91">
        <v>4.3904044093498896E-3</v>
      </c>
      <c r="N61" s="91">
        <v>-38.112910446688403</v>
      </c>
      <c r="O61" s="91">
        <v>5.3803972235846103E-3</v>
      </c>
      <c r="P61" s="91">
        <v>-71.570300176542901</v>
      </c>
      <c r="Q61" s="91">
        <v>4.77047075500111E-3</v>
      </c>
      <c r="R61" s="91">
        <v>-94.844766302727507</v>
      </c>
      <c r="S61" s="91">
        <v>0.15606102422434601</v>
      </c>
      <c r="T61" s="91">
        <v>408.265396831332</v>
      </c>
      <c r="U61" s="91">
        <v>0.32267230728666402</v>
      </c>
      <c r="V61" s="92">
        <v>44027.453958333332</v>
      </c>
      <c r="W61" s="91">
        <v>2.5</v>
      </c>
      <c r="X61" s="91">
        <v>7.7536678042135695E-2</v>
      </c>
      <c r="Y61" s="91">
        <v>7.2098254836805695E-2</v>
      </c>
      <c r="Z61" s="17">
        <f>((((N61/1000)+1)/(([1]SMOW!$Z$4/1000)+1))-1)*1000</f>
        <v>-27.760836024131375</v>
      </c>
      <c r="AA61" s="17">
        <f>((((P61/1000)+1)/(([1]SMOW!$AA$4/1000)+1))-1)*1000</f>
        <v>-51.951764131030643</v>
      </c>
      <c r="AB61" s="17">
        <f>Z61*[1]SMOW!$AN$6</f>
        <v>-29.189319478676989</v>
      </c>
      <c r="AC61" s="17">
        <f>AA61*[1]SMOW!$AN$12</f>
        <v>-54.548920092014569</v>
      </c>
      <c r="AD61" s="17">
        <f t="shared" si="81"/>
        <v>-29.623803417112331</v>
      </c>
      <c r="AE61" s="17">
        <f t="shared" si="82"/>
        <v>-56.093132139699996</v>
      </c>
      <c r="AF61" s="16">
        <f>(AD61-[1]SMOW!AN$14*AE61)</f>
        <v>-6.6296473507314602E-3</v>
      </c>
      <c r="AG61" s="2">
        <f t="shared" si="2"/>
        <v>-6.6296473507314602</v>
      </c>
      <c r="AH61" s="119"/>
      <c r="AI61" s="119"/>
      <c r="AL61" s="115"/>
      <c r="AM61" s="115"/>
      <c r="AN61" s="115"/>
      <c r="AO61" s="85"/>
    </row>
    <row r="62" spans="1:43" s="91" customFormat="1" x14ac:dyDescent="0.3">
      <c r="A62" s="91">
        <v>2317</v>
      </c>
      <c r="B62" s="91" t="s">
        <v>138</v>
      </c>
      <c r="C62" s="104" t="s">
        <v>62</v>
      </c>
      <c r="D62" s="48" t="s">
        <v>24</v>
      </c>
      <c r="E62" s="91" t="s">
        <v>189</v>
      </c>
      <c r="F62" s="91">
        <v>-28.8075248432866</v>
      </c>
      <c r="G62" s="91">
        <v>-29.230607103678</v>
      </c>
      <c r="H62" s="91">
        <v>4.46139580009507E-3</v>
      </c>
      <c r="I62" s="91">
        <v>-53.852441265021397</v>
      </c>
      <c r="J62" s="91">
        <v>-55.356740383155</v>
      </c>
      <c r="K62" s="91">
        <v>1.32870469132623E-3</v>
      </c>
      <c r="L62" s="91">
        <v>-2.24818137215932E-3</v>
      </c>
      <c r="M62" s="91">
        <v>4.60520353373096E-3</v>
      </c>
      <c r="N62" s="91">
        <v>-38.708823956534303</v>
      </c>
      <c r="O62" s="91">
        <v>4.4159119074482396E-3</v>
      </c>
      <c r="P62" s="91">
        <v>-72.677096211919405</v>
      </c>
      <c r="Q62" s="91">
        <v>1.30226863797491E-3</v>
      </c>
      <c r="R62" s="91">
        <v>-96.757175308571604</v>
      </c>
      <c r="S62" s="91">
        <v>0.13531103022440799</v>
      </c>
      <c r="T62" s="91">
        <v>400.54343443954798</v>
      </c>
      <c r="U62" s="91">
        <v>0.113039077600319</v>
      </c>
      <c r="V62" s="92">
        <v>44027.534560185188</v>
      </c>
      <c r="W62" s="91">
        <v>2.5</v>
      </c>
      <c r="X62" s="91">
        <v>5.1325821039140102E-2</v>
      </c>
      <c r="Y62" s="91">
        <v>6.2201828782640897E-2</v>
      </c>
      <c r="Z62" s="17">
        <f>((((N62/1000)+1)/(([1]SMOW!$Z$4/1000)+1))-1)*1000</f>
        <v>-28.363162907303785</v>
      </c>
      <c r="AA62" s="17">
        <f>((((P62/1000)+1)/(([1]SMOW!$AA$4/1000)+1))-1)*1000</f>
        <v>-53.081947739983534</v>
      </c>
      <c r="AB62" s="17">
        <f>Z62*[1]SMOW!$AN$6</f>
        <v>-29.822640168595417</v>
      </c>
      <c r="AC62" s="17">
        <f>AA62*[1]SMOW!$AN$12</f>
        <v>-55.735603478137591</v>
      </c>
      <c r="AD62" s="17">
        <f t="shared" ref="AD62" si="83">LN((AB62/1000)+1)*1000</f>
        <v>-30.2763790118373</v>
      </c>
      <c r="AE62" s="17">
        <f t="shared" ref="AE62" si="84">LN((AC62/1000)+1)*1000</f>
        <v>-57.349070990719696</v>
      </c>
      <c r="AF62" s="16">
        <f>(AD62-[1]SMOW!AN$14*AE62)</f>
        <v>3.9304712627021843E-3</v>
      </c>
      <c r="AG62" s="2">
        <f t="shared" ref="AG62" si="85">AF62*1000</f>
        <v>3.9304712627021843</v>
      </c>
      <c r="AH62" s="119"/>
      <c r="AI62" s="119"/>
      <c r="AL62" s="115"/>
      <c r="AM62" s="115"/>
      <c r="AN62" s="115"/>
      <c r="AO62" s="85"/>
    </row>
    <row r="63" spans="1:43" s="91" customFormat="1" x14ac:dyDescent="0.3">
      <c r="A63" s="91">
        <v>2318</v>
      </c>
      <c r="B63" s="91" t="s">
        <v>138</v>
      </c>
      <c r="C63" s="104" t="s">
        <v>62</v>
      </c>
      <c r="D63" s="48" t="s">
        <v>22</v>
      </c>
      <c r="E63" s="91" t="s">
        <v>190</v>
      </c>
      <c r="F63" s="91">
        <v>-0.61496188026213805</v>
      </c>
      <c r="G63" s="91">
        <v>-0.61515145635492696</v>
      </c>
      <c r="H63" s="91">
        <v>4.57968573117857E-3</v>
      </c>
      <c r="I63" s="91">
        <v>-1.1056106571784401</v>
      </c>
      <c r="J63" s="91">
        <v>-1.10622233396485</v>
      </c>
      <c r="K63" s="91">
        <v>1.4028317887376E-3</v>
      </c>
      <c r="L63" s="91">
        <v>-3.10660640214847E-2</v>
      </c>
      <c r="M63" s="91">
        <v>4.19141738669211E-3</v>
      </c>
      <c r="N63" s="91">
        <v>-10.8036839357242</v>
      </c>
      <c r="O63" s="91">
        <v>4.5329958736800699E-3</v>
      </c>
      <c r="P63" s="91">
        <v>-20.979722294598101</v>
      </c>
      <c r="Q63" s="91">
        <v>1.37492089457833E-3</v>
      </c>
      <c r="R63" s="91">
        <v>-29.1050164300588</v>
      </c>
      <c r="S63" s="91">
        <v>0.120592245443659</v>
      </c>
      <c r="T63" s="91">
        <v>406.02909610301498</v>
      </c>
      <c r="U63" s="91">
        <v>6.9378007147403498E-2</v>
      </c>
      <c r="V63" s="92">
        <v>44027.630671296298</v>
      </c>
      <c r="W63" s="91">
        <v>2.5</v>
      </c>
      <c r="X63" s="91">
        <v>3.2510086704060398E-3</v>
      </c>
      <c r="Y63" s="91">
        <v>5.8421180333409102E-3</v>
      </c>
      <c r="Z63" s="17">
        <f>((((N63/1000)+1)/(([1]SMOW!$Z$4/1000)+1))-1)*1000</f>
        <v>-0.15770064555220564</v>
      </c>
      <c r="AA63" s="17">
        <f>((((P63/1000)+1)/(([1]SMOW!$AA$4/1000)+1))-1)*1000</f>
        <v>-0.29216284760602562</v>
      </c>
      <c r="AB63" s="17">
        <f>Z63*[1]SMOW!$AN$6</f>
        <v>-0.16581541424096802</v>
      </c>
      <c r="AC63" s="17">
        <f>AA63*[1]SMOW!$AN$12</f>
        <v>-0.30676855915268708</v>
      </c>
      <c r="AD63" s="17">
        <f t="shared" ref="AD63" si="86">LN((AB63/1000)+1)*1000</f>
        <v>-0.16582916313666196</v>
      </c>
      <c r="AE63" s="17">
        <f t="shared" ref="AE63" si="87">LN((AC63/1000)+1)*1000</f>
        <v>-0.30681562225235604</v>
      </c>
      <c r="AF63" s="16">
        <f>(AD63-[1]SMOW!AN$14*AE63)</f>
        <v>-3.8305145874179547E-3</v>
      </c>
      <c r="AG63" s="2">
        <f t="shared" ref="AG63" si="88">AF63*1000</f>
        <v>-3.8305145874179547</v>
      </c>
      <c r="AH63" s="119"/>
      <c r="AI63" s="119"/>
      <c r="AL63" s="115"/>
      <c r="AM63" s="115"/>
      <c r="AN63" s="115"/>
      <c r="AO63" s="85"/>
    </row>
    <row r="64" spans="1:43" s="91" customFormat="1" x14ac:dyDescent="0.3">
      <c r="B64" s="85"/>
      <c r="C64" s="104"/>
      <c r="D64" s="48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92"/>
      <c r="X64" s="16"/>
      <c r="Y64" s="16"/>
      <c r="Z64" s="17"/>
      <c r="AA64" s="17"/>
      <c r="AB64" s="17"/>
      <c r="AC64" s="17"/>
      <c r="AD64" s="17"/>
      <c r="AE64" s="17"/>
      <c r="AF64" s="16"/>
      <c r="AG64" s="2"/>
      <c r="AH64" s="119"/>
      <c r="AI64" s="119"/>
      <c r="AL64" s="115"/>
      <c r="AM64" s="115"/>
      <c r="AN64" s="115"/>
      <c r="AO64" s="115"/>
    </row>
    <row r="65" spans="2:41" s="91" customFormat="1" x14ac:dyDescent="0.3">
      <c r="B65" s="85"/>
      <c r="C65" s="104"/>
      <c r="D65" s="48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92"/>
      <c r="X65" s="16"/>
      <c r="Y65" s="16"/>
      <c r="Z65" s="17"/>
      <c r="AA65" s="17"/>
      <c r="AB65" s="17"/>
      <c r="AC65" s="17"/>
      <c r="AD65" s="17"/>
      <c r="AE65" s="17"/>
      <c r="AF65" s="16"/>
      <c r="AG65" s="2"/>
      <c r="AH65" s="119"/>
      <c r="AI65" s="119"/>
      <c r="AL65" s="115"/>
      <c r="AM65" s="115"/>
      <c r="AN65" s="115"/>
      <c r="AO65" s="115"/>
    </row>
    <row r="66" spans="2:41" s="91" customFormat="1" x14ac:dyDescent="0.3">
      <c r="B66" s="85"/>
      <c r="C66" s="104"/>
      <c r="D66" s="48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92"/>
      <c r="X66" s="16"/>
      <c r="Y66" s="16"/>
      <c r="Z66" s="17"/>
      <c r="AA66" s="17"/>
      <c r="AB66" s="17"/>
      <c r="AC66" s="17"/>
      <c r="AD66" s="17"/>
      <c r="AE66" s="17"/>
      <c r="AF66" s="16"/>
      <c r="AG66" s="2"/>
      <c r="AH66" s="119"/>
      <c r="AI66" s="119"/>
      <c r="AL66" s="115"/>
      <c r="AM66" s="115"/>
      <c r="AN66" s="115"/>
      <c r="AO66" s="115"/>
    </row>
    <row r="67" spans="2:41" s="91" customFormat="1" x14ac:dyDescent="0.3">
      <c r="B67" s="85"/>
      <c r="C67" s="104"/>
      <c r="D67" s="48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92"/>
      <c r="X67" s="16"/>
      <c r="Y67" s="16"/>
      <c r="Z67" s="17"/>
      <c r="AA67" s="17"/>
      <c r="AB67" s="17"/>
      <c r="AC67" s="17"/>
      <c r="AD67" s="17"/>
      <c r="AE67" s="17"/>
      <c r="AF67" s="16"/>
      <c r="AG67" s="2"/>
      <c r="AH67" s="119"/>
      <c r="AI67" s="119"/>
      <c r="AL67" s="115"/>
      <c r="AM67" s="115"/>
      <c r="AN67" s="115"/>
      <c r="AO67" s="115"/>
    </row>
    <row r="68" spans="2:41" s="91" customFormat="1" x14ac:dyDescent="0.3">
      <c r="B68" s="85"/>
      <c r="C68" s="104"/>
      <c r="D68" s="48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92"/>
      <c r="X68" s="16"/>
      <c r="Y68" s="16"/>
      <c r="Z68" s="17"/>
      <c r="AA68" s="17"/>
      <c r="AB68" s="17"/>
      <c r="AC68" s="17"/>
      <c r="AD68" s="17"/>
      <c r="AE68" s="17"/>
      <c r="AF68" s="16"/>
      <c r="AG68" s="2"/>
      <c r="AH68" s="119"/>
      <c r="AI68" s="119"/>
      <c r="AL68" s="115"/>
      <c r="AM68" s="115"/>
      <c r="AN68" s="115"/>
      <c r="AO68" s="115"/>
    </row>
    <row r="69" spans="2:41" s="91" customFormat="1" x14ac:dyDescent="0.3">
      <c r="B69" s="85"/>
      <c r="C69" s="104"/>
      <c r="D69" s="48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92"/>
      <c r="X69" s="16"/>
      <c r="Y69" s="16"/>
      <c r="Z69" s="17"/>
      <c r="AA69" s="17"/>
      <c r="AB69" s="17"/>
      <c r="AC69" s="17"/>
      <c r="AD69" s="17"/>
      <c r="AE69" s="17"/>
      <c r="AF69" s="16"/>
      <c r="AG69" s="2"/>
      <c r="AH69" s="119"/>
      <c r="AI69" s="119"/>
      <c r="AL69" s="115"/>
      <c r="AM69" s="115"/>
      <c r="AN69" s="115"/>
      <c r="AO69" s="115"/>
    </row>
    <row r="70" spans="2:41" s="91" customFormat="1" x14ac:dyDescent="0.3">
      <c r="B70" s="85"/>
      <c r="C70" s="104"/>
      <c r="D70" s="48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92"/>
      <c r="X70" s="16"/>
      <c r="Y70" s="16"/>
      <c r="Z70" s="17"/>
      <c r="AA70" s="17"/>
      <c r="AB70" s="17"/>
      <c r="AC70" s="17"/>
      <c r="AD70" s="17"/>
      <c r="AE70" s="17"/>
      <c r="AF70" s="16"/>
      <c r="AG70" s="2"/>
      <c r="AH70" s="119"/>
      <c r="AI70" s="119"/>
      <c r="AL70" s="115"/>
      <c r="AM70" s="115"/>
      <c r="AN70" s="115"/>
      <c r="AO70" s="115"/>
    </row>
    <row r="71" spans="2:41" s="91" customFormat="1" x14ac:dyDescent="0.3">
      <c r="B71" s="85"/>
      <c r="C71" s="104"/>
      <c r="D71" s="48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92"/>
      <c r="X71" s="16"/>
      <c r="Y71" s="16"/>
      <c r="Z71" s="17"/>
      <c r="AA71" s="17"/>
      <c r="AB71" s="17"/>
      <c r="AC71" s="17"/>
      <c r="AD71" s="17"/>
      <c r="AE71" s="17"/>
      <c r="AF71" s="16"/>
      <c r="AG71" s="2"/>
      <c r="AH71" s="119"/>
      <c r="AI71" s="119"/>
      <c r="AL71" s="115"/>
      <c r="AM71" s="115"/>
      <c r="AN71" s="115"/>
      <c r="AO71" s="115"/>
    </row>
    <row r="72" spans="2:41" s="91" customFormat="1" x14ac:dyDescent="0.3">
      <c r="B72" s="85"/>
      <c r="C72" s="104"/>
      <c r="D72" s="48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92"/>
      <c r="X72" s="16"/>
      <c r="Y72" s="16"/>
      <c r="Z72" s="17"/>
      <c r="AA72" s="17"/>
      <c r="AB72" s="17"/>
      <c r="AC72" s="17"/>
      <c r="AD72" s="17"/>
      <c r="AE72" s="17"/>
      <c r="AF72" s="16"/>
      <c r="AG72" s="2"/>
      <c r="AH72" s="119"/>
      <c r="AI72" s="119"/>
      <c r="AL72" s="115"/>
      <c r="AM72" s="115"/>
      <c r="AN72" s="115"/>
      <c r="AO72" s="115"/>
    </row>
    <row r="73" spans="2:41" s="91" customFormat="1" x14ac:dyDescent="0.3">
      <c r="B73" s="85"/>
      <c r="C73" s="104"/>
      <c r="D73" s="48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92"/>
      <c r="X73" s="16"/>
      <c r="Y73" s="16"/>
      <c r="Z73" s="17"/>
      <c r="AA73" s="17"/>
      <c r="AB73" s="17"/>
      <c r="AC73" s="17"/>
      <c r="AD73" s="17"/>
      <c r="AE73" s="17"/>
      <c r="AF73" s="16"/>
      <c r="AG73" s="2"/>
      <c r="AH73" s="119"/>
      <c r="AI73" s="119"/>
      <c r="AL73" s="115"/>
      <c r="AM73" s="115"/>
      <c r="AN73" s="115"/>
      <c r="AO73" s="85"/>
    </row>
    <row r="74" spans="2:41" s="91" customFormat="1" x14ac:dyDescent="0.3">
      <c r="B74" s="85"/>
      <c r="C74" s="104"/>
      <c r="D74" s="48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92"/>
      <c r="X74" s="16"/>
      <c r="Y74" s="16"/>
      <c r="Z74" s="17"/>
      <c r="AA74" s="17"/>
      <c r="AB74" s="17"/>
      <c r="AC74" s="17"/>
      <c r="AD74" s="17"/>
      <c r="AE74" s="17"/>
      <c r="AF74" s="16"/>
      <c r="AG74" s="2"/>
      <c r="AH74" s="119"/>
      <c r="AI74" s="119"/>
      <c r="AL74" s="115"/>
      <c r="AM74" s="115"/>
      <c r="AN74" s="115"/>
      <c r="AO74" s="85"/>
    </row>
    <row r="75" spans="2:41" s="91" customFormat="1" x14ac:dyDescent="0.3">
      <c r="B75" s="85"/>
      <c r="C75" s="104"/>
      <c r="D75" s="48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92"/>
      <c r="X75" s="16"/>
      <c r="Y75" s="16"/>
      <c r="Z75" s="17"/>
      <c r="AA75" s="17"/>
      <c r="AB75" s="17"/>
      <c r="AC75" s="17"/>
      <c r="AD75" s="17"/>
      <c r="AE75" s="17"/>
      <c r="AF75" s="16"/>
      <c r="AG75" s="2"/>
      <c r="AH75" s="119"/>
      <c r="AI75" s="119"/>
      <c r="AL75" s="115"/>
      <c r="AM75" s="115"/>
      <c r="AN75" s="115"/>
      <c r="AO75" s="85"/>
    </row>
    <row r="76" spans="2:41" s="91" customFormat="1" x14ac:dyDescent="0.3">
      <c r="B76" s="85"/>
      <c r="C76" s="104"/>
      <c r="D76" s="48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92"/>
      <c r="X76" s="16"/>
      <c r="Y76" s="16"/>
      <c r="Z76" s="17"/>
      <c r="AA76" s="17"/>
      <c r="AB76" s="17"/>
      <c r="AC76" s="17"/>
      <c r="AD76" s="17"/>
      <c r="AE76" s="17"/>
      <c r="AF76" s="16"/>
      <c r="AG76" s="2"/>
      <c r="AH76" s="120"/>
      <c r="AI76" s="120"/>
      <c r="AL76" s="115"/>
      <c r="AM76" s="115"/>
      <c r="AN76" s="115"/>
      <c r="AO76" s="85"/>
    </row>
    <row r="77" spans="2:41" s="91" customFormat="1" x14ac:dyDescent="0.3">
      <c r="B77" s="85"/>
      <c r="C77" s="104"/>
      <c r="D77" s="48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92"/>
      <c r="X77" s="16"/>
      <c r="Y77" s="16"/>
      <c r="Z77" s="17"/>
      <c r="AA77" s="17"/>
      <c r="AB77" s="17"/>
      <c r="AC77" s="17"/>
      <c r="AD77" s="17"/>
      <c r="AE77" s="17"/>
      <c r="AF77" s="16"/>
      <c r="AG77" s="2"/>
      <c r="AH77" s="119"/>
      <c r="AI77" s="119"/>
      <c r="AL77" s="115"/>
      <c r="AM77" s="115"/>
      <c r="AN77" s="115"/>
      <c r="AO77" s="85"/>
    </row>
    <row r="78" spans="2:41" s="91" customFormat="1" x14ac:dyDescent="0.3">
      <c r="B78" s="85"/>
      <c r="C78" s="104"/>
      <c r="D78" s="48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92"/>
      <c r="X78" s="16"/>
      <c r="Y78" s="16"/>
      <c r="Z78" s="17"/>
      <c r="AA78" s="17"/>
      <c r="AB78" s="17"/>
      <c r="AC78" s="17"/>
      <c r="AD78" s="17"/>
      <c r="AE78" s="17"/>
      <c r="AF78" s="16"/>
      <c r="AG78" s="2"/>
      <c r="AH78" s="119"/>
      <c r="AI78" s="119"/>
      <c r="AL78" s="115"/>
      <c r="AM78" s="115"/>
      <c r="AN78" s="115"/>
      <c r="AO78" s="115"/>
    </row>
    <row r="79" spans="2:41" s="91" customFormat="1" x14ac:dyDescent="0.3">
      <c r="B79" s="85"/>
      <c r="C79" s="104"/>
      <c r="D79" s="48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92"/>
      <c r="X79" s="16"/>
      <c r="Y79" s="16"/>
      <c r="Z79" s="17"/>
      <c r="AA79" s="17"/>
      <c r="AB79" s="17"/>
      <c r="AC79" s="17"/>
      <c r="AD79" s="17"/>
      <c r="AE79" s="17"/>
      <c r="AF79" s="16"/>
      <c r="AG79" s="2"/>
      <c r="AH79" s="119"/>
      <c r="AI79" s="119"/>
      <c r="AL79" s="115"/>
      <c r="AM79" s="115"/>
      <c r="AN79" s="115"/>
      <c r="AO79" s="115"/>
    </row>
    <row r="80" spans="2:41" s="91" customFormat="1" x14ac:dyDescent="0.3">
      <c r="B80" s="85"/>
      <c r="C80" s="104"/>
      <c r="D80" s="48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92"/>
      <c r="X80" s="16"/>
      <c r="Y80" s="16"/>
      <c r="Z80" s="17"/>
      <c r="AA80" s="17"/>
      <c r="AB80" s="17"/>
      <c r="AC80" s="17"/>
      <c r="AD80" s="17"/>
      <c r="AE80" s="17"/>
      <c r="AF80" s="16"/>
      <c r="AG80" s="84"/>
      <c r="AH80" s="121"/>
      <c r="AI80" s="121"/>
      <c r="AL80" s="115"/>
      <c r="AM80" s="115"/>
      <c r="AN80" s="115"/>
      <c r="AO80" s="85"/>
    </row>
    <row r="81" spans="1:41" s="76" customFormat="1" x14ac:dyDescent="0.3">
      <c r="A81" s="91"/>
      <c r="B81" s="85"/>
      <c r="C81" s="104"/>
      <c r="D81" s="48"/>
      <c r="E81" s="91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92"/>
      <c r="W81" s="91"/>
      <c r="X81" s="16"/>
      <c r="Y81" s="16"/>
      <c r="Z81" s="17"/>
      <c r="AA81" s="17"/>
      <c r="AB81" s="17"/>
      <c r="AC81" s="17"/>
      <c r="AD81" s="17"/>
      <c r="AE81" s="17"/>
      <c r="AF81" s="16"/>
      <c r="AG81" s="84"/>
      <c r="AH81" s="121"/>
      <c r="AI81" s="121"/>
      <c r="AJ81" s="81"/>
      <c r="AK81" s="91"/>
      <c r="AL81" s="115"/>
      <c r="AM81" s="115"/>
      <c r="AN81" s="115"/>
      <c r="AO81" s="77"/>
    </row>
    <row r="82" spans="1:41" s="76" customFormat="1" x14ac:dyDescent="0.3">
      <c r="A82" s="91"/>
      <c r="B82" s="85"/>
      <c r="C82" s="104"/>
      <c r="D82" s="48"/>
      <c r="E82" s="91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92"/>
      <c r="W82" s="91"/>
      <c r="X82" s="16"/>
      <c r="Y82" s="16"/>
      <c r="Z82" s="17"/>
      <c r="AA82" s="17"/>
      <c r="AB82" s="17"/>
      <c r="AC82" s="17"/>
      <c r="AD82" s="17"/>
      <c r="AE82" s="17"/>
      <c r="AF82" s="16"/>
      <c r="AG82" s="84"/>
      <c r="AH82" s="122"/>
      <c r="AI82" s="122"/>
      <c r="AK82" s="91"/>
      <c r="AL82" s="115"/>
      <c r="AM82" s="115"/>
      <c r="AN82" s="115"/>
      <c r="AO82" s="77"/>
    </row>
    <row r="83" spans="1:41" s="91" customFormat="1" x14ac:dyDescent="0.3">
      <c r="B83" s="85"/>
      <c r="C83" s="104"/>
      <c r="D83" s="48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92"/>
      <c r="X83" s="16"/>
      <c r="Y83" s="16"/>
      <c r="Z83" s="17"/>
      <c r="AA83" s="17"/>
      <c r="AB83" s="17"/>
      <c r="AC83" s="17"/>
      <c r="AD83" s="17"/>
      <c r="AE83" s="17"/>
      <c r="AF83" s="16"/>
      <c r="AG83" s="84"/>
      <c r="AH83" s="121"/>
      <c r="AI83" s="119"/>
      <c r="AL83" s="115"/>
      <c r="AM83" s="115"/>
      <c r="AN83" s="115"/>
    </row>
    <row r="84" spans="1:41" s="91" customFormat="1" x14ac:dyDescent="0.3">
      <c r="B84" s="85"/>
      <c r="C84" s="104"/>
      <c r="D84" s="48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92"/>
      <c r="X84" s="16"/>
      <c r="Y84" s="16"/>
      <c r="Z84" s="17"/>
      <c r="AA84" s="17"/>
      <c r="AB84" s="17"/>
      <c r="AC84" s="17"/>
      <c r="AD84" s="17"/>
      <c r="AE84" s="17"/>
      <c r="AF84" s="16"/>
      <c r="AG84" s="84"/>
      <c r="AH84" s="119"/>
      <c r="AI84" s="119"/>
      <c r="AL84" s="115"/>
      <c r="AM84" s="115"/>
      <c r="AN84" s="115"/>
    </row>
    <row r="85" spans="1:41" s="91" customFormat="1" x14ac:dyDescent="0.3">
      <c r="B85" s="85"/>
      <c r="C85" s="104"/>
      <c r="D85" s="48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92"/>
      <c r="X85" s="16"/>
      <c r="Y85" s="16"/>
      <c r="Z85" s="17"/>
      <c r="AA85" s="17"/>
      <c r="AB85" s="17"/>
      <c r="AC85" s="17"/>
      <c r="AD85" s="17"/>
      <c r="AE85" s="17"/>
      <c r="AF85" s="16"/>
      <c r="AG85" s="84"/>
      <c r="AH85" s="119"/>
      <c r="AI85" s="119"/>
      <c r="AL85" s="115"/>
      <c r="AM85" s="115"/>
      <c r="AN85" s="115"/>
    </row>
    <row r="86" spans="1:41" s="91" customFormat="1" x14ac:dyDescent="0.3">
      <c r="B86" s="85"/>
      <c r="C86" s="104"/>
      <c r="D86" s="48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92"/>
      <c r="X86" s="16"/>
      <c r="Y86" s="16"/>
      <c r="Z86" s="17"/>
      <c r="AA86" s="17"/>
      <c r="AB86" s="17"/>
      <c r="AC86" s="17"/>
      <c r="AD86" s="17"/>
      <c r="AE86" s="17"/>
      <c r="AF86" s="16"/>
      <c r="AG86" s="84"/>
      <c r="AH86" s="119"/>
      <c r="AI86" s="119"/>
      <c r="AL86" s="115"/>
      <c r="AM86" s="115"/>
      <c r="AN86" s="115"/>
    </row>
    <row r="87" spans="1:41" s="76" customFormat="1" x14ac:dyDescent="0.3">
      <c r="A87" s="91"/>
      <c r="B87" s="85"/>
      <c r="C87" s="104"/>
      <c r="D87" s="48"/>
      <c r="E87" s="91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92"/>
      <c r="W87" s="91"/>
      <c r="X87" s="16"/>
      <c r="Y87" s="16"/>
      <c r="Z87" s="17"/>
      <c r="AA87" s="17"/>
      <c r="AB87" s="17"/>
      <c r="AC87" s="17"/>
      <c r="AD87" s="17"/>
      <c r="AE87" s="17"/>
      <c r="AF87" s="16"/>
      <c r="AG87" s="84"/>
      <c r="AH87" s="121"/>
      <c r="AI87" s="121"/>
      <c r="AJ87" s="81"/>
      <c r="AK87" s="91"/>
      <c r="AL87" s="115"/>
      <c r="AM87" s="115"/>
      <c r="AN87" s="115"/>
      <c r="AO87" s="77"/>
    </row>
    <row r="88" spans="1:41" s="91" customFormat="1" x14ac:dyDescent="0.3">
      <c r="B88" s="85"/>
      <c r="C88" s="104"/>
      <c r="D88" s="48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92"/>
      <c r="X88" s="16"/>
      <c r="Y88" s="16"/>
      <c r="Z88" s="17"/>
      <c r="AA88" s="17"/>
      <c r="AB88" s="17"/>
      <c r="AC88" s="17"/>
      <c r="AD88" s="17"/>
      <c r="AE88" s="17"/>
      <c r="AF88" s="16"/>
      <c r="AG88" s="84"/>
      <c r="AH88" s="119"/>
      <c r="AI88" s="119"/>
      <c r="AL88" s="115"/>
      <c r="AM88" s="115"/>
      <c r="AN88" s="115"/>
      <c r="AO88" s="77"/>
    </row>
    <row r="89" spans="1:41" s="91" customFormat="1" x14ac:dyDescent="0.3">
      <c r="B89" s="85"/>
      <c r="C89" s="104"/>
      <c r="D89" s="48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92"/>
      <c r="X89" s="16"/>
      <c r="Y89" s="16"/>
      <c r="Z89" s="17"/>
      <c r="AA89" s="17"/>
      <c r="AB89" s="17"/>
      <c r="AC89" s="17"/>
      <c r="AD89" s="17"/>
      <c r="AE89" s="17"/>
      <c r="AF89" s="16"/>
      <c r="AG89" s="84"/>
      <c r="AH89" s="121"/>
      <c r="AI89" s="121"/>
      <c r="AL89" s="115"/>
      <c r="AM89" s="115"/>
      <c r="AN89" s="115"/>
    </row>
    <row r="90" spans="1:41" s="91" customFormat="1" x14ac:dyDescent="0.3">
      <c r="B90" s="85"/>
      <c r="C90" s="104"/>
      <c r="D90" s="48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92"/>
      <c r="X90" s="16"/>
      <c r="Y90" s="16"/>
      <c r="Z90" s="17"/>
      <c r="AA90" s="17"/>
      <c r="AB90" s="17"/>
      <c r="AC90" s="17"/>
      <c r="AD90" s="17"/>
      <c r="AE90" s="17"/>
      <c r="AF90" s="16"/>
      <c r="AG90" s="84"/>
      <c r="AH90" s="119"/>
      <c r="AI90" s="119"/>
      <c r="AL90" s="115"/>
      <c r="AM90" s="115"/>
      <c r="AN90" s="115"/>
    </row>
    <row r="91" spans="1:41" s="91" customFormat="1" x14ac:dyDescent="0.3">
      <c r="B91" s="85"/>
      <c r="C91" s="104"/>
      <c r="D91" s="48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92"/>
      <c r="X91" s="16"/>
      <c r="Y91" s="16"/>
      <c r="Z91" s="17"/>
      <c r="AA91" s="17"/>
      <c r="AB91" s="17"/>
      <c r="AC91" s="17"/>
      <c r="AD91" s="17"/>
      <c r="AE91" s="17"/>
      <c r="AF91" s="16"/>
      <c r="AG91" s="84"/>
      <c r="AH91" s="121"/>
      <c r="AI91" s="121"/>
      <c r="AL91" s="115"/>
      <c r="AM91" s="115"/>
      <c r="AN91" s="115"/>
      <c r="AO91" s="115"/>
    </row>
    <row r="92" spans="1:41" s="76" customFormat="1" x14ac:dyDescent="0.3">
      <c r="A92" s="91"/>
      <c r="B92" s="85"/>
      <c r="C92" s="104"/>
      <c r="D92" s="48"/>
      <c r="E92" s="91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92"/>
      <c r="W92" s="91"/>
      <c r="X92" s="16"/>
      <c r="Y92" s="16"/>
      <c r="Z92" s="17"/>
      <c r="AA92" s="17"/>
      <c r="AB92" s="17"/>
      <c r="AC92" s="17"/>
      <c r="AD92" s="17"/>
      <c r="AE92" s="17"/>
      <c r="AF92" s="16"/>
      <c r="AG92" s="84"/>
      <c r="AH92" s="120"/>
      <c r="AI92" s="120"/>
      <c r="AJ92" s="81"/>
      <c r="AK92" s="91"/>
      <c r="AL92" s="115"/>
      <c r="AM92" s="115"/>
      <c r="AN92" s="115"/>
      <c r="AO92" s="77"/>
    </row>
    <row r="93" spans="1:41" s="76" customFormat="1" x14ac:dyDescent="0.3">
      <c r="A93" s="91"/>
      <c r="B93" s="85"/>
      <c r="C93" s="104"/>
      <c r="D93" s="48"/>
      <c r="E93" s="91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92"/>
      <c r="W93" s="91"/>
      <c r="X93" s="16"/>
      <c r="Y93" s="16"/>
      <c r="Z93" s="17"/>
      <c r="AA93" s="17"/>
      <c r="AB93" s="17"/>
      <c r="AC93" s="17"/>
      <c r="AD93" s="17"/>
      <c r="AE93" s="17"/>
      <c r="AF93" s="16"/>
      <c r="AG93" s="84"/>
      <c r="AH93" s="121"/>
      <c r="AI93" s="121"/>
      <c r="AJ93" s="81"/>
      <c r="AK93" s="91"/>
      <c r="AL93" s="115"/>
      <c r="AM93" s="115"/>
      <c r="AN93" s="115"/>
      <c r="AO93" s="77"/>
    </row>
    <row r="94" spans="1:41" s="91" customFormat="1" x14ac:dyDescent="0.3">
      <c r="B94" s="85"/>
      <c r="C94" s="104"/>
      <c r="D94" s="48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92"/>
      <c r="X94" s="16"/>
      <c r="Y94" s="16"/>
      <c r="Z94" s="17"/>
      <c r="AA94" s="17"/>
      <c r="AB94" s="17"/>
      <c r="AC94" s="17"/>
      <c r="AD94" s="17"/>
      <c r="AE94" s="17"/>
      <c r="AF94" s="16"/>
      <c r="AG94" s="84"/>
      <c r="AH94" s="119"/>
      <c r="AI94" s="119"/>
      <c r="AL94" s="115"/>
      <c r="AM94" s="115"/>
      <c r="AN94" s="115"/>
      <c r="AO94" s="77"/>
    </row>
    <row r="95" spans="1:41" s="91" customFormat="1" x14ac:dyDescent="0.3">
      <c r="B95" s="85"/>
      <c r="C95" s="104"/>
      <c r="D95" s="48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92"/>
      <c r="X95" s="16"/>
      <c r="Y95" s="16"/>
      <c r="Z95" s="17"/>
      <c r="AA95" s="17"/>
      <c r="AB95" s="17"/>
      <c r="AC95" s="17"/>
      <c r="AD95" s="17"/>
      <c r="AE95" s="17"/>
      <c r="AF95" s="16"/>
      <c r="AG95" s="84"/>
      <c r="AH95" s="121"/>
      <c r="AI95" s="121"/>
      <c r="AL95" s="115"/>
      <c r="AM95" s="115"/>
      <c r="AN95" s="115"/>
      <c r="AO95" s="77"/>
    </row>
    <row r="96" spans="1:41" s="91" customFormat="1" x14ac:dyDescent="0.3">
      <c r="B96" s="85"/>
      <c r="C96" s="104"/>
      <c r="D96" s="48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92"/>
      <c r="X96" s="16"/>
      <c r="Y96" s="16"/>
      <c r="Z96" s="17"/>
      <c r="AA96" s="17"/>
      <c r="AB96" s="17"/>
      <c r="AC96" s="17"/>
      <c r="AD96" s="17"/>
      <c r="AE96" s="17"/>
      <c r="AF96" s="16"/>
      <c r="AG96" s="84"/>
      <c r="AH96" s="119"/>
      <c r="AI96" s="119"/>
      <c r="AL96" s="115"/>
      <c r="AM96" s="115"/>
      <c r="AN96" s="115"/>
      <c r="AO96" s="77"/>
    </row>
    <row r="97" spans="2:41" s="91" customFormat="1" x14ac:dyDescent="0.3">
      <c r="B97" s="85"/>
      <c r="C97" s="104"/>
      <c r="D97" s="48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92"/>
      <c r="X97" s="16"/>
      <c r="Y97" s="16"/>
      <c r="Z97" s="17"/>
      <c r="AA97" s="17"/>
      <c r="AB97" s="17"/>
      <c r="AC97" s="17"/>
      <c r="AD97" s="17"/>
      <c r="AE97" s="17"/>
      <c r="AF97" s="16"/>
      <c r="AG97" s="84"/>
      <c r="AH97" s="121"/>
      <c r="AI97" s="121"/>
      <c r="AL97" s="115"/>
      <c r="AM97" s="115"/>
      <c r="AN97" s="115"/>
      <c r="AO97" s="77"/>
    </row>
    <row r="98" spans="2:41" s="91" customFormat="1" x14ac:dyDescent="0.3">
      <c r="B98" s="85"/>
      <c r="C98" s="104"/>
      <c r="D98" s="48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92"/>
      <c r="X98" s="16"/>
      <c r="Y98" s="16"/>
      <c r="Z98" s="17"/>
      <c r="AA98" s="17"/>
      <c r="AB98" s="17"/>
      <c r="AC98" s="17"/>
      <c r="AD98" s="17"/>
      <c r="AE98" s="17"/>
      <c r="AF98" s="16"/>
      <c r="AG98" s="84"/>
      <c r="AH98" s="119"/>
      <c r="AI98" s="119"/>
      <c r="AL98" s="115"/>
      <c r="AM98" s="115"/>
      <c r="AN98" s="115"/>
      <c r="AO98" s="77"/>
    </row>
    <row r="99" spans="2:41" s="91" customFormat="1" x14ac:dyDescent="0.3">
      <c r="B99" s="85"/>
      <c r="C99" s="104"/>
      <c r="D99" s="48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92"/>
      <c r="X99" s="16"/>
      <c r="Y99" s="16"/>
      <c r="Z99" s="17"/>
      <c r="AA99" s="17"/>
      <c r="AB99" s="17"/>
      <c r="AC99" s="17"/>
      <c r="AD99" s="17"/>
      <c r="AE99" s="17"/>
      <c r="AF99" s="16"/>
      <c r="AG99" s="84"/>
      <c r="AH99" s="121"/>
      <c r="AI99" s="121"/>
      <c r="AL99" s="115"/>
      <c r="AM99" s="115"/>
      <c r="AN99" s="115"/>
      <c r="AO99" s="77"/>
    </row>
    <row r="100" spans="2:41" s="91" customFormat="1" x14ac:dyDescent="0.3">
      <c r="B100" s="85"/>
      <c r="C100" s="104"/>
      <c r="D100" s="48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92"/>
      <c r="X100" s="16"/>
      <c r="Y100" s="16"/>
      <c r="Z100" s="17"/>
      <c r="AA100" s="17"/>
      <c r="AB100" s="17"/>
      <c r="AC100" s="17"/>
      <c r="AD100" s="17"/>
      <c r="AE100" s="17"/>
      <c r="AF100" s="16"/>
      <c r="AG100" s="84"/>
      <c r="AH100" s="119"/>
      <c r="AI100" s="119"/>
      <c r="AL100" s="115"/>
      <c r="AM100" s="115"/>
      <c r="AN100" s="115"/>
      <c r="AO100" s="77"/>
    </row>
    <row r="101" spans="2:41" s="91" customFormat="1" x14ac:dyDescent="0.3">
      <c r="B101" s="85"/>
      <c r="C101" s="104"/>
      <c r="D101" s="48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92"/>
      <c r="X101" s="16"/>
      <c r="Y101" s="16"/>
      <c r="Z101" s="17"/>
      <c r="AA101" s="17"/>
      <c r="AB101" s="17"/>
      <c r="AC101" s="17"/>
      <c r="AD101" s="17"/>
      <c r="AE101" s="17"/>
      <c r="AF101" s="16"/>
      <c r="AG101" s="84"/>
      <c r="AH101" s="121"/>
      <c r="AI101" s="121"/>
      <c r="AL101" s="115"/>
      <c r="AM101" s="115"/>
      <c r="AN101" s="115"/>
    </row>
    <row r="102" spans="2:41" s="91" customFormat="1" x14ac:dyDescent="0.3">
      <c r="B102" s="85"/>
      <c r="C102" s="104"/>
      <c r="D102" s="48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92"/>
      <c r="X102" s="16"/>
      <c r="Y102" s="16"/>
      <c r="Z102" s="17"/>
      <c r="AA102" s="17"/>
      <c r="AB102" s="17"/>
      <c r="AC102" s="17"/>
      <c r="AD102" s="17"/>
      <c r="AE102" s="17"/>
      <c r="AF102" s="16"/>
      <c r="AG102" s="84"/>
      <c r="AH102" s="119"/>
      <c r="AI102" s="119"/>
      <c r="AL102" s="115"/>
      <c r="AM102" s="115"/>
      <c r="AN102" s="115"/>
    </row>
    <row r="103" spans="2:41" s="91" customFormat="1" x14ac:dyDescent="0.3">
      <c r="B103" s="85"/>
      <c r="C103" s="104"/>
      <c r="D103" s="48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92"/>
      <c r="X103" s="16"/>
      <c r="Y103" s="16"/>
      <c r="Z103" s="17"/>
      <c r="AA103" s="17"/>
      <c r="AB103" s="17"/>
      <c r="AC103" s="17"/>
      <c r="AD103" s="17"/>
      <c r="AE103" s="17"/>
      <c r="AF103" s="16"/>
      <c r="AG103" s="84"/>
      <c r="AH103" s="121"/>
      <c r="AI103" s="121"/>
      <c r="AL103" s="115"/>
      <c r="AM103" s="115"/>
      <c r="AN103" s="115"/>
      <c r="AO103" s="85"/>
    </row>
    <row r="104" spans="2:41" s="91" customFormat="1" x14ac:dyDescent="0.3">
      <c r="B104" s="85"/>
      <c r="C104" s="104"/>
      <c r="D104" s="48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92"/>
      <c r="X104" s="16"/>
      <c r="Y104" s="16"/>
      <c r="Z104" s="17"/>
      <c r="AA104" s="17"/>
      <c r="AB104" s="17"/>
      <c r="AC104" s="17"/>
      <c r="AD104" s="17"/>
      <c r="AE104" s="17"/>
      <c r="AF104" s="16"/>
      <c r="AG104" s="84"/>
      <c r="AH104" s="119"/>
      <c r="AI104" s="119"/>
      <c r="AL104" s="115"/>
      <c r="AM104" s="115"/>
      <c r="AN104" s="115"/>
      <c r="AO104" s="85"/>
    </row>
    <row r="105" spans="2:41" s="91" customFormat="1" x14ac:dyDescent="0.3">
      <c r="B105" s="85"/>
      <c r="C105" s="104"/>
      <c r="D105" s="48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92"/>
      <c r="X105" s="16"/>
      <c r="Y105" s="16"/>
      <c r="Z105" s="17"/>
      <c r="AA105" s="17"/>
      <c r="AB105" s="17"/>
      <c r="AC105" s="17"/>
      <c r="AD105" s="17"/>
      <c r="AE105" s="17"/>
      <c r="AF105" s="16"/>
      <c r="AG105" s="84"/>
      <c r="AH105" s="119"/>
      <c r="AI105" s="119"/>
      <c r="AL105" s="115"/>
      <c r="AM105" s="115"/>
      <c r="AN105" s="115"/>
    </row>
    <row r="106" spans="2:41" s="91" customFormat="1" x14ac:dyDescent="0.3">
      <c r="B106" s="85"/>
      <c r="C106" s="104"/>
      <c r="D106" s="48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92"/>
      <c r="X106" s="16"/>
      <c r="Y106" s="16"/>
      <c r="Z106" s="17"/>
      <c r="AA106" s="17"/>
      <c r="AB106" s="17"/>
      <c r="AC106" s="17"/>
      <c r="AD106" s="17"/>
      <c r="AE106" s="17"/>
      <c r="AF106" s="16"/>
      <c r="AG106" s="84"/>
      <c r="AH106" s="119"/>
      <c r="AI106" s="119"/>
      <c r="AL106" s="115"/>
      <c r="AM106" s="115"/>
      <c r="AN106" s="115"/>
    </row>
    <row r="107" spans="2:41" s="91" customFormat="1" x14ac:dyDescent="0.3">
      <c r="B107" s="85"/>
      <c r="C107" s="104"/>
      <c r="D107" s="48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92"/>
      <c r="X107" s="16"/>
      <c r="Y107" s="16"/>
      <c r="Z107" s="17"/>
      <c r="AA107" s="17"/>
      <c r="AB107" s="17"/>
      <c r="AC107" s="17"/>
      <c r="AD107" s="17"/>
      <c r="AE107" s="17"/>
      <c r="AF107" s="16"/>
      <c r="AG107" s="84"/>
      <c r="AH107" s="119"/>
      <c r="AI107" s="119"/>
      <c r="AL107" s="115"/>
      <c r="AM107" s="115"/>
      <c r="AN107" s="115"/>
      <c r="AO107" s="85"/>
    </row>
    <row r="108" spans="2:41" s="91" customFormat="1" x14ac:dyDescent="0.3">
      <c r="B108" s="85"/>
      <c r="C108" s="104"/>
      <c r="D108" s="48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92"/>
      <c r="X108" s="16"/>
      <c r="Y108" s="16"/>
      <c r="Z108" s="17"/>
      <c r="AA108" s="17"/>
      <c r="AB108" s="17"/>
      <c r="AC108" s="17"/>
      <c r="AD108" s="17"/>
      <c r="AE108" s="17"/>
      <c r="AF108" s="16"/>
      <c r="AG108" s="84"/>
      <c r="AH108" s="119"/>
      <c r="AI108" s="119"/>
      <c r="AL108" s="115"/>
      <c r="AM108" s="115"/>
      <c r="AN108" s="115"/>
      <c r="AO108" s="85"/>
    </row>
    <row r="109" spans="2:41" s="91" customFormat="1" x14ac:dyDescent="0.3">
      <c r="B109" s="85"/>
      <c r="C109" s="104"/>
      <c r="D109" s="48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92"/>
      <c r="X109" s="16"/>
      <c r="Y109" s="16"/>
      <c r="Z109" s="17"/>
      <c r="AA109" s="17"/>
      <c r="AB109" s="17"/>
      <c r="AC109" s="17"/>
      <c r="AD109" s="17"/>
      <c r="AE109" s="17"/>
      <c r="AF109" s="16"/>
      <c r="AG109" s="84"/>
      <c r="AH109" s="121"/>
      <c r="AI109" s="121"/>
      <c r="AL109" s="115"/>
      <c r="AM109" s="115"/>
      <c r="AN109" s="115"/>
    </row>
    <row r="110" spans="2:41" s="91" customFormat="1" x14ac:dyDescent="0.3">
      <c r="B110" s="85"/>
      <c r="C110" s="104"/>
      <c r="D110" s="48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92"/>
      <c r="X110" s="16"/>
      <c r="Y110" s="16"/>
      <c r="Z110" s="17"/>
      <c r="AA110" s="17"/>
      <c r="AB110" s="17"/>
      <c r="AC110" s="17"/>
      <c r="AD110" s="17"/>
      <c r="AE110" s="17"/>
      <c r="AF110" s="16"/>
      <c r="AG110" s="84"/>
      <c r="AH110" s="119"/>
      <c r="AI110" s="119"/>
      <c r="AL110" s="115"/>
      <c r="AM110" s="115"/>
      <c r="AN110" s="115"/>
    </row>
    <row r="111" spans="2:41" s="91" customFormat="1" x14ac:dyDescent="0.3">
      <c r="B111" s="85"/>
      <c r="C111" s="104"/>
      <c r="D111" s="48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92"/>
      <c r="X111" s="16"/>
      <c r="Y111" s="16"/>
      <c r="Z111" s="17"/>
      <c r="AA111" s="17"/>
      <c r="AB111" s="17"/>
      <c r="AC111" s="17"/>
      <c r="AD111" s="17"/>
      <c r="AE111" s="17"/>
      <c r="AF111" s="16"/>
      <c r="AG111" s="84"/>
      <c r="AH111" s="119"/>
      <c r="AI111" s="119"/>
      <c r="AL111" s="115"/>
      <c r="AM111" s="115"/>
      <c r="AN111" s="115"/>
    </row>
    <row r="112" spans="2:41" s="91" customFormat="1" x14ac:dyDescent="0.3">
      <c r="B112" s="85"/>
      <c r="C112" s="104"/>
      <c r="D112" s="48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92"/>
      <c r="X112" s="16"/>
      <c r="Y112" s="16"/>
      <c r="Z112" s="17"/>
      <c r="AA112" s="17"/>
      <c r="AB112" s="17"/>
      <c r="AC112" s="17"/>
      <c r="AD112" s="17"/>
      <c r="AE112" s="17"/>
      <c r="AF112" s="16"/>
      <c r="AG112" s="84"/>
      <c r="AH112" s="119"/>
      <c r="AI112" s="119"/>
      <c r="AL112" s="115"/>
      <c r="AM112" s="115"/>
      <c r="AN112" s="115"/>
    </row>
    <row r="113" spans="1:41" s="91" customFormat="1" x14ac:dyDescent="0.3">
      <c r="B113" s="85"/>
      <c r="C113" s="104"/>
      <c r="D113" s="48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92"/>
      <c r="X113" s="16"/>
      <c r="Y113" s="16"/>
      <c r="Z113" s="17"/>
      <c r="AA113" s="17"/>
      <c r="AB113" s="17"/>
      <c r="AC113" s="17"/>
      <c r="AD113" s="17"/>
      <c r="AE113" s="17"/>
      <c r="AF113" s="16"/>
      <c r="AG113" s="84"/>
      <c r="AH113" s="119"/>
      <c r="AI113" s="119"/>
      <c r="AL113" s="115"/>
      <c r="AM113" s="115"/>
      <c r="AN113" s="115"/>
    </row>
    <row r="114" spans="1:41" s="91" customFormat="1" x14ac:dyDescent="0.3">
      <c r="B114" s="85"/>
      <c r="C114" s="104"/>
      <c r="D114" s="48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92"/>
      <c r="X114" s="16"/>
      <c r="Y114" s="16"/>
      <c r="Z114" s="17"/>
      <c r="AA114" s="17"/>
      <c r="AB114" s="17"/>
      <c r="AC114" s="17"/>
      <c r="AD114" s="17"/>
      <c r="AE114" s="17"/>
      <c r="AF114" s="16"/>
      <c r="AG114" s="84"/>
      <c r="AH114" s="119"/>
      <c r="AI114" s="119"/>
      <c r="AL114" s="115"/>
      <c r="AM114" s="115"/>
      <c r="AN114" s="115"/>
    </row>
    <row r="115" spans="1:41" s="91" customFormat="1" x14ac:dyDescent="0.3">
      <c r="B115" s="85"/>
      <c r="C115" s="104"/>
      <c r="D115" s="48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92"/>
      <c r="X115" s="16"/>
      <c r="Y115" s="16"/>
      <c r="Z115" s="17"/>
      <c r="AA115" s="17"/>
      <c r="AB115" s="17"/>
      <c r="AC115" s="17"/>
      <c r="AD115" s="17"/>
      <c r="AE115" s="17"/>
      <c r="AF115" s="16"/>
      <c r="AG115" s="84"/>
      <c r="AH115" s="119"/>
      <c r="AI115" s="119"/>
      <c r="AL115" s="115"/>
      <c r="AM115" s="115"/>
      <c r="AN115" s="115"/>
    </row>
    <row r="116" spans="1:41" s="91" customFormat="1" x14ac:dyDescent="0.3">
      <c r="B116" s="85"/>
      <c r="C116" s="104"/>
      <c r="D116" s="48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92"/>
      <c r="X116" s="16"/>
      <c r="Y116" s="16"/>
      <c r="Z116" s="17"/>
      <c r="AA116" s="17"/>
      <c r="AB116" s="17"/>
      <c r="AC116" s="17"/>
      <c r="AD116" s="17"/>
      <c r="AE116" s="17"/>
      <c r="AF116" s="16"/>
      <c r="AG116" s="84"/>
      <c r="AH116" s="119"/>
      <c r="AI116" s="119"/>
    </row>
    <row r="117" spans="1:41" s="91" customFormat="1" x14ac:dyDescent="0.3">
      <c r="B117" s="85"/>
      <c r="V117" s="92"/>
      <c r="X117" s="16"/>
      <c r="Y117" s="16"/>
      <c r="Z117" s="17"/>
      <c r="AA117" s="17"/>
      <c r="AB117" s="17"/>
      <c r="AC117" s="17"/>
      <c r="AD117" s="17"/>
      <c r="AE117" s="17"/>
      <c r="AF117" s="16"/>
      <c r="AG117" s="84"/>
      <c r="AH117" s="119"/>
      <c r="AI117" s="119"/>
      <c r="AL117" s="115"/>
      <c r="AM117" s="115"/>
      <c r="AN117" s="115"/>
    </row>
    <row r="118" spans="1:41" s="91" customFormat="1" x14ac:dyDescent="0.3">
      <c r="A118" s="76"/>
      <c r="B118" s="97"/>
      <c r="C118" s="99"/>
      <c r="D118" s="64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12"/>
      <c r="AC118" s="17"/>
      <c r="AD118" s="17"/>
      <c r="AE118" s="17"/>
      <c r="AF118" s="16"/>
      <c r="AG118" s="2"/>
      <c r="AH118" s="119"/>
      <c r="AI118" s="119"/>
      <c r="AO118" s="85"/>
    </row>
    <row r="119" spans="1:41" s="18" customFormat="1" x14ac:dyDescent="0.3">
      <c r="A119" s="100"/>
      <c r="B119" s="101"/>
      <c r="C119" s="99"/>
      <c r="D119" s="64"/>
      <c r="F119" s="35"/>
      <c r="G119" s="35"/>
      <c r="H119" s="35"/>
      <c r="I119" s="35"/>
      <c r="J119" s="35"/>
      <c r="Q119" s="109"/>
      <c r="R119" s="109"/>
      <c r="S119" s="109"/>
      <c r="T119" s="109"/>
      <c r="U119" s="109"/>
      <c r="V119" s="109"/>
      <c r="W119" s="109"/>
      <c r="X119" s="109"/>
      <c r="Y119" s="109"/>
      <c r="Z119" s="109"/>
      <c r="AA119" s="109"/>
      <c r="AB119" s="107"/>
      <c r="AC119" s="37"/>
      <c r="AD119" s="37"/>
      <c r="AE119" s="37"/>
      <c r="AF119" s="35"/>
      <c r="AG119" s="36"/>
      <c r="AH119" s="123"/>
      <c r="AI119" s="123"/>
      <c r="AL119" s="28"/>
      <c r="AM119" s="28"/>
      <c r="AN119" s="28"/>
      <c r="AO119" s="28"/>
    </row>
    <row r="120" spans="1:41" s="106" customFormat="1" x14ac:dyDescent="0.3">
      <c r="A120" s="103"/>
      <c r="B120" s="97"/>
      <c r="C120" s="99"/>
      <c r="D120" s="64"/>
      <c r="F120" s="109"/>
      <c r="G120" s="109"/>
      <c r="H120" s="109"/>
      <c r="I120" s="109"/>
      <c r="J120" s="109"/>
      <c r="Q120" s="109"/>
      <c r="R120" s="109"/>
      <c r="S120" s="109"/>
      <c r="T120" s="109"/>
      <c r="U120" s="109"/>
      <c r="V120" s="109"/>
      <c r="W120" s="109"/>
      <c r="X120" s="109"/>
      <c r="Y120" s="109"/>
      <c r="Z120" s="109"/>
      <c r="AA120" s="109"/>
      <c r="AB120" s="107"/>
      <c r="AC120" s="108"/>
      <c r="AD120" s="108"/>
      <c r="AE120" s="108"/>
      <c r="AF120" s="109"/>
      <c r="AG120" s="84"/>
      <c r="AH120" s="121"/>
      <c r="AI120" s="121"/>
      <c r="AL120" s="116"/>
      <c r="AM120" s="116"/>
      <c r="AN120" s="116"/>
      <c r="AO120" s="116"/>
    </row>
    <row r="121" spans="1:41" s="106" customFormat="1" x14ac:dyDescent="0.3">
      <c r="A121" s="103"/>
      <c r="B121" s="97"/>
      <c r="C121" s="55"/>
      <c r="D121" s="64"/>
      <c r="F121" s="109"/>
      <c r="G121" s="109"/>
      <c r="H121" s="109"/>
      <c r="I121" s="109"/>
      <c r="J121" s="109"/>
      <c r="X121" s="109"/>
      <c r="Y121" s="109"/>
      <c r="Z121" s="108"/>
      <c r="AA121" s="108"/>
      <c r="AB121" s="108"/>
      <c r="AC121" s="108"/>
      <c r="AD121" s="108"/>
      <c r="AE121" s="108"/>
      <c r="AF121" s="109"/>
      <c r="AG121" s="84"/>
      <c r="AH121" s="121"/>
      <c r="AI121" s="121"/>
      <c r="AL121" s="116"/>
      <c r="AM121" s="116"/>
      <c r="AN121" s="116"/>
      <c r="AO121" s="116"/>
    </row>
    <row r="122" spans="1:41" s="91" customFormat="1" x14ac:dyDescent="0.3">
      <c r="A122" s="103"/>
      <c r="B122" s="97"/>
      <c r="C122" s="55"/>
      <c r="D122" s="64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92"/>
      <c r="X122" s="16"/>
      <c r="Y122" s="16"/>
      <c r="Z122" s="108"/>
      <c r="AA122" s="108"/>
      <c r="AB122" s="108"/>
      <c r="AC122" s="108"/>
      <c r="AD122" s="108"/>
      <c r="AE122" s="108"/>
      <c r="AF122" s="109"/>
      <c r="AG122" s="84"/>
      <c r="AH122" s="120"/>
      <c r="AI122" s="120"/>
      <c r="AL122" s="85"/>
      <c r="AM122" s="85"/>
      <c r="AN122" s="85"/>
      <c r="AO122" s="85"/>
    </row>
    <row r="123" spans="1:41" s="91" customFormat="1" x14ac:dyDescent="0.3">
      <c r="A123" s="103"/>
      <c r="B123" s="97"/>
      <c r="C123" s="55"/>
      <c r="D123" s="64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92"/>
      <c r="X123" s="16"/>
      <c r="Y123" s="16"/>
      <c r="Z123" s="108"/>
      <c r="AA123" s="108"/>
      <c r="AB123" s="108"/>
      <c r="AC123" s="108"/>
      <c r="AD123" s="108"/>
      <c r="AE123" s="108"/>
      <c r="AF123" s="109"/>
      <c r="AG123" s="84"/>
      <c r="AH123" s="119"/>
      <c r="AI123" s="119"/>
      <c r="AL123" s="85"/>
      <c r="AM123" s="85"/>
      <c r="AN123" s="85"/>
      <c r="AO123" s="85"/>
    </row>
    <row r="124" spans="1:41" s="91" customFormat="1" x14ac:dyDescent="0.3">
      <c r="A124" s="103"/>
      <c r="B124" s="97"/>
      <c r="C124" s="55"/>
      <c r="D124" s="55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92"/>
      <c r="X124" s="16"/>
      <c r="Y124" s="16"/>
      <c r="Z124" s="108"/>
      <c r="AA124" s="108"/>
      <c r="AB124" s="108"/>
      <c r="AC124" s="108"/>
      <c r="AD124" s="108"/>
      <c r="AE124" s="108"/>
      <c r="AF124" s="109"/>
      <c r="AG124" s="84"/>
      <c r="AH124" s="119"/>
      <c r="AI124" s="119"/>
      <c r="AL124" s="85"/>
      <c r="AM124" s="85"/>
      <c r="AN124" s="85"/>
      <c r="AO124" s="85"/>
    </row>
    <row r="125" spans="1:41" s="91" customFormat="1" x14ac:dyDescent="0.3">
      <c r="A125" s="103"/>
      <c r="B125" s="97"/>
      <c r="C125" s="55"/>
      <c r="D125" s="55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92"/>
      <c r="X125" s="16"/>
      <c r="Y125" s="16"/>
      <c r="Z125" s="108"/>
      <c r="AA125" s="108"/>
      <c r="AB125" s="108"/>
      <c r="AC125" s="108"/>
      <c r="AD125" s="108"/>
      <c r="AE125" s="108"/>
      <c r="AF125" s="109"/>
      <c r="AG125" s="84"/>
      <c r="AH125" s="119"/>
      <c r="AI125" s="119"/>
      <c r="AL125" s="85"/>
      <c r="AM125" s="85"/>
      <c r="AN125" s="85"/>
      <c r="AO125" s="85"/>
    </row>
    <row r="126" spans="1:41" s="91" customFormat="1" x14ac:dyDescent="0.3">
      <c r="A126" s="103"/>
      <c r="B126" s="97"/>
      <c r="C126" s="102"/>
      <c r="D126" s="102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92"/>
      <c r="X126" s="16"/>
      <c r="Y126" s="16"/>
      <c r="Z126" s="108"/>
      <c r="AA126" s="108"/>
      <c r="AB126" s="108"/>
      <c r="AC126" s="108"/>
      <c r="AD126" s="108"/>
      <c r="AE126" s="108"/>
      <c r="AF126" s="109"/>
      <c r="AG126" s="84"/>
      <c r="AH126" s="120"/>
      <c r="AI126" s="120"/>
      <c r="AL126" s="85"/>
      <c r="AM126" s="85"/>
      <c r="AN126" s="85"/>
      <c r="AO126" s="85"/>
    </row>
    <row r="127" spans="1:41" s="91" customFormat="1" x14ac:dyDescent="0.3">
      <c r="A127" s="103"/>
      <c r="B127" s="97"/>
      <c r="C127" s="104"/>
      <c r="D127" s="104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92"/>
      <c r="X127" s="16"/>
      <c r="Y127" s="16"/>
      <c r="Z127" s="108"/>
      <c r="AA127" s="108"/>
      <c r="AB127" s="108"/>
      <c r="AC127" s="108"/>
      <c r="AD127" s="108"/>
      <c r="AE127" s="108"/>
      <c r="AF127" s="109"/>
      <c r="AG127" s="84"/>
      <c r="AH127" s="119"/>
      <c r="AI127" s="119"/>
      <c r="AL127" s="85"/>
      <c r="AM127" s="85"/>
      <c r="AN127" s="85"/>
      <c r="AO127" s="85"/>
    </row>
    <row r="128" spans="1:41" s="91" customFormat="1" x14ac:dyDescent="0.3">
      <c r="A128" s="103"/>
      <c r="B128" s="97"/>
      <c r="C128" s="104"/>
      <c r="D128" s="104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92"/>
      <c r="X128" s="16"/>
      <c r="Y128" s="16"/>
      <c r="Z128" s="108"/>
      <c r="AA128" s="108"/>
      <c r="AB128" s="108"/>
      <c r="AC128" s="108"/>
      <c r="AD128" s="108"/>
      <c r="AE128" s="108"/>
      <c r="AF128" s="109"/>
      <c r="AG128" s="84"/>
      <c r="AH128" s="119"/>
      <c r="AI128" s="119"/>
      <c r="AL128" s="85"/>
      <c r="AM128" s="85"/>
      <c r="AN128" s="85"/>
      <c r="AO128" s="85"/>
    </row>
    <row r="129" spans="1:41" s="91" customFormat="1" x14ac:dyDescent="0.3">
      <c r="A129" s="103"/>
      <c r="B129" s="97"/>
      <c r="C129" s="104"/>
      <c r="D129" s="104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92"/>
      <c r="X129" s="16"/>
      <c r="Y129" s="16"/>
      <c r="Z129" s="108"/>
      <c r="AA129" s="108"/>
      <c r="AB129" s="108"/>
      <c r="AC129" s="108"/>
      <c r="AD129" s="108"/>
      <c r="AE129" s="108"/>
      <c r="AF129" s="109"/>
      <c r="AG129" s="84"/>
      <c r="AH129" s="119"/>
      <c r="AI129" s="119"/>
      <c r="AL129" s="85"/>
      <c r="AM129" s="85"/>
      <c r="AN129" s="85"/>
      <c r="AO129" s="85"/>
    </row>
    <row r="130" spans="1:41" s="91" customFormat="1" x14ac:dyDescent="0.3">
      <c r="A130" s="103"/>
      <c r="B130" s="97"/>
      <c r="C130" s="104"/>
      <c r="D130" s="104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92"/>
      <c r="X130" s="16"/>
      <c r="Y130" s="16"/>
      <c r="Z130" s="108"/>
      <c r="AA130" s="108"/>
      <c r="AB130" s="108"/>
      <c r="AC130" s="108"/>
      <c r="AD130" s="108"/>
      <c r="AE130" s="108"/>
      <c r="AF130" s="109"/>
      <c r="AG130" s="84"/>
      <c r="AH130" s="120"/>
      <c r="AI130" s="120"/>
      <c r="AL130" s="85"/>
      <c r="AM130" s="85"/>
      <c r="AN130" s="85"/>
      <c r="AO130" s="85"/>
    </row>
    <row r="131" spans="1:41" s="91" customFormat="1" x14ac:dyDescent="0.3">
      <c r="A131" s="103"/>
      <c r="B131" s="97"/>
      <c r="C131" s="104"/>
      <c r="D131" s="104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92"/>
      <c r="X131" s="16"/>
      <c r="Y131" s="16"/>
      <c r="Z131" s="108"/>
      <c r="AA131" s="108"/>
      <c r="AB131" s="108"/>
      <c r="AC131" s="108"/>
      <c r="AD131" s="108"/>
      <c r="AE131" s="108"/>
      <c r="AF131" s="109"/>
      <c r="AG131" s="84"/>
      <c r="AH131" s="119"/>
      <c r="AI131" s="119"/>
      <c r="AL131" s="85"/>
      <c r="AM131" s="85"/>
      <c r="AN131" s="85"/>
      <c r="AO131" s="85"/>
    </row>
    <row r="132" spans="1:41" s="91" customFormat="1" x14ac:dyDescent="0.3">
      <c r="A132" s="103"/>
      <c r="B132" s="97"/>
      <c r="C132" s="104"/>
      <c r="D132" s="104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92"/>
      <c r="X132" s="16"/>
      <c r="Y132" s="16"/>
      <c r="Z132" s="108"/>
      <c r="AA132" s="108"/>
      <c r="AB132" s="108"/>
      <c r="AC132" s="108"/>
      <c r="AD132" s="108"/>
      <c r="AE132" s="108"/>
      <c r="AF132" s="109"/>
      <c r="AG132" s="84"/>
      <c r="AH132" s="119"/>
      <c r="AI132" s="119"/>
      <c r="AL132" s="85"/>
      <c r="AM132" s="85"/>
      <c r="AN132" s="85"/>
      <c r="AO132" s="85"/>
    </row>
    <row r="133" spans="1:41" s="91" customFormat="1" x14ac:dyDescent="0.3">
      <c r="A133" s="103"/>
      <c r="B133" s="97"/>
      <c r="C133" s="55"/>
      <c r="D133" s="64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92"/>
      <c r="X133" s="16"/>
      <c r="Y133" s="16"/>
      <c r="Z133" s="108"/>
      <c r="AA133" s="108"/>
      <c r="AB133" s="108"/>
      <c r="AC133" s="108"/>
      <c r="AD133" s="108"/>
      <c r="AE133" s="108"/>
      <c r="AF133" s="109"/>
      <c r="AG133" s="84"/>
      <c r="AH133" s="119"/>
      <c r="AI133" s="119"/>
      <c r="AL133" s="85"/>
      <c r="AM133" s="85"/>
      <c r="AN133" s="85"/>
      <c r="AO133" s="85"/>
    </row>
    <row r="134" spans="1:41" s="91" customFormat="1" x14ac:dyDescent="0.3">
      <c r="B134" s="97"/>
      <c r="C134" s="55"/>
      <c r="D134" s="64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92"/>
      <c r="X134" s="16"/>
      <c r="Y134" s="16"/>
      <c r="Z134" s="108"/>
      <c r="AA134" s="108"/>
      <c r="AB134" s="108"/>
      <c r="AC134" s="108"/>
      <c r="AD134" s="108"/>
      <c r="AE134" s="108"/>
      <c r="AF134" s="109"/>
      <c r="AG134" s="84"/>
      <c r="AH134" s="120"/>
      <c r="AI134" s="120"/>
      <c r="AL134" s="85"/>
      <c r="AM134" s="85"/>
      <c r="AN134" s="85"/>
      <c r="AO134" s="85"/>
    </row>
    <row r="135" spans="1:41" s="91" customFormat="1" x14ac:dyDescent="0.3">
      <c r="B135" s="97"/>
      <c r="C135" s="55"/>
      <c r="D135" s="64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92"/>
      <c r="X135" s="16"/>
      <c r="Y135" s="16"/>
      <c r="Z135" s="108"/>
      <c r="AA135" s="108"/>
      <c r="AB135" s="108"/>
      <c r="AC135" s="108"/>
      <c r="AD135" s="108"/>
      <c r="AE135" s="108"/>
      <c r="AF135" s="109"/>
      <c r="AG135" s="84"/>
      <c r="AH135" s="120"/>
      <c r="AI135" s="120"/>
      <c r="AL135" s="85"/>
      <c r="AM135" s="85"/>
      <c r="AN135" s="85"/>
      <c r="AO135" s="85"/>
    </row>
    <row r="136" spans="1:41" s="91" customFormat="1" x14ac:dyDescent="0.3">
      <c r="B136" s="97"/>
      <c r="C136" s="55"/>
      <c r="D136" s="64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92"/>
      <c r="X136" s="16"/>
      <c r="Y136" s="16"/>
      <c r="Z136" s="108"/>
      <c r="AA136" s="108"/>
      <c r="AB136" s="108"/>
      <c r="AC136" s="108"/>
      <c r="AD136" s="108"/>
      <c r="AE136" s="108"/>
      <c r="AF136" s="109"/>
      <c r="AG136" s="84"/>
      <c r="AH136" s="120"/>
      <c r="AI136" s="120"/>
      <c r="AL136" s="85"/>
      <c r="AM136" s="85"/>
      <c r="AN136" s="85"/>
      <c r="AO136" s="85"/>
    </row>
    <row r="137" spans="1:41" s="91" customFormat="1" x14ac:dyDescent="0.3">
      <c r="B137" s="97"/>
      <c r="C137" s="55"/>
      <c r="D137" s="64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92"/>
      <c r="X137" s="16"/>
      <c r="Y137" s="16"/>
      <c r="Z137" s="108"/>
      <c r="AA137" s="108"/>
      <c r="AB137" s="108"/>
      <c r="AC137" s="108"/>
      <c r="AD137" s="108"/>
      <c r="AE137" s="108"/>
      <c r="AF137" s="109"/>
      <c r="AG137" s="84"/>
      <c r="AH137" s="119"/>
      <c r="AI137" s="119"/>
      <c r="AL137" s="85"/>
      <c r="AM137" s="85"/>
      <c r="AN137" s="85"/>
      <c r="AO137" s="85"/>
    </row>
    <row r="138" spans="1:41" s="91" customFormat="1" x14ac:dyDescent="0.3">
      <c r="B138" s="97"/>
      <c r="C138" s="55"/>
      <c r="D138" s="64"/>
      <c r="E138" s="7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92"/>
      <c r="X138" s="16"/>
      <c r="Y138" s="16"/>
      <c r="Z138" s="108"/>
      <c r="AA138" s="108"/>
      <c r="AB138" s="108"/>
      <c r="AC138" s="108"/>
      <c r="AD138" s="108"/>
      <c r="AE138" s="108"/>
      <c r="AF138" s="109"/>
      <c r="AG138" s="84"/>
      <c r="AH138" s="119"/>
      <c r="AI138" s="119"/>
      <c r="AL138" s="85"/>
      <c r="AM138" s="85"/>
      <c r="AN138" s="85"/>
      <c r="AO138" s="85"/>
    </row>
    <row r="139" spans="1:41" s="91" customFormat="1" x14ac:dyDescent="0.3">
      <c r="B139" s="97"/>
      <c r="C139" s="55"/>
      <c r="D139" s="64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92"/>
      <c r="X139" s="16"/>
      <c r="Y139" s="16"/>
      <c r="Z139" s="108"/>
      <c r="AA139" s="108"/>
      <c r="AB139" s="108"/>
      <c r="AC139" s="108"/>
      <c r="AD139" s="108"/>
      <c r="AE139" s="108"/>
      <c r="AF139" s="109"/>
      <c r="AG139" s="84"/>
      <c r="AH139" s="120"/>
      <c r="AI139" s="120"/>
      <c r="AL139" s="85"/>
      <c r="AM139" s="85"/>
      <c r="AN139" s="85"/>
      <c r="AO139" s="85"/>
    </row>
    <row r="140" spans="1:41" s="91" customFormat="1" x14ac:dyDescent="0.3">
      <c r="B140" s="97"/>
      <c r="C140" s="55"/>
      <c r="D140" s="64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92"/>
      <c r="X140" s="16"/>
      <c r="Y140" s="16"/>
      <c r="Z140" s="108"/>
      <c r="AA140" s="108"/>
      <c r="AB140" s="108"/>
      <c r="AC140" s="108"/>
      <c r="AD140" s="108"/>
      <c r="AE140" s="108"/>
      <c r="AF140" s="109"/>
      <c r="AG140" s="84"/>
      <c r="AH140" s="119"/>
      <c r="AI140" s="119"/>
      <c r="AL140" s="85"/>
      <c r="AM140" s="85"/>
      <c r="AN140" s="85"/>
      <c r="AO140" s="85"/>
    </row>
    <row r="141" spans="1:41" s="91" customFormat="1" x14ac:dyDescent="0.3">
      <c r="B141" s="97"/>
      <c r="C141" s="104"/>
      <c r="D141" s="104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92"/>
      <c r="X141" s="16"/>
      <c r="Y141" s="16"/>
      <c r="Z141" s="108"/>
      <c r="AA141" s="108"/>
      <c r="AB141" s="108"/>
      <c r="AC141" s="108"/>
      <c r="AD141" s="108"/>
      <c r="AE141" s="108"/>
      <c r="AF141" s="109"/>
      <c r="AG141" s="84"/>
      <c r="AH141" s="120"/>
      <c r="AI141" s="120"/>
      <c r="AL141" s="85"/>
      <c r="AM141" s="85"/>
      <c r="AN141" s="85"/>
      <c r="AO141" s="85"/>
    </row>
    <row r="142" spans="1:41" s="91" customFormat="1" x14ac:dyDescent="0.3">
      <c r="B142" s="97"/>
      <c r="C142" s="104"/>
      <c r="D142" s="104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92"/>
      <c r="X142" s="16"/>
      <c r="Y142" s="16"/>
      <c r="Z142" s="108"/>
      <c r="AA142" s="108"/>
      <c r="AB142" s="108"/>
      <c r="AC142" s="108"/>
      <c r="AD142" s="108"/>
      <c r="AE142" s="108"/>
      <c r="AF142" s="109"/>
      <c r="AG142" s="84"/>
      <c r="AH142" s="119"/>
      <c r="AI142" s="119"/>
      <c r="AL142" s="85"/>
      <c r="AM142" s="85"/>
      <c r="AN142" s="85"/>
      <c r="AO142" s="85"/>
    </row>
    <row r="143" spans="1:41" s="91" customFormat="1" x14ac:dyDescent="0.3">
      <c r="B143" s="97"/>
      <c r="C143" s="104"/>
      <c r="D143" s="104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92"/>
      <c r="X143" s="16"/>
      <c r="Y143" s="16"/>
      <c r="Z143" s="108"/>
      <c r="AA143" s="108"/>
      <c r="AB143" s="108"/>
      <c r="AC143" s="108"/>
      <c r="AD143" s="108"/>
      <c r="AE143" s="108"/>
      <c r="AF143" s="109"/>
      <c r="AG143" s="84"/>
      <c r="AH143" s="120"/>
      <c r="AI143" s="120"/>
      <c r="AL143" s="85"/>
      <c r="AM143" s="85"/>
      <c r="AN143" s="85"/>
      <c r="AO143" s="85"/>
    </row>
    <row r="144" spans="1:41" s="91" customFormat="1" x14ac:dyDescent="0.3">
      <c r="B144" s="97"/>
      <c r="C144" s="104"/>
      <c r="D144" s="104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92"/>
      <c r="X144" s="16"/>
      <c r="Y144" s="16"/>
      <c r="Z144" s="108"/>
      <c r="AA144" s="108"/>
      <c r="AB144" s="108"/>
      <c r="AC144" s="108"/>
      <c r="AD144" s="108"/>
      <c r="AE144" s="108"/>
      <c r="AF144" s="109"/>
      <c r="AG144" s="84"/>
      <c r="AH144" s="119"/>
      <c r="AI144" s="119"/>
      <c r="AL144" s="85"/>
      <c r="AM144" s="85"/>
      <c r="AN144" s="85"/>
      <c r="AO144" s="85"/>
    </row>
    <row r="145" spans="2:41" s="91" customFormat="1" x14ac:dyDescent="0.3">
      <c r="B145" s="97"/>
      <c r="C145" s="104"/>
      <c r="D145" s="104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92"/>
      <c r="X145" s="16"/>
      <c r="Y145" s="16"/>
      <c r="Z145" s="108"/>
      <c r="AA145" s="108"/>
      <c r="AB145" s="108"/>
      <c r="AC145" s="108"/>
      <c r="AD145" s="108"/>
      <c r="AE145" s="108"/>
      <c r="AF145" s="109"/>
      <c r="AG145" s="84"/>
      <c r="AH145" s="120"/>
      <c r="AI145" s="120"/>
      <c r="AL145" s="85"/>
      <c r="AM145" s="85"/>
      <c r="AN145" s="85"/>
      <c r="AO145" s="85"/>
    </row>
    <row r="146" spans="2:41" s="91" customFormat="1" x14ac:dyDescent="0.3">
      <c r="B146" s="97"/>
      <c r="C146" s="104"/>
      <c r="D146" s="104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92"/>
      <c r="X146" s="16"/>
      <c r="Y146" s="16"/>
      <c r="Z146" s="108"/>
      <c r="AA146" s="108"/>
      <c r="AB146" s="108"/>
      <c r="AC146" s="108"/>
      <c r="AD146" s="108"/>
      <c r="AE146" s="108"/>
      <c r="AF146" s="109"/>
      <c r="AG146" s="84"/>
      <c r="AH146" s="119"/>
      <c r="AI146" s="119"/>
      <c r="AL146" s="85"/>
      <c r="AM146" s="85"/>
      <c r="AN146" s="85"/>
      <c r="AO146" s="85"/>
    </row>
    <row r="147" spans="2:41" s="91" customFormat="1" x14ac:dyDescent="0.3">
      <c r="B147" s="97"/>
      <c r="C147" s="104"/>
      <c r="D147" s="104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92"/>
      <c r="X147" s="16"/>
      <c r="Y147" s="16"/>
      <c r="Z147" s="108"/>
      <c r="AA147" s="108"/>
      <c r="AB147" s="108"/>
      <c r="AC147" s="108"/>
      <c r="AD147" s="108"/>
      <c r="AE147" s="108"/>
      <c r="AF147" s="109"/>
      <c r="AG147" s="84"/>
      <c r="AH147" s="120"/>
      <c r="AI147" s="120"/>
      <c r="AL147" s="85"/>
      <c r="AM147" s="85"/>
      <c r="AN147" s="85"/>
      <c r="AO147" s="85"/>
    </row>
    <row r="148" spans="2:41" s="91" customFormat="1" x14ac:dyDescent="0.3">
      <c r="B148" s="97"/>
      <c r="C148" s="104"/>
      <c r="D148" s="104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92"/>
      <c r="X148" s="16"/>
      <c r="Y148" s="16"/>
      <c r="Z148" s="108"/>
      <c r="AA148" s="108"/>
      <c r="AB148" s="108"/>
      <c r="AC148" s="108"/>
      <c r="AD148" s="108"/>
      <c r="AE148" s="108"/>
      <c r="AF148" s="109"/>
      <c r="AG148" s="84"/>
      <c r="AH148" s="119"/>
      <c r="AI148" s="119"/>
      <c r="AL148" s="85"/>
      <c r="AM148" s="85"/>
      <c r="AN148" s="85"/>
      <c r="AO148" s="85"/>
    </row>
    <row r="149" spans="2:41" s="91" customFormat="1" x14ac:dyDescent="0.3">
      <c r="B149" s="97"/>
      <c r="C149" s="104"/>
      <c r="D149" s="104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92"/>
      <c r="X149" s="16"/>
      <c r="Y149" s="16"/>
      <c r="Z149" s="108"/>
      <c r="AA149" s="108"/>
      <c r="AB149" s="108"/>
      <c r="AC149" s="108"/>
      <c r="AD149" s="108"/>
      <c r="AE149" s="108"/>
      <c r="AF149" s="109"/>
      <c r="AG149" s="84"/>
      <c r="AH149" s="120"/>
      <c r="AI149" s="120"/>
      <c r="AL149" s="85"/>
      <c r="AM149" s="85"/>
      <c r="AN149" s="85"/>
      <c r="AO149" s="85"/>
    </row>
    <row r="150" spans="2:41" s="91" customFormat="1" x14ac:dyDescent="0.3">
      <c r="B150" s="97"/>
      <c r="C150" s="104"/>
      <c r="D150" s="104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92"/>
      <c r="X150" s="16"/>
      <c r="Y150" s="16"/>
      <c r="Z150" s="108"/>
      <c r="AA150" s="108"/>
      <c r="AB150" s="108"/>
      <c r="AC150" s="108"/>
      <c r="AD150" s="108"/>
      <c r="AE150" s="108"/>
      <c r="AF150" s="109"/>
      <c r="AG150" s="84"/>
      <c r="AH150" s="119"/>
      <c r="AI150" s="119"/>
      <c r="AL150" s="85"/>
      <c r="AM150" s="85"/>
      <c r="AN150" s="85"/>
      <c r="AO150" s="85"/>
    </row>
    <row r="151" spans="2:41" s="91" customFormat="1" x14ac:dyDescent="0.3">
      <c r="B151" s="97"/>
      <c r="C151" s="104"/>
      <c r="D151" s="104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92"/>
      <c r="X151" s="16"/>
      <c r="Y151" s="16"/>
      <c r="Z151" s="108"/>
      <c r="AA151" s="108"/>
      <c r="AB151" s="108"/>
      <c r="AC151" s="108"/>
      <c r="AD151" s="108"/>
      <c r="AE151" s="108"/>
      <c r="AF151" s="109"/>
      <c r="AG151" s="84"/>
      <c r="AH151" s="120"/>
      <c r="AI151" s="120"/>
      <c r="AL151" s="85"/>
      <c r="AM151" s="85"/>
      <c r="AN151" s="85"/>
      <c r="AO151" s="85"/>
    </row>
    <row r="152" spans="2:41" s="91" customFormat="1" x14ac:dyDescent="0.3">
      <c r="B152" s="97"/>
      <c r="C152" s="104"/>
      <c r="D152" s="104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92"/>
      <c r="X152" s="16"/>
      <c r="Y152" s="16"/>
      <c r="Z152" s="108"/>
      <c r="AA152" s="108"/>
      <c r="AB152" s="108"/>
      <c r="AC152" s="108"/>
      <c r="AD152" s="108"/>
      <c r="AE152" s="108"/>
      <c r="AF152" s="109"/>
      <c r="AG152" s="84"/>
      <c r="AH152" s="119"/>
      <c r="AI152" s="119"/>
      <c r="AL152" s="85"/>
      <c r="AM152" s="85"/>
      <c r="AN152" s="85"/>
      <c r="AO152" s="85"/>
    </row>
    <row r="153" spans="2:41" s="91" customFormat="1" x14ac:dyDescent="0.3">
      <c r="B153" s="97"/>
      <c r="C153" s="104"/>
      <c r="D153" s="104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92"/>
      <c r="X153" s="16"/>
      <c r="Y153" s="16"/>
      <c r="Z153" s="108"/>
      <c r="AA153" s="108"/>
      <c r="AB153" s="108"/>
      <c r="AC153" s="108"/>
      <c r="AD153" s="108"/>
      <c r="AE153" s="108"/>
      <c r="AF153" s="109"/>
      <c r="AG153" s="84"/>
      <c r="AH153" s="120"/>
      <c r="AI153" s="120"/>
      <c r="AL153" s="85"/>
      <c r="AM153" s="85"/>
      <c r="AN153" s="85"/>
      <c r="AO153" s="85"/>
    </row>
    <row r="154" spans="2:41" s="91" customFormat="1" x14ac:dyDescent="0.3">
      <c r="B154" s="97"/>
      <c r="C154" s="104"/>
      <c r="D154" s="104"/>
      <c r="E154" s="110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92"/>
      <c r="X154" s="16"/>
      <c r="Y154" s="16"/>
      <c r="Z154" s="108"/>
      <c r="AA154" s="108"/>
      <c r="AB154" s="108"/>
      <c r="AC154" s="108"/>
      <c r="AD154" s="108"/>
      <c r="AE154" s="108"/>
      <c r="AF154" s="109"/>
      <c r="AG154" s="84"/>
      <c r="AH154" s="119"/>
      <c r="AI154" s="119"/>
      <c r="AL154" s="85"/>
      <c r="AM154" s="85"/>
      <c r="AN154" s="85"/>
      <c r="AO154" s="85"/>
    </row>
    <row r="155" spans="2:41" s="91" customFormat="1" x14ac:dyDescent="0.3">
      <c r="B155" s="97"/>
      <c r="C155" s="104"/>
      <c r="D155" s="104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92"/>
      <c r="X155" s="16"/>
      <c r="Y155" s="16"/>
      <c r="Z155" s="108"/>
      <c r="AA155" s="108"/>
      <c r="AB155" s="108"/>
      <c r="AC155" s="108"/>
      <c r="AD155" s="108"/>
      <c r="AE155" s="108"/>
      <c r="AF155" s="109"/>
      <c r="AG155" s="84"/>
      <c r="AH155" s="120"/>
      <c r="AI155" s="120"/>
      <c r="AL155" s="85"/>
      <c r="AM155" s="85"/>
      <c r="AN155" s="85"/>
      <c r="AO155" s="85"/>
    </row>
    <row r="156" spans="2:41" s="91" customFormat="1" x14ac:dyDescent="0.3">
      <c r="B156" s="97"/>
      <c r="C156" s="104"/>
      <c r="D156" s="104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92"/>
      <c r="X156" s="16"/>
      <c r="Y156" s="16"/>
      <c r="Z156" s="108"/>
      <c r="AA156" s="108"/>
      <c r="AB156" s="108"/>
      <c r="AC156" s="108"/>
      <c r="AD156" s="108"/>
      <c r="AE156" s="108"/>
      <c r="AF156" s="109"/>
      <c r="AG156" s="84"/>
      <c r="AH156" s="119"/>
      <c r="AI156" s="119"/>
      <c r="AL156" s="85"/>
      <c r="AM156" s="85"/>
      <c r="AN156" s="85"/>
      <c r="AO156" s="85"/>
    </row>
    <row r="157" spans="2:41" s="91" customFormat="1" x14ac:dyDescent="0.3">
      <c r="B157" s="97"/>
      <c r="C157" s="104"/>
      <c r="D157" s="104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92"/>
      <c r="X157" s="16"/>
      <c r="Y157" s="16"/>
      <c r="Z157" s="108"/>
      <c r="AA157" s="108"/>
      <c r="AB157" s="108"/>
      <c r="AC157" s="108"/>
      <c r="AD157" s="108"/>
      <c r="AE157" s="108"/>
      <c r="AF157" s="109"/>
      <c r="AG157" s="84"/>
      <c r="AH157" s="120"/>
      <c r="AI157" s="120"/>
      <c r="AL157" s="85"/>
      <c r="AM157" s="85"/>
      <c r="AN157" s="85"/>
      <c r="AO157" s="85"/>
    </row>
    <row r="158" spans="2:41" s="91" customFormat="1" x14ac:dyDescent="0.3">
      <c r="B158" s="97"/>
      <c r="C158" s="104"/>
      <c r="D158" s="104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92"/>
      <c r="X158" s="16"/>
      <c r="Y158" s="16"/>
      <c r="Z158" s="108"/>
      <c r="AA158" s="108"/>
      <c r="AB158" s="108"/>
      <c r="AC158" s="108"/>
      <c r="AD158" s="108"/>
      <c r="AE158" s="108"/>
      <c r="AF158" s="109"/>
      <c r="AG158" s="84"/>
      <c r="AH158" s="119"/>
      <c r="AI158" s="119"/>
      <c r="AJ158" s="106"/>
      <c r="AL158" s="85"/>
      <c r="AM158" s="85"/>
      <c r="AN158" s="85"/>
      <c r="AO158" s="85"/>
    </row>
    <row r="159" spans="2:41" s="91" customFormat="1" x14ac:dyDescent="0.3">
      <c r="B159" s="97"/>
      <c r="C159" s="104"/>
      <c r="D159" s="104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92"/>
      <c r="X159" s="16"/>
      <c r="Y159" s="16"/>
      <c r="Z159" s="108"/>
      <c r="AA159" s="108"/>
      <c r="AB159" s="108"/>
      <c r="AC159" s="108"/>
      <c r="AD159" s="108"/>
      <c r="AE159" s="108"/>
      <c r="AF159" s="109"/>
      <c r="AG159" s="84"/>
      <c r="AH159" s="120"/>
      <c r="AI159" s="120"/>
      <c r="AL159" s="85"/>
      <c r="AM159" s="85"/>
      <c r="AN159" s="85"/>
      <c r="AO159" s="85"/>
    </row>
    <row r="160" spans="2:41" s="91" customFormat="1" x14ac:dyDescent="0.3">
      <c r="B160" s="97"/>
      <c r="C160" s="104"/>
      <c r="D160" s="104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92"/>
      <c r="X160" s="16"/>
      <c r="Y160" s="16"/>
      <c r="Z160" s="108"/>
      <c r="AA160" s="108"/>
      <c r="AB160" s="108"/>
      <c r="AC160" s="108"/>
      <c r="AD160" s="108"/>
      <c r="AE160" s="108"/>
      <c r="AF160" s="109"/>
      <c r="AG160" s="84"/>
      <c r="AH160" s="119"/>
      <c r="AI160" s="119"/>
      <c r="AJ160" s="106"/>
      <c r="AL160" s="85"/>
      <c r="AM160" s="85"/>
      <c r="AN160" s="85"/>
      <c r="AO160" s="85"/>
    </row>
    <row r="161" spans="2:41" s="91" customFormat="1" x14ac:dyDescent="0.3">
      <c r="B161" s="97"/>
      <c r="C161" s="104"/>
      <c r="D161" s="104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92"/>
      <c r="X161" s="16"/>
      <c r="Y161" s="16"/>
      <c r="Z161" s="108"/>
      <c r="AA161" s="108"/>
      <c r="AB161" s="108"/>
      <c r="AC161" s="108"/>
      <c r="AD161" s="108"/>
      <c r="AE161" s="108"/>
      <c r="AF161" s="109"/>
      <c r="AG161" s="84"/>
      <c r="AH161" s="119"/>
      <c r="AI161" s="119"/>
      <c r="AL161" s="85"/>
      <c r="AM161" s="85"/>
      <c r="AN161" s="85"/>
      <c r="AO161" s="85"/>
    </row>
    <row r="162" spans="2:41" s="91" customFormat="1" x14ac:dyDescent="0.3">
      <c r="B162" s="97"/>
      <c r="C162" s="104"/>
      <c r="D162" s="104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92"/>
      <c r="X162" s="16"/>
      <c r="Y162" s="16"/>
      <c r="Z162" s="108"/>
      <c r="AA162" s="108"/>
      <c r="AB162" s="108"/>
      <c r="AC162" s="108"/>
      <c r="AD162" s="108"/>
      <c r="AE162" s="108"/>
      <c r="AF162" s="109"/>
      <c r="AG162" s="84"/>
      <c r="AH162" s="120"/>
      <c r="AI162" s="120"/>
      <c r="AL162" s="85"/>
      <c r="AM162" s="85"/>
      <c r="AN162" s="85"/>
      <c r="AO162" s="85"/>
    </row>
    <row r="163" spans="2:41" s="91" customFormat="1" x14ac:dyDescent="0.3">
      <c r="B163" s="97"/>
      <c r="C163" s="104"/>
      <c r="D163" s="104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92"/>
      <c r="X163" s="16"/>
      <c r="Y163" s="16"/>
      <c r="Z163" s="108"/>
      <c r="AA163" s="108"/>
      <c r="AB163" s="108"/>
      <c r="AC163" s="108"/>
      <c r="AD163" s="108"/>
      <c r="AE163" s="108"/>
      <c r="AF163" s="109"/>
      <c r="AG163" s="84"/>
      <c r="AH163" s="119"/>
      <c r="AI163" s="119"/>
      <c r="AL163" s="85"/>
      <c r="AM163" s="85"/>
      <c r="AN163" s="85"/>
      <c r="AO163" s="85"/>
    </row>
    <row r="164" spans="2:41" s="91" customFormat="1" x14ac:dyDescent="0.3">
      <c r="B164" s="97"/>
      <c r="C164" s="104"/>
      <c r="D164" s="104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92"/>
      <c r="X164" s="16"/>
      <c r="Y164" s="16"/>
      <c r="Z164" s="108"/>
      <c r="AA164" s="108"/>
      <c r="AB164" s="108"/>
      <c r="AC164" s="108"/>
      <c r="AD164" s="108"/>
      <c r="AE164" s="108"/>
      <c r="AF164" s="109"/>
      <c r="AG164" s="84"/>
      <c r="AH164" s="119"/>
      <c r="AI164" s="119"/>
      <c r="AL164" s="85"/>
      <c r="AM164" s="85"/>
      <c r="AN164" s="85"/>
      <c r="AO164" s="85"/>
    </row>
    <row r="165" spans="2:41" s="91" customFormat="1" x14ac:dyDescent="0.3">
      <c r="B165" s="97"/>
      <c r="C165" s="104"/>
      <c r="D165" s="104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92"/>
      <c r="X165" s="16"/>
      <c r="Y165" s="16"/>
      <c r="Z165" s="108"/>
      <c r="AA165" s="108"/>
      <c r="AB165" s="108"/>
      <c r="AC165" s="108"/>
      <c r="AD165" s="108"/>
      <c r="AE165" s="108"/>
      <c r="AF165" s="109"/>
      <c r="AG165" s="84"/>
      <c r="AH165" s="120"/>
      <c r="AI165" s="120"/>
      <c r="AL165" s="85"/>
      <c r="AM165" s="85"/>
      <c r="AN165" s="85"/>
      <c r="AO165" s="85"/>
    </row>
    <row r="166" spans="2:41" s="91" customFormat="1" x14ac:dyDescent="0.3">
      <c r="B166" s="97"/>
      <c r="C166" s="104"/>
      <c r="D166" s="104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92"/>
      <c r="X166" s="16"/>
      <c r="Y166" s="16"/>
      <c r="Z166" s="108"/>
      <c r="AA166" s="108"/>
      <c r="AB166" s="108"/>
      <c r="AC166" s="108"/>
      <c r="AD166" s="108"/>
      <c r="AE166" s="108"/>
      <c r="AF166" s="109"/>
      <c r="AG166" s="84"/>
      <c r="AH166" s="119"/>
      <c r="AI166" s="119"/>
      <c r="AL166" s="85"/>
      <c r="AM166" s="85"/>
      <c r="AN166" s="85"/>
      <c r="AO166" s="85"/>
    </row>
    <row r="167" spans="2:41" s="91" customFormat="1" x14ac:dyDescent="0.3">
      <c r="B167" s="97"/>
      <c r="C167" s="104"/>
      <c r="D167" s="104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92"/>
      <c r="X167" s="16"/>
      <c r="Y167" s="16"/>
      <c r="Z167" s="108"/>
      <c r="AA167" s="108"/>
      <c r="AB167" s="108"/>
      <c r="AC167" s="108"/>
      <c r="AD167" s="108"/>
      <c r="AE167" s="108"/>
      <c r="AF167" s="109"/>
      <c r="AG167" s="84"/>
      <c r="AH167" s="120"/>
      <c r="AI167" s="120"/>
      <c r="AL167" s="85"/>
      <c r="AM167" s="85"/>
      <c r="AN167" s="85"/>
      <c r="AO167" s="85"/>
    </row>
    <row r="168" spans="2:41" s="91" customFormat="1" x14ac:dyDescent="0.3">
      <c r="B168" s="85"/>
      <c r="C168" s="104"/>
      <c r="D168" s="104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92"/>
      <c r="X168" s="16"/>
      <c r="Y168" s="16"/>
      <c r="Z168" s="108"/>
      <c r="AA168" s="108"/>
      <c r="AB168" s="108"/>
      <c r="AC168" s="108"/>
      <c r="AD168" s="108"/>
      <c r="AE168" s="108"/>
      <c r="AF168" s="109"/>
      <c r="AG168" s="84"/>
      <c r="AH168" s="120"/>
      <c r="AI168" s="120"/>
      <c r="AL168" s="85"/>
      <c r="AM168" s="85"/>
      <c r="AN168" s="85"/>
      <c r="AO168" s="85"/>
    </row>
    <row r="169" spans="2:41" s="91" customFormat="1" x14ac:dyDescent="0.3">
      <c r="B169" s="85"/>
      <c r="C169" s="104"/>
      <c r="D169" s="104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92"/>
      <c r="X169" s="16"/>
      <c r="Y169" s="16"/>
      <c r="Z169" s="108"/>
      <c r="AA169" s="108"/>
      <c r="AB169" s="108"/>
      <c r="AC169" s="108"/>
      <c r="AD169" s="108"/>
      <c r="AE169" s="108"/>
      <c r="AF169" s="109"/>
      <c r="AG169" s="84"/>
      <c r="AH169" s="120"/>
      <c r="AI169" s="120"/>
      <c r="AJ169" s="106"/>
      <c r="AL169" s="85"/>
      <c r="AM169" s="85"/>
      <c r="AN169" s="85"/>
      <c r="AO169" s="85"/>
    </row>
    <row r="170" spans="2:41" s="91" customFormat="1" x14ac:dyDescent="0.3">
      <c r="B170" s="97"/>
      <c r="C170" s="104"/>
      <c r="D170" s="104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92"/>
      <c r="X170" s="16"/>
      <c r="Y170" s="16"/>
      <c r="Z170" s="108"/>
      <c r="AA170" s="108"/>
      <c r="AB170" s="108"/>
      <c r="AC170" s="108"/>
      <c r="AD170" s="108"/>
      <c r="AE170" s="108"/>
      <c r="AF170" s="109"/>
      <c r="AG170" s="84"/>
      <c r="AH170" s="119"/>
      <c r="AI170" s="119"/>
      <c r="AL170" s="85"/>
      <c r="AM170" s="85"/>
      <c r="AN170" s="85"/>
      <c r="AO170" s="85"/>
    </row>
    <row r="171" spans="2:41" s="91" customFormat="1" x14ac:dyDescent="0.3">
      <c r="B171" s="97"/>
      <c r="C171" s="104"/>
      <c r="D171" s="104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92"/>
      <c r="X171" s="16"/>
      <c r="Y171" s="16"/>
      <c r="Z171" s="108"/>
      <c r="AA171" s="108"/>
      <c r="AB171" s="108"/>
      <c r="AC171" s="108"/>
      <c r="AD171" s="108"/>
      <c r="AE171" s="108"/>
      <c r="AF171" s="109"/>
      <c r="AG171" s="84"/>
      <c r="AH171" s="120"/>
      <c r="AI171" s="120"/>
      <c r="AL171" s="85"/>
      <c r="AM171" s="85"/>
      <c r="AN171" s="85"/>
      <c r="AO171" s="85"/>
    </row>
    <row r="172" spans="2:41" s="91" customFormat="1" x14ac:dyDescent="0.3">
      <c r="B172" s="97"/>
      <c r="C172" s="104"/>
      <c r="D172" s="104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92"/>
      <c r="X172" s="16"/>
      <c r="Y172" s="16"/>
      <c r="Z172" s="108"/>
      <c r="AA172" s="108"/>
      <c r="AB172" s="108"/>
      <c r="AC172" s="108"/>
      <c r="AD172" s="108"/>
      <c r="AE172" s="108"/>
      <c r="AF172" s="109"/>
      <c r="AG172" s="84"/>
      <c r="AH172" s="120"/>
      <c r="AI172" s="120"/>
      <c r="AL172" s="85"/>
      <c r="AM172" s="85"/>
      <c r="AN172" s="85"/>
      <c r="AO172" s="85"/>
    </row>
    <row r="173" spans="2:41" s="91" customFormat="1" x14ac:dyDescent="0.3">
      <c r="B173" s="97"/>
      <c r="C173" s="104"/>
      <c r="D173" s="104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92"/>
      <c r="X173" s="16"/>
      <c r="Y173" s="16"/>
      <c r="Z173" s="108"/>
      <c r="AA173" s="108"/>
      <c r="AB173" s="108"/>
      <c r="AC173" s="108"/>
      <c r="AD173" s="108"/>
      <c r="AE173" s="108"/>
      <c r="AF173" s="109"/>
      <c r="AG173" s="84"/>
      <c r="AH173" s="119"/>
      <c r="AI173" s="119"/>
      <c r="AL173" s="85"/>
      <c r="AM173" s="85"/>
      <c r="AN173" s="85"/>
      <c r="AO173" s="85"/>
    </row>
    <row r="174" spans="2:41" s="91" customFormat="1" x14ac:dyDescent="0.3">
      <c r="B174" s="97"/>
      <c r="C174" s="104"/>
      <c r="D174" s="104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92"/>
      <c r="X174" s="16"/>
      <c r="Y174" s="16"/>
      <c r="Z174" s="108"/>
      <c r="AA174" s="108"/>
      <c r="AB174" s="108"/>
      <c r="AC174" s="108"/>
      <c r="AD174" s="108"/>
      <c r="AE174" s="108"/>
      <c r="AF174" s="109"/>
      <c r="AG174" s="84"/>
      <c r="AH174" s="119"/>
      <c r="AI174" s="119"/>
      <c r="AL174" s="85"/>
      <c r="AM174" s="85"/>
      <c r="AN174" s="85"/>
      <c r="AO174" s="85"/>
    </row>
    <row r="175" spans="2:41" s="91" customFormat="1" x14ac:dyDescent="0.3">
      <c r="B175" s="97"/>
      <c r="C175" s="104"/>
      <c r="D175" s="104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92"/>
      <c r="X175" s="16"/>
      <c r="Y175" s="16"/>
      <c r="Z175" s="108"/>
      <c r="AA175" s="108"/>
      <c r="AB175" s="108"/>
      <c r="AC175" s="108"/>
      <c r="AD175" s="108"/>
      <c r="AE175" s="108"/>
      <c r="AF175" s="109"/>
      <c r="AG175" s="84"/>
      <c r="AH175" s="120"/>
      <c r="AI175" s="120"/>
      <c r="AL175" s="85"/>
      <c r="AM175" s="85"/>
      <c r="AN175" s="85"/>
      <c r="AO175" s="85"/>
    </row>
    <row r="176" spans="2:41" s="91" customFormat="1" x14ac:dyDescent="0.3">
      <c r="B176" s="97"/>
      <c r="C176" s="104"/>
      <c r="D176" s="104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92"/>
      <c r="X176" s="16"/>
      <c r="Y176" s="16"/>
      <c r="Z176" s="108"/>
      <c r="AA176" s="108"/>
      <c r="AB176" s="108"/>
      <c r="AC176" s="108"/>
      <c r="AD176" s="108"/>
      <c r="AE176" s="108"/>
      <c r="AF176" s="109"/>
      <c r="AG176" s="84"/>
      <c r="AH176" s="119"/>
      <c r="AI176" s="119"/>
      <c r="AL176" s="85"/>
      <c r="AM176" s="85"/>
      <c r="AN176" s="85"/>
      <c r="AO176" s="85"/>
    </row>
    <row r="177" spans="1:41" s="91" customFormat="1" x14ac:dyDescent="0.3">
      <c r="B177" s="97"/>
      <c r="C177" s="104"/>
      <c r="D177" s="104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92"/>
      <c r="X177" s="16"/>
      <c r="Y177" s="16"/>
      <c r="Z177" s="108"/>
      <c r="AA177" s="108"/>
      <c r="AB177" s="108"/>
      <c r="AC177" s="108"/>
      <c r="AD177" s="108"/>
      <c r="AE177" s="108"/>
      <c r="AF177" s="109"/>
      <c r="AG177" s="84"/>
      <c r="AH177" s="120"/>
      <c r="AI177" s="120"/>
      <c r="AL177" s="85"/>
      <c r="AM177" s="85"/>
      <c r="AN177" s="85"/>
      <c r="AO177" s="85"/>
    </row>
    <row r="178" spans="1:41" s="91" customFormat="1" x14ac:dyDescent="0.3">
      <c r="B178" s="97"/>
      <c r="C178" s="104"/>
      <c r="D178" s="104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92"/>
      <c r="X178" s="16"/>
      <c r="Y178" s="16"/>
      <c r="Z178" s="108"/>
      <c r="AA178" s="108"/>
      <c r="AB178" s="108"/>
      <c r="AC178" s="108"/>
      <c r="AD178" s="108"/>
      <c r="AE178" s="108"/>
      <c r="AF178" s="109"/>
      <c r="AG178" s="84"/>
      <c r="AH178" s="119"/>
      <c r="AI178" s="119"/>
      <c r="AL178" s="85"/>
      <c r="AM178" s="85"/>
      <c r="AN178" s="85"/>
      <c r="AO178" s="85"/>
    </row>
    <row r="179" spans="1:41" s="91" customFormat="1" x14ac:dyDescent="0.3">
      <c r="B179" s="85"/>
      <c r="C179" s="104"/>
      <c r="D179" s="104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92"/>
      <c r="X179" s="16"/>
      <c r="Y179" s="16"/>
      <c r="Z179" s="108"/>
      <c r="AA179" s="108"/>
      <c r="AB179" s="108"/>
      <c r="AC179" s="108"/>
      <c r="AD179" s="108"/>
      <c r="AE179" s="108"/>
      <c r="AF179" s="109"/>
      <c r="AG179" s="84"/>
      <c r="AH179" s="119"/>
      <c r="AI179" s="119"/>
      <c r="AL179" s="85"/>
      <c r="AM179" s="85"/>
      <c r="AN179" s="85"/>
      <c r="AO179" s="85"/>
    </row>
    <row r="180" spans="1:41" s="91" customFormat="1" x14ac:dyDescent="0.3">
      <c r="B180" s="85"/>
      <c r="C180" s="104"/>
      <c r="D180" s="104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92"/>
      <c r="X180" s="16"/>
      <c r="Y180" s="16"/>
      <c r="Z180" s="108"/>
      <c r="AA180" s="108"/>
      <c r="AB180" s="108"/>
      <c r="AC180" s="108"/>
      <c r="AD180" s="108"/>
      <c r="AE180" s="108"/>
      <c r="AF180" s="109"/>
      <c r="AG180" s="84"/>
      <c r="AH180" s="120"/>
      <c r="AI180" s="120"/>
      <c r="AL180" s="85"/>
      <c r="AM180" s="85"/>
      <c r="AN180" s="85"/>
      <c r="AO180" s="85"/>
    </row>
    <row r="181" spans="1:41" s="91" customFormat="1" x14ac:dyDescent="0.3">
      <c r="B181" s="85"/>
      <c r="C181" s="104"/>
      <c r="D181" s="104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92"/>
      <c r="X181" s="16"/>
      <c r="Y181" s="16"/>
      <c r="Z181" s="108"/>
      <c r="AA181" s="108"/>
      <c r="AB181" s="108"/>
      <c r="AC181" s="108"/>
      <c r="AD181" s="108"/>
      <c r="AE181" s="108"/>
      <c r="AF181" s="109"/>
      <c r="AG181" s="84"/>
      <c r="AH181" s="119"/>
      <c r="AI181" s="119"/>
      <c r="AL181" s="85"/>
      <c r="AM181" s="85"/>
      <c r="AN181" s="85"/>
      <c r="AO181" s="85"/>
    </row>
    <row r="182" spans="1:41" s="91" customFormat="1" x14ac:dyDescent="0.3">
      <c r="B182" s="97"/>
      <c r="C182" s="104"/>
      <c r="D182" s="104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92"/>
      <c r="X182" s="16"/>
      <c r="Y182" s="16"/>
      <c r="Z182" s="108"/>
      <c r="AA182" s="108"/>
      <c r="AB182" s="108"/>
      <c r="AC182" s="108"/>
      <c r="AD182" s="108"/>
      <c r="AE182" s="108"/>
      <c r="AF182" s="109"/>
      <c r="AG182" s="84"/>
      <c r="AH182" s="119"/>
      <c r="AI182" s="119"/>
      <c r="AL182" s="85"/>
      <c r="AM182" s="85"/>
      <c r="AN182" s="85"/>
      <c r="AO182" s="85"/>
    </row>
    <row r="183" spans="1:41" s="91" customFormat="1" x14ac:dyDescent="0.3">
      <c r="B183" s="97"/>
      <c r="C183" s="104"/>
      <c r="D183" s="104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92"/>
      <c r="X183" s="16"/>
      <c r="Y183" s="16"/>
      <c r="Z183" s="108"/>
      <c r="AA183" s="108"/>
      <c r="AB183" s="108"/>
      <c r="AC183" s="108"/>
      <c r="AD183" s="108"/>
      <c r="AE183" s="108"/>
      <c r="AF183" s="109"/>
      <c r="AG183" s="84"/>
      <c r="AH183" s="119"/>
      <c r="AI183" s="119"/>
      <c r="AL183" s="85"/>
      <c r="AM183" s="85"/>
      <c r="AN183" s="85"/>
      <c r="AO183" s="85"/>
    </row>
    <row r="184" spans="1:41" s="91" customFormat="1" ht="15" customHeight="1" x14ac:dyDescent="0.3">
      <c r="B184" s="97"/>
      <c r="C184" s="104"/>
      <c r="D184" s="104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92"/>
      <c r="X184" s="16"/>
      <c r="Y184" s="16"/>
      <c r="Z184" s="108"/>
      <c r="AA184" s="108"/>
      <c r="AB184" s="108"/>
      <c r="AC184" s="108"/>
      <c r="AD184" s="108"/>
      <c r="AE184" s="108"/>
      <c r="AF184" s="109"/>
      <c r="AG184" s="84"/>
      <c r="AH184" s="120"/>
      <c r="AI184" s="120"/>
      <c r="AL184" s="85"/>
      <c r="AM184" s="85"/>
      <c r="AN184" s="85"/>
      <c r="AO184" s="85"/>
    </row>
    <row r="185" spans="1:41" s="69" customFormat="1" x14ac:dyDescent="0.3">
      <c r="A185" s="91"/>
      <c r="C185" s="104"/>
      <c r="D185" s="104"/>
      <c r="E185" s="91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92"/>
      <c r="W185" s="91"/>
      <c r="X185" s="16"/>
      <c r="Y185" s="16"/>
      <c r="Z185" s="108"/>
      <c r="AA185" s="108"/>
      <c r="AB185" s="108"/>
      <c r="AC185" s="108"/>
      <c r="AD185" s="108"/>
      <c r="AE185" s="108"/>
      <c r="AF185" s="109"/>
      <c r="AG185" s="84"/>
      <c r="AH185" s="124"/>
      <c r="AI185" s="124"/>
      <c r="AJ185" s="90"/>
      <c r="AK185" s="75"/>
    </row>
    <row r="186" spans="1:41" s="91" customFormat="1" x14ac:dyDescent="0.3">
      <c r="B186" s="69"/>
      <c r="C186" s="104"/>
      <c r="D186" s="104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92"/>
      <c r="X186" s="16"/>
      <c r="Y186" s="16"/>
      <c r="Z186" s="108"/>
      <c r="AA186" s="108"/>
      <c r="AB186" s="108"/>
      <c r="AC186" s="108"/>
      <c r="AD186" s="108"/>
      <c r="AE186" s="108"/>
      <c r="AF186" s="109"/>
      <c r="AG186" s="84"/>
      <c r="AH186" s="119"/>
      <c r="AI186" s="119"/>
      <c r="AL186" s="85"/>
      <c r="AM186" s="85"/>
      <c r="AN186" s="85"/>
      <c r="AO186" s="85"/>
    </row>
    <row r="187" spans="1:41" s="91" customFormat="1" x14ac:dyDescent="0.3">
      <c r="B187" s="97"/>
      <c r="C187" s="104"/>
      <c r="D187" s="104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92"/>
      <c r="X187" s="16"/>
      <c r="Y187" s="16"/>
      <c r="Z187" s="108"/>
      <c r="AA187" s="108"/>
      <c r="AB187" s="108"/>
      <c r="AC187" s="108"/>
      <c r="AD187" s="108"/>
      <c r="AE187" s="108"/>
      <c r="AF187" s="109"/>
      <c r="AG187" s="84"/>
      <c r="AH187" s="119"/>
      <c r="AI187" s="119"/>
      <c r="AL187" s="85"/>
      <c r="AM187" s="85"/>
      <c r="AN187" s="85"/>
      <c r="AO187" s="85"/>
    </row>
    <row r="188" spans="1:41" s="69" customFormat="1" x14ac:dyDescent="0.3">
      <c r="A188" s="91"/>
      <c r="C188" s="104"/>
      <c r="D188" s="104"/>
      <c r="E188" s="91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92"/>
      <c r="W188" s="91"/>
      <c r="X188" s="16"/>
      <c r="Y188" s="16"/>
      <c r="Z188" s="108"/>
      <c r="AA188" s="108"/>
      <c r="AB188" s="108"/>
      <c r="AC188" s="108"/>
      <c r="AD188" s="108"/>
      <c r="AE188" s="108"/>
      <c r="AF188" s="109"/>
      <c r="AG188" s="84"/>
      <c r="AH188" s="124"/>
      <c r="AI188" s="124"/>
      <c r="AJ188" s="64"/>
    </row>
    <row r="189" spans="1:41" s="91" customFormat="1" x14ac:dyDescent="0.3">
      <c r="B189" s="69"/>
      <c r="C189" s="104"/>
      <c r="D189" s="104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92"/>
      <c r="X189" s="16"/>
      <c r="Y189" s="16"/>
      <c r="Z189" s="108"/>
      <c r="AA189" s="108"/>
      <c r="AB189" s="108"/>
      <c r="AC189" s="108"/>
      <c r="AD189" s="108"/>
      <c r="AE189" s="108"/>
      <c r="AF189" s="109"/>
      <c r="AG189" s="84"/>
      <c r="AH189" s="120"/>
      <c r="AI189" s="120"/>
      <c r="AL189" s="85"/>
      <c r="AM189" s="85"/>
      <c r="AN189" s="85"/>
      <c r="AO189" s="85"/>
    </row>
    <row r="190" spans="1:41" s="91" customFormat="1" x14ac:dyDescent="0.3">
      <c r="B190" s="97"/>
      <c r="C190" s="104"/>
      <c r="D190" s="104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92"/>
      <c r="X190" s="16"/>
      <c r="Y190" s="16"/>
      <c r="Z190" s="108"/>
      <c r="AA190" s="108"/>
      <c r="AB190" s="108"/>
      <c r="AC190" s="108"/>
      <c r="AD190" s="108"/>
      <c r="AE190" s="108"/>
      <c r="AF190" s="109"/>
      <c r="AG190" s="84"/>
      <c r="AH190" s="119"/>
      <c r="AI190" s="119"/>
      <c r="AL190" s="85"/>
      <c r="AM190" s="85"/>
      <c r="AN190" s="85"/>
      <c r="AO190" s="85"/>
    </row>
    <row r="191" spans="1:41" s="91" customFormat="1" x14ac:dyDescent="0.3">
      <c r="B191" s="97"/>
      <c r="C191" s="104"/>
      <c r="D191" s="104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92"/>
      <c r="X191" s="16"/>
      <c r="Y191" s="16"/>
      <c r="Z191" s="108"/>
      <c r="AA191" s="108"/>
      <c r="AB191" s="108"/>
      <c r="AC191" s="108"/>
      <c r="AD191" s="108"/>
      <c r="AE191" s="108"/>
      <c r="AF191" s="109"/>
      <c r="AG191" s="84"/>
      <c r="AH191" s="120"/>
      <c r="AI191" s="120"/>
      <c r="AL191" s="85"/>
      <c r="AM191" s="85"/>
      <c r="AN191" s="85"/>
      <c r="AO191" s="85"/>
    </row>
    <row r="192" spans="1:41" s="69" customFormat="1" x14ac:dyDescent="0.3">
      <c r="A192" s="91"/>
      <c r="C192" s="104"/>
      <c r="D192" s="104"/>
      <c r="E192" s="91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92"/>
      <c r="W192" s="91"/>
      <c r="X192" s="16"/>
      <c r="Y192" s="16"/>
      <c r="Z192" s="108"/>
      <c r="AA192" s="108"/>
      <c r="AB192" s="108"/>
      <c r="AC192" s="108"/>
      <c r="AD192" s="108"/>
      <c r="AE192" s="108"/>
      <c r="AF192" s="109"/>
      <c r="AG192" s="84"/>
      <c r="AH192" s="120"/>
      <c r="AI192" s="124"/>
      <c r="AJ192" s="64"/>
    </row>
    <row r="193" spans="1:41" s="69" customFormat="1" x14ac:dyDescent="0.3">
      <c r="A193" s="91"/>
      <c r="C193" s="104"/>
      <c r="D193" s="104"/>
      <c r="E193" s="91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92"/>
      <c r="W193" s="91"/>
      <c r="X193" s="16"/>
      <c r="Y193" s="16"/>
      <c r="Z193" s="108"/>
      <c r="AA193" s="108"/>
      <c r="AB193" s="108"/>
      <c r="AC193" s="108"/>
      <c r="AD193" s="108"/>
      <c r="AE193" s="108"/>
      <c r="AF193" s="109"/>
      <c r="AG193" s="84"/>
      <c r="AH193" s="120"/>
      <c r="AI193" s="120"/>
      <c r="AJ193" s="90"/>
      <c r="AK193" s="75"/>
    </row>
    <row r="194" spans="1:41" s="91" customFormat="1" x14ac:dyDescent="0.3">
      <c r="B194" s="69"/>
      <c r="C194" s="104"/>
      <c r="D194" s="104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92"/>
      <c r="X194" s="16"/>
      <c r="Y194" s="16"/>
      <c r="Z194" s="108"/>
      <c r="AA194" s="108"/>
      <c r="AB194" s="108"/>
      <c r="AC194" s="108"/>
      <c r="AD194" s="108"/>
      <c r="AE194" s="108"/>
      <c r="AF194" s="109"/>
      <c r="AG194" s="84"/>
      <c r="AH194" s="119"/>
      <c r="AI194" s="119"/>
      <c r="AL194" s="85"/>
      <c r="AM194" s="85"/>
      <c r="AN194" s="85"/>
      <c r="AO194" s="85"/>
    </row>
    <row r="195" spans="1:41" s="69" customFormat="1" x14ac:dyDescent="0.3">
      <c r="A195" s="91"/>
      <c r="C195" s="104"/>
      <c r="D195" s="104"/>
      <c r="E195" s="91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92"/>
      <c r="W195" s="91"/>
      <c r="X195" s="16"/>
      <c r="Y195" s="16"/>
      <c r="Z195" s="108"/>
      <c r="AA195" s="108"/>
      <c r="AB195" s="108"/>
      <c r="AC195" s="108"/>
      <c r="AD195" s="108"/>
      <c r="AE195" s="108"/>
      <c r="AF195" s="109"/>
      <c r="AG195" s="84"/>
      <c r="AH195" s="120"/>
      <c r="AI195" s="120"/>
      <c r="AJ195" s="90"/>
      <c r="AK195" s="75"/>
    </row>
    <row r="196" spans="1:41" s="69" customFormat="1" x14ac:dyDescent="0.3">
      <c r="A196" s="91"/>
      <c r="C196" s="104"/>
      <c r="D196" s="104"/>
      <c r="E196" s="91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92"/>
      <c r="W196" s="91"/>
      <c r="X196" s="16"/>
      <c r="Y196" s="16"/>
      <c r="Z196" s="108"/>
      <c r="AA196" s="108"/>
      <c r="AB196" s="108"/>
      <c r="AC196" s="108"/>
      <c r="AD196" s="108"/>
      <c r="AE196" s="108"/>
      <c r="AF196" s="109"/>
      <c r="AG196" s="84"/>
      <c r="AH196" s="124"/>
      <c r="AI196" s="124"/>
      <c r="AJ196" s="64"/>
    </row>
    <row r="197" spans="1:41" s="91" customFormat="1" x14ac:dyDescent="0.3">
      <c r="B197" s="69"/>
      <c r="C197" s="104"/>
      <c r="D197" s="104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92"/>
      <c r="X197" s="16"/>
      <c r="Y197" s="16"/>
      <c r="Z197" s="108"/>
      <c r="AA197" s="108"/>
      <c r="AB197" s="108"/>
      <c r="AC197" s="108"/>
      <c r="AD197" s="108"/>
      <c r="AE197" s="108"/>
      <c r="AF197" s="109"/>
      <c r="AG197" s="84"/>
      <c r="AH197" s="125"/>
      <c r="AI197" s="125"/>
      <c r="AL197" s="85"/>
      <c r="AM197" s="85"/>
      <c r="AN197" s="85"/>
      <c r="AO197" s="85"/>
    </row>
    <row r="198" spans="1:41" s="68" customFormat="1" x14ac:dyDescent="0.3">
      <c r="A198" s="91"/>
      <c r="B198" s="69"/>
      <c r="C198" s="104"/>
      <c r="D198" s="104"/>
      <c r="E198" s="91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92"/>
      <c r="W198" s="91"/>
      <c r="X198" s="16"/>
      <c r="Y198" s="16"/>
      <c r="Z198" s="108"/>
      <c r="AA198" s="108"/>
      <c r="AB198" s="108"/>
      <c r="AC198" s="108"/>
      <c r="AD198" s="108"/>
      <c r="AE198" s="108"/>
      <c r="AF198" s="109"/>
      <c r="AG198" s="84"/>
      <c r="AH198" s="120"/>
      <c r="AI198" s="120"/>
      <c r="AJ198" s="64"/>
      <c r="AL198" s="69"/>
      <c r="AM198" s="69"/>
      <c r="AN198" s="69"/>
      <c r="AO198" s="69"/>
    </row>
    <row r="199" spans="1:41" s="68" customFormat="1" x14ac:dyDescent="0.3">
      <c r="A199" s="91"/>
      <c r="B199" s="69"/>
      <c r="C199" s="104"/>
      <c r="D199" s="104"/>
      <c r="E199" s="91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20"/>
      <c r="X199" s="16"/>
      <c r="Y199" s="16"/>
      <c r="Z199" s="108"/>
      <c r="AA199" s="108"/>
      <c r="AB199" s="108"/>
      <c r="AC199" s="108"/>
      <c r="AD199" s="108"/>
      <c r="AE199" s="108"/>
      <c r="AF199" s="109"/>
      <c r="AG199" s="84"/>
      <c r="AH199" s="124"/>
      <c r="AI199" s="124"/>
      <c r="AJ199" s="64"/>
      <c r="AL199" s="69"/>
      <c r="AM199" s="69"/>
      <c r="AN199" s="69"/>
      <c r="AO199" s="69"/>
    </row>
    <row r="200" spans="1:41" s="68" customFormat="1" x14ac:dyDescent="0.3">
      <c r="A200" s="91"/>
      <c r="B200" s="69"/>
      <c r="C200" s="104"/>
      <c r="D200" s="104"/>
      <c r="E200" s="91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3"/>
      <c r="V200" s="92"/>
      <c r="W200" s="91"/>
      <c r="X200" s="16"/>
      <c r="Y200" s="16"/>
      <c r="Z200" s="108"/>
      <c r="AA200" s="108"/>
      <c r="AB200" s="108"/>
      <c r="AC200" s="108"/>
      <c r="AD200" s="108"/>
      <c r="AE200" s="108"/>
      <c r="AF200" s="109"/>
      <c r="AG200" s="84"/>
      <c r="AH200" s="120"/>
      <c r="AI200" s="120"/>
      <c r="AJ200" s="64"/>
      <c r="AL200" s="69"/>
      <c r="AM200" s="69"/>
      <c r="AN200" s="69"/>
      <c r="AO200" s="69"/>
    </row>
    <row r="201" spans="1:41" s="91" customFormat="1" x14ac:dyDescent="0.3">
      <c r="B201" s="69"/>
      <c r="C201" s="64"/>
      <c r="D201" s="64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92"/>
      <c r="X201" s="16"/>
      <c r="Y201" s="16"/>
      <c r="Z201" s="108"/>
      <c r="AA201" s="108"/>
      <c r="AB201" s="108"/>
      <c r="AC201" s="108"/>
      <c r="AD201" s="108"/>
      <c r="AE201" s="108"/>
      <c r="AF201" s="109"/>
      <c r="AG201" s="84"/>
      <c r="AH201" s="119"/>
      <c r="AI201" s="119"/>
      <c r="AL201" s="85"/>
      <c r="AM201" s="85"/>
      <c r="AN201" s="85"/>
      <c r="AO201" s="85"/>
    </row>
    <row r="202" spans="1:41" s="91" customFormat="1" x14ac:dyDescent="0.3">
      <c r="B202" s="69"/>
      <c r="C202" s="64"/>
      <c r="D202" s="64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92"/>
      <c r="X202" s="16"/>
      <c r="Y202" s="16"/>
      <c r="Z202" s="108"/>
      <c r="AA202" s="108"/>
      <c r="AB202" s="108"/>
      <c r="AC202" s="108"/>
      <c r="AD202" s="108"/>
      <c r="AE202" s="108"/>
      <c r="AF202" s="109"/>
      <c r="AG202" s="84"/>
      <c r="AH202" s="120"/>
      <c r="AI202" s="120"/>
      <c r="AL202" s="85"/>
      <c r="AM202" s="85"/>
      <c r="AN202" s="85"/>
      <c r="AO202" s="85"/>
    </row>
    <row r="203" spans="1:41" s="91" customFormat="1" x14ac:dyDescent="0.3">
      <c r="B203" s="69"/>
      <c r="C203" s="64"/>
      <c r="D203" s="64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92"/>
      <c r="X203" s="16"/>
      <c r="Y203" s="16"/>
      <c r="Z203" s="108"/>
      <c r="AA203" s="108"/>
      <c r="AB203" s="108"/>
      <c r="AC203" s="108"/>
      <c r="AD203" s="108"/>
      <c r="AE203" s="108"/>
      <c r="AF203" s="109"/>
      <c r="AG203" s="84"/>
      <c r="AH203" s="119"/>
      <c r="AI203" s="119"/>
      <c r="AL203" s="85"/>
      <c r="AM203" s="85"/>
      <c r="AN203" s="85"/>
      <c r="AO203" s="85"/>
    </row>
    <row r="204" spans="1:41" s="68" customFormat="1" x14ac:dyDescent="0.3">
      <c r="A204" s="91"/>
      <c r="B204" s="69"/>
      <c r="C204" s="64"/>
      <c r="D204" s="64"/>
      <c r="E204" s="91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92"/>
      <c r="W204" s="91"/>
      <c r="X204" s="16"/>
      <c r="Y204" s="16"/>
      <c r="Z204" s="108"/>
      <c r="AA204" s="108"/>
      <c r="AB204" s="108"/>
      <c r="AC204" s="108"/>
      <c r="AD204" s="108"/>
      <c r="AE204" s="108"/>
      <c r="AF204" s="109"/>
      <c r="AG204" s="84"/>
      <c r="AH204" s="120"/>
      <c r="AI204" s="120"/>
      <c r="AJ204" s="74"/>
      <c r="AK204" s="67"/>
      <c r="AL204" s="69"/>
      <c r="AM204" s="69"/>
      <c r="AN204" s="69"/>
      <c r="AO204" s="69"/>
    </row>
    <row r="205" spans="1:41" s="68" customFormat="1" x14ac:dyDescent="0.3">
      <c r="A205" s="91"/>
      <c r="B205" s="69"/>
      <c r="C205" s="64"/>
      <c r="D205" s="64"/>
      <c r="E205" s="91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92"/>
      <c r="W205" s="91"/>
      <c r="X205" s="16"/>
      <c r="Y205" s="16"/>
      <c r="Z205" s="108"/>
      <c r="AA205" s="108"/>
      <c r="AB205" s="108"/>
      <c r="AC205" s="108"/>
      <c r="AD205" s="108"/>
      <c r="AE205" s="108"/>
      <c r="AF205" s="109"/>
      <c r="AG205" s="84"/>
      <c r="AH205" s="124"/>
      <c r="AI205" s="124"/>
      <c r="AJ205" s="64"/>
      <c r="AL205" s="69"/>
      <c r="AM205" s="69"/>
      <c r="AN205" s="69"/>
      <c r="AO205" s="69"/>
    </row>
    <row r="206" spans="1:41" s="68" customFormat="1" x14ac:dyDescent="0.3">
      <c r="A206" s="91"/>
      <c r="B206" s="69"/>
      <c r="C206" s="64"/>
      <c r="D206" s="64"/>
      <c r="E206" s="91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92"/>
      <c r="W206" s="91"/>
      <c r="X206" s="16"/>
      <c r="Y206" s="16"/>
      <c r="Z206" s="108"/>
      <c r="AA206" s="108"/>
      <c r="AB206" s="108"/>
      <c r="AC206" s="108"/>
      <c r="AD206" s="108"/>
      <c r="AE206" s="108"/>
      <c r="AF206" s="109"/>
      <c r="AG206" s="84"/>
      <c r="AH206" s="120"/>
      <c r="AI206" s="120"/>
      <c r="AJ206" s="64"/>
      <c r="AL206" s="69"/>
      <c r="AM206" s="69"/>
      <c r="AN206" s="69"/>
      <c r="AO206" s="69"/>
    </row>
    <row r="207" spans="1:41" s="68" customFormat="1" x14ac:dyDescent="0.3">
      <c r="A207" s="91"/>
      <c r="B207" s="69"/>
      <c r="C207" s="55"/>
      <c r="D207" s="55"/>
      <c r="E207" s="91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92"/>
      <c r="W207" s="91"/>
      <c r="X207" s="16"/>
      <c r="Y207" s="16"/>
      <c r="Z207" s="108"/>
      <c r="AA207" s="108"/>
      <c r="AB207" s="108"/>
      <c r="AC207" s="108"/>
      <c r="AD207" s="108"/>
      <c r="AE207" s="108"/>
      <c r="AF207" s="109"/>
      <c r="AG207" s="84"/>
      <c r="AH207" s="124"/>
      <c r="AI207" s="124"/>
      <c r="AJ207" s="64"/>
      <c r="AL207" s="69"/>
      <c r="AM207" s="69"/>
      <c r="AN207" s="69"/>
      <c r="AO207" s="69"/>
    </row>
    <row r="208" spans="1:41" s="91" customFormat="1" x14ac:dyDescent="0.3">
      <c r="B208" s="69"/>
      <c r="C208" s="64"/>
      <c r="D208" s="64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92"/>
      <c r="X208" s="16"/>
      <c r="Y208" s="16"/>
      <c r="Z208" s="108"/>
      <c r="AA208" s="108"/>
      <c r="AB208" s="108"/>
      <c r="AC208" s="108"/>
      <c r="AD208" s="108"/>
      <c r="AE208" s="108"/>
      <c r="AF208" s="109"/>
      <c r="AG208" s="84"/>
      <c r="AH208" s="119"/>
      <c r="AI208" s="119"/>
      <c r="AL208" s="85"/>
      <c r="AM208" s="85"/>
      <c r="AN208" s="85"/>
      <c r="AO208" s="85"/>
    </row>
    <row r="209" spans="1:41" s="91" customFormat="1" x14ac:dyDescent="0.3">
      <c r="B209" s="69"/>
      <c r="C209" s="104"/>
      <c r="D209" s="104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92"/>
      <c r="X209" s="16"/>
      <c r="Y209" s="16"/>
      <c r="Z209" s="108"/>
      <c r="AA209" s="108"/>
      <c r="AB209" s="108"/>
      <c r="AC209" s="108"/>
      <c r="AD209" s="108"/>
      <c r="AE209" s="108"/>
      <c r="AF209" s="109"/>
      <c r="AG209" s="84"/>
      <c r="AH209" s="120"/>
      <c r="AI209" s="120"/>
      <c r="AL209" s="85"/>
      <c r="AM209" s="85"/>
      <c r="AN209" s="85"/>
      <c r="AO209" s="85"/>
    </row>
    <row r="210" spans="1:41" s="91" customFormat="1" x14ac:dyDescent="0.3">
      <c r="B210" s="69"/>
      <c r="C210" s="104"/>
      <c r="D210" s="104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92"/>
      <c r="X210" s="16"/>
      <c r="Y210" s="16"/>
      <c r="Z210" s="108"/>
      <c r="AA210" s="108"/>
      <c r="AB210" s="108"/>
      <c r="AC210" s="108"/>
      <c r="AD210" s="108"/>
      <c r="AE210" s="108"/>
      <c r="AF210" s="109"/>
      <c r="AG210" s="84"/>
      <c r="AH210" s="119"/>
      <c r="AI210" s="119"/>
      <c r="AL210" s="85"/>
      <c r="AM210" s="85"/>
      <c r="AN210" s="85"/>
      <c r="AO210" s="85"/>
    </row>
    <row r="211" spans="1:41" s="91" customFormat="1" x14ac:dyDescent="0.3">
      <c r="B211" s="69"/>
      <c r="C211" s="104"/>
      <c r="D211" s="104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92"/>
      <c r="X211" s="16"/>
      <c r="Y211" s="16"/>
      <c r="Z211" s="108"/>
      <c r="AA211" s="108"/>
      <c r="AB211" s="108"/>
      <c r="AC211" s="108"/>
      <c r="AD211" s="108"/>
      <c r="AE211" s="108"/>
      <c r="AF211" s="109"/>
      <c r="AG211" s="84"/>
      <c r="AH211" s="120"/>
      <c r="AI211" s="120"/>
      <c r="AL211" s="85"/>
      <c r="AM211" s="85"/>
      <c r="AN211" s="85"/>
      <c r="AO211" s="85"/>
    </row>
    <row r="212" spans="1:41" s="68" customFormat="1" x14ac:dyDescent="0.3">
      <c r="A212" s="91"/>
      <c r="B212" s="69"/>
      <c r="C212" s="104"/>
      <c r="D212" s="104"/>
      <c r="E212" s="91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92"/>
      <c r="W212" s="91"/>
      <c r="X212" s="16"/>
      <c r="Y212" s="16"/>
      <c r="Z212" s="108"/>
      <c r="AA212" s="108"/>
      <c r="AB212" s="108"/>
      <c r="AC212" s="108"/>
      <c r="AD212" s="108"/>
      <c r="AE212" s="108"/>
      <c r="AF212" s="109"/>
      <c r="AG212" s="84"/>
      <c r="AH212" s="124"/>
      <c r="AI212" s="124"/>
      <c r="AJ212" s="64"/>
      <c r="AL212" s="69"/>
      <c r="AM212" s="69"/>
      <c r="AN212" s="69"/>
      <c r="AO212" s="69"/>
    </row>
    <row r="213" spans="1:41" s="91" customFormat="1" x14ac:dyDescent="0.3">
      <c r="B213" s="69"/>
      <c r="C213" s="104"/>
      <c r="D213" s="104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92"/>
      <c r="X213" s="16"/>
      <c r="Y213" s="16"/>
      <c r="Z213" s="108"/>
      <c r="AA213" s="108"/>
      <c r="AB213" s="108"/>
      <c r="AC213" s="108"/>
      <c r="AD213" s="108"/>
      <c r="AE213" s="108"/>
      <c r="AF213" s="109"/>
      <c r="AG213" s="84"/>
      <c r="AH213" s="120"/>
      <c r="AI213" s="120"/>
      <c r="AL213" s="85"/>
      <c r="AM213" s="85"/>
      <c r="AN213" s="85"/>
      <c r="AO213" s="85"/>
    </row>
    <row r="214" spans="1:41" s="91" customFormat="1" x14ac:dyDescent="0.3">
      <c r="B214" s="69"/>
      <c r="C214" s="104"/>
      <c r="D214" s="104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92"/>
      <c r="X214" s="16"/>
      <c r="Y214" s="16"/>
      <c r="Z214" s="108"/>
      <c r="AA214" s="108"/>
      <c r="AB214" s="108"/>
      <c r="AC214" s="108"/>
      <c r="AD214" s="108"/>
      <c r="AE214" s="108"/>
      <c r="AF214" s="109"/>
      <c r="AG214" s="84"/>
      <c r="AH214" s="119"/>
      <c r="AI214" s="119"/>
      <c r="AL214" s="85"/>
      <c r="AM214" s="85"/>
      <c r="AN214" s="85"/>
      <c r="AO214" s="85"/>
    </row>
    <row r="215" spans="1:41" s="91" customFormat="1" x14ac:dyDescent="0.3">
      <c r="B215" s="69"/>
      <c r="C215" s="104"/>
      <c r="D215" s="104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92"/>
      <c r="X215" s="16"/>
      <c r="Y215" s="16"/>
      <c r="Z215" s="108"/>
      <c r="AA215" s="108"/>
      <c r="AB215" s="108"/>
      <c r="AC215" s="108"/>
      <c r="AD215" s="108"/>
      <c r="AE215" s="108"/>
      <c r="AF215" s="109"/>
      <c r="AG215" s="84"/>
      <c r="AH215" s="120"/>
      <c r="AI215" s="120"/>
      <c r="AL215" s="85"/>
      <c r="AM215" s="85"/>
      <c r="AN215" s="85"/>
      <c r="AO215" s="85"/>
    </row>
    <row r="216" spans="1:41" s="91" customFormat="1" x14ac:dyDescent="0.3">
      <c r="B216" s="69"/>
      <c r="C216" s="104"/>
      <c r="D216" s="104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92"/>
      <c r="X216" s="16"/>
      <c r="Y216" s="16"/>
      <c r="Z216" s="108"/>
      <c r="AA216" s="108"/>
      <c r="AB216" s="108"/>
      <c r="AC216" s="108"/>
      <c r="AD216" s="108"/>
      <c r="AE216" s="108"/>
      <c r="AF216" s="109"/>
      <c r="AG216" s="84"/>
      <c r="AH216" s="119"/>
      <c r="AI216" s="119"/>
      <c r="AL216" s="85"/>
      <c r="AM216" s="85"/>
      <c r="AN216" s="85"/>
      <c r="AO216" s="85"/>
    </row>
    <row r="217" spans="1:41" s="91" customFormat="1" x14ac:dyDescent="0.3">
      <c r="B217" s="69"/>
      <c r="C217" s="104"/>
      <c r="D217" s="104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92"/>
      <c r="X217" s="16"/>
      <c r="Y217" s="16"/>
      <c r="Z217" s="108"/>
      <c r="AA217" s="108"/>
      <c r="AB217" s="108"/>
      <c r="AC217" s="108"/>
      <c r="AD217" s="108"/>
      <c r="AE217" s="108"/>
      <c r="AF217" s="109"/>
      <c r="AG217" s="84"/>
      <c r="AH217" s="120"/>
      <c r="AI217" s="120"/>
      <c r="AL217" s="85"/>
      <c r="AM217" s="85"/>
      <c r="AN217" s="85"/>
      <c r="AO217" s="85"/>
    </row>
    <row r="218" spans="1:41" s="91" customFormat="1" x14ac:dyDescent="0.3">
      <c r="B218" s="69"/>
      <c r="C218" s="104"/>
      <c r="D218" s="104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92"/>
      <c r="X218" s="16"/>
      <c r="Y218" s="16"/>
      <c r="Z218" s="108"/>
      <c r="AA218" s="108"/>
      <c r="AB218" s="108"/>
      <c r="AC218" s="108"/>
      <c r="AD218" s="108"/>
      <c r="AE218" s="108"/>
      <c r="AF218" s="109"/>
      <c r="AG218" s="84"/>
      <c r="AH218" s="120"/>
      <c r="AI218" s="119"/>
      <c r="AL218" s="85"/>
      <c r="AM218" s="85"/>
      <c r="AN218" s="85"/>
      <c r="AO218" s="85"/>
    </row>
    <row r="219" spans="1:41" s="91" customFormat="1" x14ac:dyDescent="0.3">
      <c r="B219" s="69"/>
      <c r="C219" s="104"/>
      <c r="D219" s="104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92"/>
      <c r="X219" s="16"/>
      <c r="Y219" s="16"/>
      <c r="Z219" s="108"/>
      <c r="AA219" s="108"/>
      <c r="AB219" s="108"/>
      <c r="AC219" s="108"/>
      <c r="AD219" s="108"/>
      <c r="AE219" s="108"/>
      <c r="AF219" s="109"/>
      <c r="AG219" s="84"/>
      <c r="AH219" s="120"/>
      <c r="AI219" s="120"/>
      <c r="AL219" s="85"/>
      <c r="AM219" s="85"/>
      <c r="AN219" s="85"/>
      <c r="AO219" s="85"/>
    </row>
    <row r="220" spans="1:41" s="91" customFormat="1" x14ac:dyDescent="0.3">
      <c r="B220" s="69"/>
      <c r="C220" s="104"/>
      <c r="D220" s="104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92"/>
      <c r="X220" s="16"/>
      <c r="Y220" s="16"/>
      <c r="Z220" s="108"/>
      <c r="AA220" s="108"/>
      <c r="AB220" s="108"/>
      <c r="AC220" s="108"/>
      <c r="AD220" s="108"/>
      <c r="AE220" s="108"/>
      <c r="AF220" s="109"/>
      <c r="AG220" s="84"/>
      <c r="AH220" s="120"/>
      <c r="AI220" s="120"/>
      <c r="AL220" s="85"/>
      <c r="AM220" s="85"/>
      <c r="AN220" s="85"/>
      <c r="AO220" s="85"/>
    </row>
    <row r="221" spans="1:41" s="91" customFormat="1" x14ac:dyDescent="0.3">
      <c r="B221" s="69"/>
      <c r="C221" s="104"/>
      <c r="D221" s="104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92"/>
      <c r="X221" s="16"/>
      <c r="Y221" s="16"/>
      <c r="Z221" s="108"/>
      <c r="AA221" s="108"/>
      <c r="AB221" s="108"/>
      <c r="AC221" s="108"/>
      <c r="AD221" s="108"/>
      <c r="AE221" s="108"/>
      <c r="AF221" s="109"/>
      <c r="AG221" s="84"/>
      <c r="AH221" s="119"/>
      <c r="AI221" s="119"/>
      <c r="AL221" s="85"/>
      <c r="AM221" s="85"/>
      <c r="AN221" s="85"/>
      <c r="AO221" s="85"/>
    </row>
    <row r="222" spans="1:41" s="91" customFormat="1" x14ac:dyDescent="0.3">
      <c r="B222" s="69"/>
      <c r="C222" s="104"/>
      <c r="D222" s="104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92"/>
      <c r="X222" s="16"/>
      <c r="Y222" s="16"/>
      <c r="Z222" s="108"/>
      <c r="AA222" s="108"/>
      <c r="AB222" s="108"/>
      <c r="AC222" s="108"/>
      <c r="AD222" s="108"/>
      <c r="AE222" s="108"/>
      <c r="AF222" s="109"/>
      <c r="AG222" s="84"/>
      <c r="AH222" s="120"/>
      <c r="AI222" s="120"/>
      <c r="AL222" s="85"/>
      <c r="AM222" s="85"/>
      <c r="AN222" s="85"/>
      <c r="AO222" s="85"/>
    </row>
    <row r="223" spans="1:41" s="91" customFormat="1" x14ac:dyDescent="0.3">
      <c r="B223" s="69"/>
      <c r="C223" s="104"/>
      <c r="D223" s="104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92"/>
      <c r="X223" s="16"/>
      <c r="Y223" s="16"/>
      <c r="Z223" s="108"/>
      <c r="AA223" s="108"/>
      <c r="AB223" s="108"/>
      <c r="AC223" s="108"/>
      <c r="AD223" s="108"/>
      <c r="AE223" s="108"/>
      <c r="AF223" s="109"/>
      <c r="AG223" s="84"/>
      <c r="AH223" s="119"/>
      <c r="AI223" s="119"/>
      <c r="AL223" s="85"/>
      <c r="AM223" s="85"/>
      <c r="AN223" s="85"/>
      <c r="AO223" s="85"/>
    </row>
    <row r="224" spans="1:41" s="91" customFormat="1" x14ac:dyDescent="0.3">
      <c r="B224" s="69"/>
      <c r="C224" s="104"/>
      <c r="D224" s="104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92"/>
      <c r="X224" s="16"/>
      <c r="Y224" s="16"/>
      <c r="Z224" s="108"/>
      <c r="AA224" s="108"/>
      <c r="AB224" s="108"/>
      <c r="AC224" s="108"/>
      <c r="AD224" s="108"/>
      <c r="AE224" s="108"/>
      <c r="AF224" s="109"/>
      <c r="AG224" s="84"/>
      <c r="AH224" s="120"/>
      <c r="AI224" s="120"/>
      <c r="AL224" s="85"/>
      <c r="AM224" s="85"/>
      <c r="AN224" s="85"/>
      <c r="AO224" s="85"/>
    </row>
    <row r="225" spans="1:41" s="91" customFormat="1" x14ac:dyDescent="0.3">
      <c r="B225" s="69"/>
      <c r="C225" s="104"/>
      <c r="D225" s="104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92"/>
      <c r="X225" s="16"/>
      <c r="Y225" s="16"/>
      <c r="Z225" s="108"/>
      <c r="AA225" s="108"/>
      <c r="AB225" s="108"/>
      <c r="AC225" s="108"/>
      <c r="AD225" s="108"/>
      <c r="AE225" s="108"/>
      <c r="AF225" s="109"/>
      <c r="AG225" s="84"/>
      <c r="AH225" s="119"/>
      <c r="AI225" s="119"/>
      <c r="AL225" s="85"/>
      <c r="AM225" s="85"/>
      <c r="AN225" s="85"/>
      <c r="AO225" s="85"/>
    </row>
    <row r="226" spans="1:41" s="91" customFormat="1" x14ac:dyDescent="0.3">
      <c r="B226" s="69"/>
      <c r="C226" s="104"/>
      <c r="D226" s="104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92"/>
      <c r="X226" s="16"/>
      <c r="Y226" s="16"/>
      <c r="Z226" s="108"/>
      <c r="AA226" s="108"/>
      <c r="AB226" s="108"/>
      <c r="AC226" s="108"/>
      <c r="AD226" s="108"/>
      <c r="AE226" s="108"/>
      <c r="AF226" s="109"/>
      <c r="AG226" s="84"/>
      <c r="AH226" s="120"/>
      <c r="AI226" s="120"/>
      <c r="AL226" s="85"/>
      <c r="AM226" s="85"/>
      <c r="AN226" s="85"/>
      <c r="AO226" s="85"/>
    </row>
    <row r="227" spans="1:41" s="91" customFormat="1" x14ac:dyDescent="0.3">
      <c r="B227" s="69"/>
      <c r="C227" s="104"/>
      <c r="D227" s="104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92"/>
      <c r="X227" s="16"/>
      <c r="Y227" s="16"/>
      <c r="Z227" s="108"/>
      <c r="AA227" s="108"/>
      <c r="AB227" s="108"/>
      <c r="AC227" s="108"/>
      <c r="AD227" s="108"/>
      <c r="AE227" s="108"/>
      <c r="AF227" s="109"/>
      <c r="AG227" s="84"/>
      <c r="AH227" s="119"/>
      <c r="AI227" s="119"/>
      <c r="AL227" s="85"/>
      <c r="AM227" s="85"/>
      <c r="AN227" s="85"/>
      <c r="AO227" s="85"/>
    </row>
    <row r="228" spans="1:41" s="68" customFormat="1" x14ac:dyDescent="0.3">
      <c r="A228" s="91"/>
      <c r="B228" s="69"/>
      <c r="C228" s="104"/>
      <c r="D228" s="104"/>
      <c r="E228" s="91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92"/>
      <c r="W228" s="91"/>
      <c r="X228" s="16"/>
      <c r="Y228" s="16"/>
      <c r="Z228" s="108"/>
      <c r="AA228" s="108"/>
      <c r="AB228" s="108"/>
      <c r="AC228" s="108"/>
      <c r="AD228" s="108"/>
      <c r="AE228" s="108"/>
      <c r="AF228" s="109"/>
      <c r="AG228" s="84"/>
      <c r="AH228" s="120"/>
      <c r="AI228" s="120"/>
      <c r="AJ228" s="64"/>
      <c r="AL228" s="69"/>
      <c r="AM228" s="69"/>
      <c r="AN228" s="69"/>
      <c r="AO228" s="69"/>
    </row>
    <row r="229" spans="1:41" s="91" customFormat="1" x14ac:dyDescent="0.3">
      <c r="B229" s="69"/>
      <c r="C229" s="104"/>
      <c r="D229" s="104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92"/>
      <c r="X229" s="16"/>
      <c r="Y229" s="16"/>
      <c r="Z229" s="108"/>
      <c r="AA229" s="108"/>
      <c r="AB229" s="108"/>
      <c r="AC229" s="108"/>
      <c r="AD229" s="108"/>
      <c r="AE229" s="108"/>
      <c r="AF229" s="109"/>
      <c r="AG229" s="84"/>
      <c r="AH229" s="120"/>
      <c r="AI229" s="120"/>
      <c r="AL229" s="85"/>
      <c r="AM229" s="85"/>
      <c r="AN229" s="85"/>
      <c r="AO229" s="85"/>
    </row>
    <row r="230" spans="1:41" s="91" customFormat="1" x14ac:dyDescent="0.3">
      <c r="B230" s="69"/>
      <c r="C230" s="104"/>
      <c r="D230" s="104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92"/>
      <c r="X230" s="16"/>
      <c r="Y230" s="16"/>
      <c r="Z230" s="108"/>
      <c r="AA230" s="108"/>
      <c r="AB230" s="108"/>
      <c r="AC230" s="108"/>
      <c r="AD230" s="108"/>
      <c r="AE230" s="108"/>
      <c r="AF230" s="109"/>
      <c r="AG230" s="84"/>
      <c r="AH230" s="120"/>
      <c r="AI230" s="120"/>
      <c r="AL230" s="85"/>
      <c r="AM230" s="85"/>
      <c r="AN230" s="85"/>
      <c r="AO230" s="85"/>
    </row>
    <row r="231" spans="1:41" s="91" customFormat="1" x14ac:dyDescent="0.3">
      <c r="B231" s="69"/>
      <c r="C231" s="104"/>
      <c r="D231" s="104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92"/>
      <c r="X231" s="16"/>
      <c r="Y231" s="16"/>
      <c r="Z231" s="108"/>
      <c r="AA231" s="108"/>
      <c r="AB231" s="108"/>
      <c r="AC231" s="108"/>
      <c r="AD231" s="108"/>
      <c r="AE231" s="108"/>
      <c r="AF231" s="109"/>
      <c r="AG231" s="84"/>
      <c r="AH231" s="119"/>
      <c r="AI231" s="119"/>
      <c r="AL231" s="85"/>
      <c r="AM231" s="85"/>
      <c r="AN231" s="85"/>
      <c r="AO231" s="85"/>
    </row>
    <row r="232" spans="1:41" s="91" customFormat="1" x14ac:dyDescent="0.3">
      <c r="B232" s="69"/>
      <c r="C232" s="104"/>
      <c r="D232" s="104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92"/>
      <c r="X232" s="16"/>
      <c r="Y232" s="16"/>
      <c r="Z232" s="108"/>
      <c r="AA232" s="108"/>
      <c r="AB232" s="108"/>
      <c r="AC232" s="108"/>
      <c r="AD232" s="108"/>
      <c r="AE232" s="108"/>
      <c r="AF232" s="109"/>
      <c r="AG232" s="84"/>
      <c r="AH232" s="119"/>
      <c r="AI232" s="119"/>
      <c r="AL232" s="85"/>
      <c r="AM232" s="85"/>
      <c r="AN232" s="85"/>
      <c r="AO232" s="85"/>
    </row>
    <row r="233" spans="1:41" s="91" customFormat="1" x14ac:dyDescent="0.3">
      <c r="B233" s="69"/>
      <c r="C233" s="104"/>
      <c r="D233" s="104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92"/>
      <c r="X233" s="16"/>
      <c r="Y233" s="16"/>
      <c r="Z233" s="108"/>
      <c r="AA233" s="108"/>
      <c r="AB233" s="108"/>
      <c r="AC233" s="108"/>
      <c r="AD233" s="108"/>
      <c r="AE233" s="108"/>
      <c r="AF233" s="109"/>
      <c r="AG233" s="84"/>
      <c r="AH233" s="120"/>
      <c r="AI233" s="120"/>
      <c r="AL233" s="85"/>
      <c r="AM233" s="85"/>
      <c r="AN233" s="85"/>
      <c r="AO233" s="85"/>
    </row>
    <row r="234" spans="1:41" s="91" customFormat="1" x14ac:dyDescent="0.3">
      <c r="B234" s="69"/>
      <c r="C234" s="104"/>
      <c r="D234" s="104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92"/>
      <c r="X234" s="16"/>
      <c r="Y234" s="16"/>
      <c r="Z234" s="108"/>
      <c r="AA234" s="108"/>
      <c r="AB234" s="108"/>
      <c r="AC234" s="108"/>
      <c r="AD234" s="108"/>
      <c r="AE234" s="108"/>
      <c r="AF234" s="109"/>
      <c r="AG234" s="84"/>
      <c r="AH234" s="119"/>
      <c r="AI234" s="119"/>
      <c r="AL234" s="85"/>
      <c r="AM234" s="85"/>
      <c r="AN234" s="85"/>
      <c r="AO234" s="85"/>
    </row>
    <row r="235" spans="1:41" s="68" customFormat="1" x14ac:dyDescent="0.3">
      <c r="A235" s="91"/>
      <c r="B235" s="69"/>
      <c r="C235" s="104"/>
      <c r="D235" s="104"/>
      <c r="E235" s="91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92"/>
      <c r="W235" s="91"/>
      <c r="X235" s="16"/>
      <c r="Y235" s="16"/>
      <c r="Z235" s="108"/>
      <c r="AA235" s="108"/>
      <c r="AB235" s="108"/>
      <c r="AC235" s="108"/>
      <c r="AD235" s="108"/>
      <c r="AE235" s="108"/>
      <c r="AF235" s="109"/>
      <c r="AG235" s="84"/>
      <c r="AH235" s="124"/>
      <c r="AI235" s="124"/>
      <c r="AJ235" s="90"/>
      <c r="AK235" s="73"/>
      <c r="AL235" s="69"/>
      <c r="AM235" s="69"/>
      <c r="AN235" s="69"/>
      <c r="AO235" s="69"/>
    </row>
    <row r="236" spans="1:41" s="68" customFormat="1" x14ac:dyDescent="0.3">
      <c r="A236" s="91"/>
      <c r="B236" s="69"/>
      <c r="C236" s="104"/>
      <c r="D236" s="104"/>
      <c r="E236" s="91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92"/>
      <c r="W236" s="91"/>
      <c r="X236" s="16"/>
      <c r="Y236" s="16"/>
      <c r="Z236" s="108"/>
      <c r="AA236" s="108"/>
      <c r="AB236" s="108"/>
      <c r="AC236" s="108"/>
      <c r="AD236" s="108"/>
      <c r="AE236" s="108"/>
      <c r="AF236" s="109"/>
      <c r="AG236" s="84"/>
      <c r="AH236" s="120"/>
      <c r="AI236" s="120"/>
      <c r="AJ236" s="64"/>
      <c r="AL236" s="69"/>
      <c r="AM236" s="69"/>
      <c r="AN236" s="69"/>
      <c r="AO236" s="69"/>
    </row>
    <row r="237" spans="1:41" s="91" customFormat="1" x14ac:dyDescent="0.3">
      <c r="B237" s="69"/>
      <c r="C237" s="104"/>
      <c r="D237" s="104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92"/>
      <c r="X237" s="16"/>
      <c r="Y237" s="16"/>
      <c r="Z237" s="108"/>
      <c r="AA237" s="108"/>
      <c r="AB237" s="108"/>
      <c r="AC237" s="108"/>
      <c r="AD237" s="108"/>
      <c r="AE237" s="108"/>
      <c r="AF237" s="109"/>
      <c r="AG237" s="84"/>
      <c r="AH237" s="119"/>
      <c r="AI237" s="119"/>
      <c r="AL237" s="85"/>
      <c r="AM237" s="85"/>
      <c r="AN237" s="85"/>
      <c r="AO237" s="85"/>
    </row>
    <row r="238" spans="1:41" s="91" customFormat="1" x14ac:dyDescent="0.3">
      <c r="B238" s="69"/>
      <c r="C238" s="104"/>
      <c r="D238" s="104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92"/>
      <c r="X238" s="16"/>
      <c r="Y238" s="16"/>
      <c r="Z238" s="108"/>
      <c r="AA238" s="108"/>
      <c r="AB238" s="108"/>
      <c r="AC238" s="108"/>
      <c r="AD238" s="108"/>
      <c r="AE238" s="108"/>
      <c r="AF238" s="109"/>
      <c r="AG238" s="84"/>
      <c r="AH238" s="119"/>
      <c r="AI238" s="119"/>
      <c r="AL238" s="85"/>
      <c r="AM238" s="85"/>
      <c r="AN238" s="85"/>
      <c r="AO238" s="85"/>
    </row>
    <row r="239" spans="1:41" s="91" customFormat="1" x14ac:dyDescent="0.3">
      <c r="B239" s="69"/>
      <c r="C239" s="104"/>
      <c r="D239" s="104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92"/>
      <c r="X239" s="16"/>
      <c r="Y239" s="16"/>
      <c r="Z239" s="108"/>
      <c r="AA239" s="108"/>
      <c r="AB239" s="108"/>
      <c r="AC239" s="108"/>
      <c r="AD239" s="108"/>
      <c r="AE239" s="108"/>
      <c r="AF239" s="109"/>
      <c r="AG239" s="84"/>
      <c r="AH239" s="120"/>
      <c r="AI239" s="120"/>
      <c r="AL239" s="85"/>
      <c r="AM239" s="85"/>
      <c r="AN239" s="85"/>
      <c r="AO239" s="85"/>
    </row>
    <row r="240" spans="1:41" s="91" customFormat="1" x14ac:dyDescent="0.3">
      <c r="B240" s="69"/>
      <c r="C240" s="104"/>
      <c r="D240" s="104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92"/>
      <c r="X240" s="16"/>
      <c r="Y240" s="16"/>
      <c r="Z240" s="108"/>
      <c r="AA240" s="108"/>
      <c r="AB240" s="108"/>
      <c r="AC240" s="108"/>
      <c r="AD240" s="108"/>
      <c r="AE240" s="108"/>
      <c r="AF240" s="109"/>
      <c r="AG240" s="84"/>
      <c r="AH240" s="119"/>
      <c r="AI240" s="119"/>
      <c r="AL240" s="85"/>
      <c r="AM240" s="85"/>
      <c r="AN240" s="85"/>
      <c r="AO240" s="85"/>
    </row>
    <row r="241" spans="1:41" s="91" customFormat="1" x14ac:dyDescent="0.3">
      <c r="B241" s="69"/>
      <c r="C241" s="104"/>
      <c r="D241" s="104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92"/>
      <c r="X241" s="16"/>
      <c r="Y241" s="16"/>
      <c r="Z241" s="108"/>
      <c r="AA241" s="108"/>
      <c r="AB241" s="108"/>
      <c r="AC241" s="108"/>
      <c r="AD241" s="108"/>
      <c r="AE241" s="108"/>
      <c r="AF241" s="109"/>
      <c r="AG241" s="84"/>
      <c r="AH241" s="120"/>
      <c r="AI241" s="120"/>
      <c r="AL241" s="85"/>
      <c r="AM241" s="85"/>
      <c r="AN241" s="85"/>
      <c r="AO241" s="85"/>
    </row>
    <row r="242" spans="1:41" s="91" customFormat="1" x14ac:dyDescent="0.3">
      <c r="B242" s="69"/>
      <c r="C242" s="104"/>
      <c r="D242" s="104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92"/>
      <c r="X242" s="16"/>
      <c r="Y242" s="16"/>
      <c r="Z242" s="108"/>
      <c r="AA242" s="108"/>
      <c r="AB242" s="108"/>
      <c r="AC242" s="108"/>
      <c r="AD242" s="108"/>
      <c r="AE242" s="108"/>
      <c r="AF242" s="109"/>
      <c r="AG242" s="84"/>
      <c r="AH242" s="119"/>
      <c r="AI242" s="119"/>
      <c r="AL242" s="85"/>
      <c r="AM242" s="85"/>
      <c r="AN242" s="85"/>
      <c r="AO242" s="85"/>
    </row>
    <row r="243" spans="1:41" s="91" customFormat="1" x14ac:dyDescent="0.3">
      <c r="B243" s="69"/>
      <c r="C243" s="104"/>
      <c r="D243" s="104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92"/>
      <c r="X243" s="16"/>
      <c r="Y243" s="16"/>
      <c r="Z243" s="108"/>
      <c r="AA243" s="108"/>
      <c r="AB243" s="108"/>
      <c r="AC243" s="108"/>
      <c r="AD243" s="108"/>
      <c r="AE243" s="108"/>
      <c r="AF243" s="109"/>
      <c r="AG243" s="84"/>
      <c r="AH243" s="120"/>
      <c r="AI243" s="120"/>
      <c r="AL243" s="85"/>
      <c r="AM243" s="85"/>
      <c r="AN243" s="85"/>
      <c r="AO243" s="85"/>
    </row>
    <row r="244" spans="1:41" s="68" customFormat="1" x14ac:dyDescent="0.3">
      <c r="B244" s="69"/>
      <c r="C244" s="104"/>
      <c r="D244" s="104"/>
      <c r="E244" s="91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92"/>
      <c r="W244" s="91"/>
      <c r="X244" s="16"/>
      <c r="Y244" s="16"/>
      <c r="Z244" s="108"/>
      <c r="AA244" s="108"/>
      <c r="AB244" s="108"/>
      <c r="AC244" s="108"/>
      <c r="AD244" s="108"/>
      <c r="AE244" s="108"/>
      <c r="AF244" s="109"/>
      <c r="AG244" s="84"/>
      <c r="AH244" s="124"/>
      <c r="AI244" s="124"/>
      <c r="AJ244" s="64"/>
      <c r="AL244" s="69"/>
      <c r="AM244" s="69"/>
      <c r="AN244" s="69"/>
      <c r="AO244" s="69"/>
    </row>
    <row r="245" spans="1:41" s="68" customFormat="1" x14ac:dyDescent="0.3">
      <c r="A245" s="91"/>
      <c r="B245" s="69"/>
      <c r="C245" s="104"/>
      <c r="D245" s="104"/>
      <c r="E245" s="91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92"/>
      <c r="W245" s="91"/>
      <c r="X245" s="16"/>
      <c r="Y245" s="16"/>
      <c r="Z245" s="108"/>
      <c r="AA245" s="108"/>
      <c r="AB245" s="108"/>
      <c r="AC245" s="108"/>
      <c r="AD245" s="108"/>
      <c r="AE245" s="108"/>
      <c r="AF245" s="109"/>
      <c r="AG245" s="84"/>
      <c r="AH245" s="120"/>
      <c r="AI245" s="120"/>
      <c r="AJ245" s="64"/>
      <c r="AL245" s="69"/>
      <c r="AM245" s="69"/>
      <c r="AN245" s="69"/>
      <c r="AO245" s="69"/>
    </row>
    <row r="246" spans="1:41" s="91" customFormat="1" x14ac:dyDescent="0.3">
      <c r="B246" s="69"/>
      <c r="C246" s="104"/>
      <c r="D246" s="104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92"/>
      <c r="X246" s="16"/>
      <c r="Y246" s="16"/>
      <c r="Z246" s="108"/>
      <c r="AA246" s="108"/>
      <c r="AB246" s="108"/>
      <c r="AC246" s="108"/>
      <c r="AD246" s="108"/>
      <c r="AE246" s="108"/>
      <c r="AF246" s="109"/>
      <c r="AG246" s="84"/>
      <c r="AH246" s="119"/>
      <c r="AI246" s="119"/>
      <c r="AL246" s="85"/>
      <c r="AM246" s="85"/>
      <c r="AN246" s="85"/>
      <c r="AO246" s="85"/>
    </row>
    <row r="247" spans="1:41" s="91" customFormat="1" x14ac:dyDescent="0.3">
      <c r="B247" s="69"/>
      <c r="C247" s="104"/>
      <c r="D247" s="104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92"/>
      <c r="X247" s="16"/>
      <c r="Y247" s="16"/>
      <c r="Z247" s="108"/>
      <c r="AA247" s="108"/>
      <c r="AB247" s="108"/>
      <c r="AC247" s="108"/>
      <c r="AD247" s="108"/>
      <c r="AE247" s="108"/>
      <c r="AF247" s="109"/>
      <c r="AG247" s="84"/>
      <c r="AH247" s="120"/>
      <c r="AI247" s="120"/>
      <c r="AL247" s="85"/>
      <c r="AM247" s="85"/>
      <c r="AN247" s="85"/>
      <c r="AO247" s="85"/>
    </row>
    <row r="248" spans="1:41" s="91" customFormat="1" x14ac:dyDescent="0.3">
      <c r="B248" s="69"/>
      <c r="C248" s="104"/>
      <c r="D248" s="104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92"/>
      <c r="X248" s="16"/>
      <c r="Y248" s="16"/>
      <c r="Z248" s="108"/>
      <c r="AA248" s="108"/>
      <c r="AB248" s="108"/>
      <c r="AC248" s="108"/>
      <c r="AD248" s="108"/>
      <c r="AE248" s="108"/>
      <c r="AF248" s="109"/>
      <c r="AG248" s="84"/>
      <c r="AH248" s="119"/>
      <c r="AI248" s="119"/>
      <c r="AL248" s="85"/>
      <c r="AM248" s="85"/>
      <c r="AN248" s="85"/>
      <c r="AO248" s="85"/>
    </row>
    <row r="249" spans="1:41" s="91" customFormat="1" x14ac:dyDescent="0.3">
      <c r="B249" s="69"/>
      <c r="C249" s="104"/>
      <c r="D249" s="104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92"/>
      <c r="X249" s="16"/>
      <c r="Y249" s="16"/>
      <c r="Z249" s="108"/>
      <c r="AA249" s="108"/>
      <c r="AB249" s="108"/>
      <c r="AC249" s="108"/>
      <c r="AD249" s="108"/>
      <c r="AE249" s="108"/>
      <c r="AF249" s="109"/>
      <c r="AG249" s="84"/>
      <c r="AH249" s="119"/>
      <c r="AI249" s="119"/>
      <c r="AL249" s="85"/>
      <c r="AM249" s="85"/>
      <c r="AN249" s="85"/>
      <c r="AO249" s="85"/>
    </row>
    <row r="250" spans="1:41" s="91" customFormat="1" x14ac:dyDescent="0.3">
      <c r="B250" s="69"/>
      <c r="C250" s="104"/>
      <c r="D250" s="104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92"/>
      <c r="X250" s="16"/>
      <c r="Y250" s="16"/>
      <c r="Z250" s="108"/>
      <c r="AA250" s="108"/>
      <c r="AB250" s="108"/>
      <c r="AC250" s="108"/>
      <c r="AD250" s="108"/>
      <c r="AE250" s="108"/>
      <c r="AF250" s="109"/>
      <c r="AG250" s="84"/>
      <c r="AH250" s="119"/>
      <c r="AI250" s="119"/>
      <c r="AL250" s="85"/>
      <c r="AM250" s="85"/>
      <c r="AN250" s="85"/>
      <c r="AO250" s="85"/>
    </row>
    <row r="251" spans="1:41" s="91" customFormat="1" x14ac:dyDescent="0.3">
      <c r="B251" s="69"/>
      <c r="C251" s="104"/>
      <c r="D251" s="104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92"/>
      <c r="X251" s="16"/>
      <c r="Y251" s="16"/>
      <c r="Z251" s="108"/>
      <c r="AA251" s="108"/>
      <c r="AB251" s="108"/>
      <c r="AC251" s="108"/>
      <c r="AD251" s="108"/>
      <c r="AE251" s="108"/>
      <c r="AF251" s="109"/>
      <c r="AG251" s="84"/>
      <c r="AH251" s="120"/>
      <c r="AI251" s="120"/>
      <c r="AL251" s="85"/>
      <c r="AM251" s="85"/>
      <c r="AN251" s="85"/>
      <c r="AO251" s="85"/>
    </row>
    <row r="252" spans="1:41" s="91" customFormat="1" x14ac:dyDescent="0.3">
      <c r="B252" s="69"/>
      <c r="C252" s="104"/>
      <c r="D252" s="104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92"/>
      <c r="X252" s="16"/>
      <c r="Y252" s="16"/>
      <c r="Z252" s="108"/>
      <c r="AA252" s="108"/>
      <c r="AB252" s="108"/>
      <c r="AC252" s="108"/>
      <c r="AD252" s="108"/>
      <c r="AE252" s="108"/>
      <c r="AF252" s="109"/>
      <c r="AG252" s="84"/>
      <c r="AH252" s="119"/>
      <c r="AI252" s="119"/>
      <c r="AL252" s="85"/>
      <c r="AM252" s="85"/>
      <c r="AN252" s="85"/>
      <c r="AO252" s="85"/>
    </row>
    <row r="253" spans="1:41" s="68" customFormat="1" x14ac:dyDescent="0.3">
      <c r="A253" s="91"/>
      <c r="B253" s="69"/>
      <c r="C253" s="104"/>
      <c r="D253" s="104"/>
      <c r="E253" s="91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92"/>
      <c r="W253" s="91"/>
      <c r="X253" s="16"/>
      <c r="Y253" s="16"/>
      <c r="Z253" s="108"/>
      <c r="AA253" s="108"/>
      <c r="AB253" s="108"/>
      <c r="AC253" s="108"/>
      <c r="AD253" s="108"/>
      <c r="AE253" s="108"/>
      <c r="AF253" s="109"/>
      <c r="AG253" s="84"/>
      <c r="AH253" s="124"/>
      <c r="AI253" s="124"/>
      <c r="AJ253" s="64"/>
      <c r="AL253" s="69"/>
      <c r="AM253" s="69"/>
      <c r="AN253" s="69"/>
      <c r="AO253" s="69"/>
    </row>
    <row r="254" spans="1:41" s="91" customFormat="1" x14ac:dyDescent="0.3">
      <c r="B254" s="69"/>
      <c r="C254" s="104"/>
      <c r="D254" s="104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92"/>
      <c r="X254" s="16"/>
      <c r="Y254" s="16"/>
      <c r="Z254" s="108"/>
      <c r="AA254" s="108"/>
      <c r="AB254" s="108"/>
      <c r="AC254" s="108"/>
      <c r="AD254" s="108"/>
      <c r="AE254" s="108"/>
      <c r="AF254" s="109"/>
      <c r="AG254" s="84"/>
      <c r="AH254" s="119"/>
      <c r="AI254" s="119"/>
      <c r="AL254" s="85"/>
      <c r="AM254" s="85"/>
      <c r="AN254" s="85"/>
      <c r="AO254" s="85"/>
    </row>
    <row r="255" spans="1:41" s="68" customFormat="1" x14ac:dyDescent="0.3">
      <c r="A255" s="96"/>
      <c r="B255" s="97"/>
      <c r="C255" s="104"/>
      <c r="D255" s="104"/>
      <c r="E255" s="111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1"/>
      <c r="X255" s="70"/>
      <c r="Y255" s="70"/>
      <c r="Z255" s="65"/>
      <c r="AA255" s="65"/>
      <c r="AB255" s="65"/>
      <c r="AC255" s="65"/>
      <c r="AD255" s="65"/>
      <c r="AE255" s="65"/>
      <c r="AF255" s="66"/>
      <c r="AG255" s="67"/>
      <c r="AH255" s="124"/>
      <c r="AI255" s="124"/>
      <c r="AJ255" s="64"/>
      <c r="AL255" s="69"/>
      <c r="AM255" s="69"/>
      <c r="AN255" s="69"/>
      <c r="AO255" s="69"/>
    </row>
    <row r="256" spans="1:41" s="68" customFormat="1" x14ac:dyDescent="0.3">
      <c r="A256" s="96"/>
      <c r="B256" s="97"/>
      <c r="C256" s="104"/>
      <c r="D256" s="104"/>
      <c r="E256" s="111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1"/>
      <c r="X256" s="70"/>
      <c r="Y256" s="70"/>
      <c r="Z256" s="65"/>
      <c r="AA256" s="65"/>
      <c r="AB256" s="65"/>
      <c r="AC256" s="65"/>
      <c r="AD256" s="65"/>
      <c r="AE256" s="65"/>
      <c r="AF256" s="66"/>
      <c r="AG256" s="67"/>
      <c r="AH256" s="124"/>
      <c r="AI256" s="124"/>
      <c r="AJ256" s="64"/>
      <c r="AL256" s="69"/>
      <c r="AM256" s="69"/>
      <c r="AN256" s="69"/>
      <c r="AO256" s="69"/>
    </row>
    <row r="257" spans="1:41" s="68" customFormat="1" x14ac:dyDescent="0.3">
      <c r="A257" s="96"/>
      <c r="B257" s="97"/>
      <c r="C257" s="104"/>
      <c r="D257" s="104"/>
      <c r="E257" s="111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1"/>
      <c r="X257" s="70"/>
      <c r="Y257" s="70"/>
      <c r="Z257" s="65"/>
      <c r="AA257" s="65"/>
      <c r="AB257" s="65"/>
      <c r="AC257" s="65"/>
      <c r="AD257" s="65"/>
      <c r="AE257" s="65"/>
      <c r="AF257" s="66"/>
      <c r="AG257" s="67"/>
      <c r="AH257" s="124"/>
      <c r="AI257" s="124"/>
      <c r="AJ257" s="64"/>
      <c r="AL257" s="69"/>
      <c r="AM257" s="69"/>
      <c r="AN257" s="69"/>
      <c r="AO257" s="69"/>
    </row>
    <row r="258" spans="1:41" s="68" customFormat="1" x14ac:dyDescent="0.3">
      <c r="A258" s="96"/>
      <c r="B258" s="97"/>
      <c r="C258" s="104"/>
      <c r="D258" s="104"/>
      <c r="E258" s="111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1"/>
      <c r="X258" s="70"/>
      <c r="Y258" s="70"/>
      <c r="Z258" s="65"/>
      <c r="AA258" s="65"/>
      <c r="AB258" s="65"/>
      <c r="AC258" s="65"/>
      <c r="AD258" s="65"/>
      <c r="AE258" s="65"/>
      <c r="AF258" s="66"/>
      <c r="AG258" s="67"/>
      <c r="AH258" s="124"/>
      <c r="AI258" s="124"/>
      <c r="AJ258" s="64"/>
      <c r="AL258" s="69"/>
      <c r="AM258" s="69"/>
      <c r="AN258" s="69"/>
      <c r="AO258" s="69"/>
    </row>
    <row r="259" spans="1:41" s="68" customFormat="1" x14ac:dyDescent="0.3">
      <c r="A259" s="96"/>
      <c r="B259" s="97"/>
      <c r="C259" s="104"/>
      <c r="D259" s="104"/>
      <c r="E259" s="111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1"/>
      <c r="X259" s="70"/>
      <c r="Y259" s="70"/>
      <c r="Z259" s="65"/>
      <c r="AA259" s="65"/>
      <c r="AB259" s="65"/>
      <c r="AC259" s="65"/>
      <c r="AD259" s="65"/>
      <c r="AE259" s="65"/>
      <c r="AF259" s="66"/>
      <c r="AG259" s="67"/>
      <c r="AH259" s="124"/>
      <c r="AI259" s="124"/>
      <c r="AJ259" s="64"/>
      <c r="AL259" s="69"/>
      <c r="AM259" s="69"/>
      <c r="AN259" s="69"/>
      <c r="AO259" s="69"/>
    </row>
    <row r="260" spans="1:41" s="68" customFormat="1" x14ac:dyDescent="0.3">
      <c r="A260" s="96"/>
      <c r="B260" s="97"/>
      <c r="C260" s="104"/>
      <c r="D260" s="104"/>
      <c r="E260" s="111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1"/>
      <c r="X260" s="70"/>
      <c r="Y260" s="70"/>
      <c r="Z260" s="65"/>
      <c r="AA260" s="65"/>
      <c r="AB260" s="65"/>
      <c r="AC260" s="65"/>
      <c r="AD260" s="65"/>
      <c r="AE260" s="65"/>
      <c r="AF260" s="66"/>
      <c r="AG260" s="67"/>
      <c r="AH260" s="124"/>
      <c r="AI260" s="124"/>
      <c r="AJ260" s="64"/>
      <c r="AL260" s="69"/>
      <c r="AM260" s="69"/>
      <c r="AN260" s="69"/>
      <c r="AO260" s="69"/>
    </row>
    <row r="261" spans="1:41" s="68" customFormat="1" x14ac:dyDescent="0.3">
      <c r="A261" s="96"/>
      <c r="B261" s="97"/>
      <c r="C261" s="104"/>
      <c r="D261" s="104"/>
      <c r="E261" s="111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1"/>
      <c r="X261" s="70"/>
      <c r="Y261" s="70"/>
      <c r="Z261" s="65"/>
      <c r="AA261" s="65"/>
      <c r="AB261" s="65"/>
      <c r="AC261" s="65"/>
      <c r="AD261" s="65"/>
      <c r="AE261" s="65"/>
      <c r="AF261" s="66"/>
      <c r="AG261" s="67"/>
      <c r="AH261" s="124"/>
      <c r="AI261" s="124"/>
      <c r="AJ261" s="64"/>
      <c r="AL261" s="69"/>
      <c r="AM261" s="69"/>
      <c r="AN261" s="69"/>
      <c r="AO261" s="69"/>
    </row>
    <row r="262" spans="1:41" s="68" customFormat="1" x14ac:dyDescent="0.3">
      <c r="A262" s="96"/>
      <c r="B262" s="97"/>
      <c r="C262" s="55"/>
      <c r="D262" s="55"/>
      <c r="E262" s="111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2"/>
      <c r="X262" s="66"/>
      <c r="Y262" s="70"/>
      <c r="AH262" s="124"/>
      <c r="AI262" s="124"/>
      <c r="AJ262" s="64"/>
      <c r="AL262" s="69"/>
      <c r="AM262" s="69"/>
      <c r="AN262" s="69"/>
      <c r="AO262" s="69"/>
    </row>
    <row r="263" spans="1:41" s="68" customFormat="1" x14ac:dyDescent="0.3">
      <c r="A263" s="96"/>
      <c r="B263" s="97"/>
      <c r="C263" s="55"/>
      <c r="D263" s="55"/>
      <c r="E263" s="111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2"/>
      <c r="X263" s="66"/>
      <c r="Y263" s="70"/>
      <c r="AH263" s="124"/>
      <c r="AI263" s="124"/>
      <c r="AJ263" s="64"/>
      <c r="AL263" s="69"/>
      <c r="AM263" s="69"/>
      <c r="AN263" s="69"/>
      <c r="AO263" s="69"/>
    </row>
    <row r="264" spans="1:41" s="68" customFormat="1" x14ac:dyDescent="0.3">
      <c r="A264" s="96"/>
      <c r="B264" s="97"/>
      <c r="C264" s="55"/>
      <c r="D264" s="55"/>
      <c r="E264" s="111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2"/>
      <c r="X264" s="66"/>
      <c r="Y264" s="70"/>
      <c r="AH264" s="124"/>
      <c r="AI264" s="124"/>
      <c r="AJ264" s="64"/>
      <c r="AL264" s="69"/>
      <c r="AM264" s="69"/>
      <c r="AN264" s="69"/>
      <c r="AO264" s="69"/>
    </row>
    <row r="265" spans="1:41" s="68" customFormat="1" x14ac:dyDescent="0.3">
      <c r="A265" s="96"/>
      <c r="B265" s="97"/>
      <c r="C265" s="55"/>
      <c r="D265" s="55"/>
      <c r="E265" s="111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2"/>
      <c r="X265" s="66"/>
      <c r="Y265" s="70"/>
      <c r="AH265" s="124"/>
      <c r="AI265" s="124"/>
      <c r="AJ265" s="64"/>
      <c r="AL265" s="69"/>
      <c r="AM265" s="69"/>
      <c r="AN265" s="69"/>
      <c r="AO265" s="69"/>
    </row>
    <row r="266" spans="1:41" s="68" customFormat="1" x14ac:dyDescent="0.3">
      <c r="A266" s="96"/>
      <c r="B266" s="97"/>
      <c r="C266" s="55"/>
      <c r="D266" s="55"/>
      <c r="E266" s="111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2"/>
      <c r="X266" s="66"/>
      <c r="Y266" s="70"/>
      <c r="AH266" s="124"/>
      <c r="AI266" s="124"/>
      <c r="AJ266" s="64"/>
      <c r="AL266" s="69"/>
      <c r="AM266" s="69"/>
      <c r="AN266" s="69"/>
      <c r="AO266" s="69"/>
    </row>
    <row r="267" spans="1:41" x14ac:dyDescent="0.3">
      <c r="C267" s="55"/>
      <c r="D267" s="55"/>
      <c r="E267" s="110"/>
    </row>
    <row r="268" spans="1:41" x14ac:dyDescent="0.3">
      <c r="C268" s="55"/>
      <c r="D268" s="55"/>
      <c r="E268" s="110"/>
    </row>
    <row r="269" spans="1:41" x14ac:dyDescent="0.3">
      <c r="C269" s="55"/>
      <c r="D269" s="55"/>
      <c r="E269" s="110"/>
    </row>
    <row r="270" spans="1:41" x14ac:dyDescent="0.3">
      <c r="C270" s="55"/>
      <c r="D270" s="55"/>
      <c r="E270" s="110"/>
    </row>
    <row r="271" spans="1:41" x14ac:dyDescent="0.3">
      <c r="C271" s="55"/>
      <c r="D271" s="55"/>
      <c r="E271" s="110"/>
    </row>
    <row r="272" spans="1:41" x14ac:dyDescent="0.3">
      <c r="C272" s="55"/>
      <c r="D272" s="55"/>
      <c r="E272" s="110"/>
    </row>
    <row r="273" spans="3:5" x14ac:dyDescent="0.3">
      <c r="C273" s="55"/>
      <c r="D273" s="55"/>
      <c r="E273" s="110"/>
    </row>
    <row r="274" spans="3:5" x14ac:dyDescent="0.3">
      <c r="C274" s="55"/>
      <c r="D274" s="55"/>
      <c r="E274" s="110"/>
    </row>
    <row r="275" spans="3:5" x14ac:dyDescent="0.3">
      <c r="C275" s="55"/>
      <c r="D275" s="55"/>
      <c r="E275" s="110"/>
    </row>
    <row r="276" spans="3:5" x14ac:dyDescent="0.3">
      <c r="C276" s="55"/>
      <c r="D276" s="55"/>
      <c r="E276" s="110"/>
    </row>
    <row r="277" spans="3:5" x14ac:dyDescent="0.3">
      <c r="C277" s="64"/>
      <c r="D277" s="64"/>
      <c r="E277" s="110"/>
    </row>
    <row r="278" spans="3:5" x14ac:dyDescent="0.3">
      <c r="C278" s="64"/>
      <c r="D278" s="64"/>
      <c r="E278" s="110"/>
    </row>
    <row r="279" spans="3:5" x14ac:dyDescent="0.3">
      <c r="C279" s="64"/>
      <c r="D279" s="64"/>
      <c r="E279" s="110"/>
    </row>
    <row r="280" spans="3:5" x14ac:dyDescent="0.3">
      <c r="C280" s="64"/>
      <c r="D280" s="64"/>
      <c r="E280" s="110"/>
    </row>
    <row r="281" spans="3:5" x14ac:dyDescent="0.3">
      <c r="C281" s="64"/>
      <c r="D281" s="64"/>
      <c r="E281" s="110"/>
    </row>
    <row r="282" spans="3:5" x14ac:dyDescent="0.3">
      <c r="C282" s="64"/>
      <c r="D282" s="64"/>
      <c r="E282" s="110"/>
    </row>
    <row r="283" spans="3:5" x14ac:dyDescent="0.3">
      <c r="C283" s="64"/>
      <c r="D283" s="64"/>
      <c r="E283" s="110"/>
    </row>
    <row r="284" spans="3:5" x14ac:dyDescent="0.3">
      <c r="C284" s="64"/>
      <c r="D284" s="64"/>
      <c r="E284" s="110"/>
    </row>
    <row r="285" spans="3:5" x14ac:dyDescent="0.3">
      <c r="C285" s="64"/>
      <c r="D285" s="64"/>
      <c r="E285" s="110"/>
    </row>
    <row r="286" spans="3:5" x14ac:dyDescent="0.3">
      <c r="C286" s="64"/>
      <c r="D286" s="64"/>
      <c r="E286" s="110"/>
    </row>
    <row r="287" spans="3:5" x14ac:dyDescent="0.3">
      <c r="C287" s="64"/>
      <c r="D287" s="64"/>
      <c r="E287" s="110"/>
    </row>
    <row r="288" spans="3:5" x14ac:dyDescent="0.3">
      <c r="C288" s="64"/>
      <c r="D288" s="64"/>
      <c r="E288" s="110"/>
    </row>
    <row r="289" spans="3:5" x14ac:dyDescent="0.3">
      <c r="C289" s="64"/>
      <c r="D289" s="64"/>
      <c r="E289" s="110"/>
    </row>
    <row r="290" spans="3:5" x14ac:dyDescent="0.3">
      <c r="C290" s="64"/>
      <c r="D290" s="64"/>
      <c r="E290" s="110"/>
    </row>
    <row r="291" spans="3:5" x14ac:dyDescent="0.3">
      <c r="C291" s="64"/>
      <c r="D291" s="64"/>
      <c r="E291" s="110"/>
    </row>
    <row r="292" spans="3:5" x14ac:dyDescent="0.3">
      <c r="C292" s="64"/>
      <c r="D292" s="64"/>
      <c r="E292" s="110"/>
    </row>
    <row r="293" spans="3:5" x14ac:dyDescent="0.3">
      <c r="C293" s="64"/>
      <c r="D293" s="64"/>
      <c r="E293" s="110"/>
    </row>
    <row r="294" spans="3:5" x14ac:dyDescent="0.3">
      <c r="C294" s="64"/>
      <c r="D294" s="64"/>
      <c r="E294" s="110"/>
    </row>
    <row r="295" spans="3:5" x14ac:dyDescent="0.3">
      <c r="C295" s="64"/>
      <c r="D295" s="64"/>
      <c r="E295" s="110"/>
    </row>
    <row r="296" spans="3:5" x14ac:dyDescent="0.3">
      <c r="C296" s="64"/>
      <c r="D296" s="64"/>
      <c r="E296" s="110"/>
    </row>
    <row r="297" spans="3:5" x14ac:dyDescent="0.3">
      <c r="C297" s="64"/>
      <c r="D297" s="64"/>
      <c r="E297" s="110"/>
    </row>
    <row r="298" spans="3:5" x14ac:dyDescent="0.3">
      <c r="C298" s="64"/>
      <c r="D298" s="64"/>
      <c r="E298" s="110"/>
    </row>
    <row r="299" spans="3:5" x14ac:dyDescent="0.3">
      <c r="C299" s="64"/>
      <c r="D299" s="64"/>
      <c r="E299" s="110"/>
    </row>
    <row r="300" spans="3:5" x14ac:dyDescent="0.3">
      <c r="C300" s="64"/>
      <c r="D300" s="64"/>
      <c r="E300" s="110"/>
    </row>
    <row r="301" spans="3:5" x14ac:dyDescent="0.3">
      <c r="C301" s="64"/>
      <c r="D301" s="64"/>
      <c r="E301" s="110"/>
    </row>
    <row r="302" spans="3:5" x14ac:dyDescent="0.3">
      <c r="C302" s="64"/>
      <c r="D302" s="64"/>
      <c r="E302" s="110"/>
    </row>
    <row r="303" spans="3:5" x14ac:dyDescent="0.3">
      <c r="C303" s="64"/>
      <c r="D303" s="64"/>
      <c r="E303" s="110"/>
    </row>
    <row r="304" spans="3:5" x14ac:dyDescent="0.3">
      <c r="C304" s="64"/>
      <c r="D304" s="64"/>
      <c r="E304" s="110"/>
    </row>
    <row r="305" spans="3:5" x14ac:dyDescent="0.3">
      <c r="C305" s="64"/>
      <c r="D305" s="64"/>
      <c r="E305" s="110"/>
    </row>
    <row r="306" spans="3:5" x14ac:dyDescent="0.3">
      <c r="C306" s="64"/>
      <c r="D306" s="64"/>
      <c r="E306" s="110"/>
    </row>
    <row r="307" spans="3:5" x14ac:dyDescent="0.3">
      <c r="C307" s="64"/>
      <c r="D307" s="64"/>
      <c r="E307" s="110"/>
    </row>
    <row r="308" spans="3:5" x14ac:dyDescent="0.3">
      <c r="C308" s="64"/>
      <c r="D308" s="64"/>
      <c r="E308" s="110"/>
    </row>
    <row r="309" spans="3:5" x14ac:dyDescent="0.3">
      <c r="C309" s="64"/>
      <c r="D309" s="64"/>
      <c r="E309" s="110"/>
    </row>
    <row r="310" spans="3:5" x14ac:dyDescent="0.3">
      <c r="C310" s="64"/>
      <c r="D310" s="64"/>
      <c r="E310" s="110"/>
    </row>
    <row r="311" spans="3:5" x14ac:dyDescent="0.3">
      <c r="C311" s="64"/>
      <c r="D311" s="64"/>
      <c r="E311" s="110"/>
    </row>
    <row r="312" spans="3:5" x14ac:dyDescent="0.3">
      <c r="C312" s="64"/>
      <c r="D312" s="64"/>
      <c r="E312" s="110"/>
    </row>
    <row r="313" spans="3:5" x14ac:dyDescent="0.3">
      <c r="C313" s="64"/>
      <c r="D313" s="64"/>
      <c r="E313" s="110"/>
    </row>
    <row r="314" spans="3:5" x14ac:dyDescent="0.3">
      <c r="C314" s="64"/>
      <c r="D314" s="64"/>
      <c r="E314" s="110"/>
    </row>
    <row r="315" spans="3:5" x14ac:dyDescent="0.3">
      <c r="C315" s="64"/>
      <c r="D315" s="64"/>
      <c r="E315" s="110"/>
    </row>
    <row r="316" spans="3:5" x14ac:dyDescent="0.3">
      <c r="C316" s="64"/>
      <c r="D316" s="64"/>
      <c r="E316" s="110"/>
    </row>
    <row r="317" spans="3:5" x14ac:dyDescent="0.3">
      <c r="C317" s="64"/>
      <c r="D317" s="64"/>
      <c r="E317" s="110"/>
    </row>
    <row r="318" spans="3:5" x14ac:dyDescent="0.3">
      <c r="C318" s="64"/>
      <c r="D318" s="64"/>
      <c r="E318" s="110"/>
    </row>
    <row r="319" spans="3:5" x14ac:dyDescent="0.3">
      <c r="C319" s="64"/>
      <c r="D319" s="64"/>
      <c r="E319" s="110"/>
    </row>
    <row r="320" spans="3:5" x14ac:dyDescent="0.3">
      <c r="C320" s="64"/>
      <c r="D320" s="64"/>
      <c r="E320" s="110"/>
    </row>
    <row r="321" spans="3:5" x14ac:dyDescent="0.3">
      <c r="C321" s="64"/>
      <c r="D321" s="64"/>
      <c r="E321" s="110"/>
    </row>
    <row r="322" spans="3:5" x14ac:dyDescent="0.3">
      <c r="C322" s="64"/>
      <c r="D322" s="64"/>
      <c r="E322" s="110"/>
    </row>
    <row r="323" spans="3:5" x14ac:dyDescent="0.3">
      <c r="C323" s="64"/>
      <c r="D323" s="64"/>
      <c r="E323" s="110"/>
    </row>
    <row r="324" spans="3:5" x14ac:dyDescent="0.3">
      <c r="C324" s="64"/>
      <c r="D324" s="64"/>
      <c r="E324" s="110"/>
    </row>
    <row r="325" spans="3:5" x14ac:dyDescent="0.3">
      <c r="C325" s="64"/>
      <c r="D325" s="64"/>
      <c r="E325" s="110"/>
    </row>
    <row r="326" spans="3:5" x14ac:dyDescent="0.3">
      <c r="C326" s="64"/>
      <c r="D326" s="64"/>
      <c r="E326" s="110"/>
    </row>
    <row r="327" spans="3:5" x14ac:dyDescent="0.3">
      <c r="C327" s="64"/>
      <c r="D327" s="64"/>
      <c r="E327" s="110"/>
    </row>
    <row r="328" spans="3:5" x14ac:dyDescent="0.3">
      <c r="C328" s="64"/>
      <c r="D328" s="64"/>
      <c r="E328" s="110"/>
    </row>
    <row r="329" spans="3:5" x14ac:dyDescent="0.3">
      <c r="C329" s="64"/>
      <c r="D329" s="64"/>
      <c r="E329" s="110"/>
    </row>
    <row r="330" spans="3:5" x14ac:dyDescent="0.3">
      <c r="C330" s="64"/>
      <c r="D330" s="64"/>
      <c r="E330" s="110"/>
    </row>
    <row r="331" spans="3:5" x14ac:dyDescent="0.3">
      <c r="C331" s="64"/>
      <c r="D331" s="64"/>
      <c r="E331" s="110"/>
    </row>
    <row r="332" spans="3:5" x14ac:dyDescent="0.3">
      <c r="C332" s="64"/>
      <c r="D332" s="64"/>
      <c r="E332" s="110"/>
    </row>
    <row r="333" spans="3:5" x14ac:dyDescent="0.3">
      <c r="C333" s="64"/>
      <c r="D333" s="64"/>
      <c r="E333" s="110"/>
    </row>
    <row r="334" spans="3:5" x14ac:dyDescent="0.3">
      <c r="C334" s="64"/>
      <c r="D334" s="64"/>
      <c r="E334" s="110"/>
    </row>
    <row r="335" spans="3:5" x14ac:dyDescent="0.3">
      <c r="C335" s="64"/>
      <c r="D335" s="64"/>
      <c r="E335" s="110"/>
    </row>
    <row r="336" spans="3:5" x14ac:dyDescent="0.3">
      <c r="C336" s="64"/>
      <c r="D336" s="64"/>
      <c r="E336" s="110"/>
    </row>
    <row r="337" spans="1:5" x14ac:dyDescent="0.3">
      <c r="C337" s="64"/>
      <c r="D337" s="64"/>
      <c r="E337" s="110"/>
    </row>
    <row r="338" spans="1:5" x14ac:dyDescent="0.3">
      <c r="C338" s="64"/>
      <c r="D338" s="64"/>
      <c r="E338" s="110"/>
    </row>
    <row r="339" spans="1:5" x14ac:dyDescent="0.3">
      <c r="C339" s="64"/>
      <c r="D339" s="64"/>
      <c r="E339" s="110"/>
    </row>
    <row r="340" spans="1:5" x14ac:dyDescent="0.3">
      <c r="C340" s="64"/>
      <c r="D340" s="64"/>
      <c r="E340" s="110"/>
    </row>
    <row r="341" spans="1:5" x14ac:dyDescent="0.3">
      <c r="C341" s="64"/>
      <c r="D341" s="64"/>
      <c r="E341" s="110"/>
    </row>
    <row r="342" spans="1:5" x14ac:dyDescent="0.3">
      <c r="C342" s="64"/>
      <c r="D342" s="64"/>
      <c r="E342" s="110"/>
    </row>
    <row r="343" spans="1:5" x14ac:dyDescent="0.3">
      <c r="C343" s="64"/>
      <c r="D343" s="64"/>
      <c r="E343" s="110"/>
    </row>
    <row r="344" spans="1:5" x14ac:dyDescent="0.3">
      <c r="C344" s="64"/>
      <c r="D344" s="64"/>
      <c r="E344" s="110"/>
    </row>
    <row r="345" spans="1:5" x14ac:dyDescent="0.3">
      <c r="C345" s="64"/>
      <c r="D345" s="64"/>
      <c r="E345" s="110"/>
    </row>
    <row r="346" spans="1:5" x14ac:dyDescent="0.3">
      <c r="C346" s="64"/>
      <c r="D346" s="64"/>
      <c r="E346" s="110"/>
    </row>
    <row r="347" spans="1:5" x14ac:dyDescent="0.3">
      <c r="C347" s="64"/>
      <c r="D347" s="64"/>
      <c r="E347" s="110"/>
    </row>
    <row r="348" spans="1:5" x14ac:dyDescent="0.3">
      <c r="C348" s="64"/>
      <c r="D348" s="64"/>
      <c r="E348" s="110"/>
    </row>
    <row r="349" spans="1:5" x14ac:dyDescent="0.3">
      <c r="C349" s="64"/>
      <c r="D349" s="64"/>
      <c r="E349" s="110"/>
    </row>
    <row r="350" spans="1:5" x14ac:dyDescent="0.3">
      <c r="C350" s="64"/>
      <c r="D350" s="64"/>
      <c r="E350" s="110"/>
    </row>
    <row r="351" spans="1:5" x14ac:dyDescent="0.3">
      <c r="C351" s="64"/>
      <c r="D351" s="64"/>
      <c r="E351" s="110"/>
    </row>
    <row r="352" spans="1:5" x14ac:dyDescent="0.3">
      <c r="A352" s="98"/>
      <c r="C352" s="64"/>
      <c r="D352" s="64"/>
      <c r="E352" s="110"/>
    </row>
    <row r="353" spans="1:5" x14ac:dyDescent="0.3">
      <c r="A353" s="98"/>
      <c r="C353" s="64"/>
      <c r="D353" s="64"/>
      <c r="E353" s="110"/>
    </row>
    <row r="354" spans="1:5" x14ac:dyDescent="0.3">
      <c r="A354" s="98"/>
      <c r="C354" s="64"/>
      <c r="D354" s="64"/>
      <c r="E354" s="110"/>
    </row>
    <row r="355" spans="1:5" x14ac:dyDescent="0.3">
      <c r="A355" s="98"/>
      <c r="C355" s="64"/>
      <c r="D355" s="64"/>
      <c r="E355" s="110"/>
    </row>
    <row r="356" spans="1:5" x14ac:dyDescent="0.3">
      <c r="A356" s="98"/>
      <c r="C356" s="64"/>
      <c r="D356" s="64"/>
      <c r="E356" s="110"/>
    </row>
    <row r="357" spans="1:5" x14ac:dyDescent="0.3">
      <c r="A357" s="98"/>
      <c r="C357" s="64"/>
      <c r="D357" s="64"/>
      <c r="E357" s="110"/>
    </row>
    <row r="358" spans="1:5" x14ac:dyDescent="0.3">
      <c r="A358" s="98"/>
      <c r="C358" s="64"/>
      <c r="D358" s="64"/>
      <c r="E358" s="110"/>
    </row>
    <row r="359" spans="1:5" x14ac:dyDescent="0.3">
      <c r="A359" s="98"/>
      <c r="C359" s="64"/>
      <c r="D359" s="64"/>
    </row>
    <row r="360" spans="1:5" x14ac:dyDescent="0.3">
      <c r="A360" s="98"/>
      <c r="C360" s="64"/>
      <c r="D360" s="64"/>
    </row>
    <row r="361" spans="1:5" x14ac:dyDescent="0.3">
      <c r="A361" s="98"/>
      <c r="C361" s="64"/>
      <c r="D361" s="64"/>
    </row>
    <row r="362" spans="1:5" x14ac:dyDescent="0.3">
      <c r="A362" s="98"/>
      <c r="C362" s="64"/>
      <c r="D362" s="64"/>
    </row>
    <row r="363" spans="1:5" x14ac:dyDescent="0.3">
      <c r="A363" s="98"/>
      <c r="C363" s="64"/>
      <c r="D363" s="64"/>
    </row>
    <row r="364" spans="1:5" x14ac:dyDescent="0.3">
      <c r="A364" s="98"/>
      <c r="C364" s="64"/>
      <c r="D364" s="64"/>
    </row>
    <row r="365" spans="1:5" x14ac:dyDescent="0.3">
      <c r="A365" s="98"/>
      <c r="C365" s="64"/>
      <c r="D365" s="64"/>
    </row>
    <row r="366" spans="1:5" x14ac:dyDescent="0.3">
      <c r="A366" s="98"/>
      <c r="C366" s="64"/>
      <c r="D366" s="64"/>
    </row>
    <row r="367" spans="1:5" x14ac:dyDescent="0.3">
      <c r="A367" s="98"/>
      <c r="C367" s="64"/>
      <c r="D367" s="64"/>
    </row>
    <row r="368" spans="1:5" x14ac:dyDescent="0.3">
      <c r="A368" s="98"/>
      <c r="C368" s="64"/>
      <c r="D368" s="64"/>
    </row>
    <row r="369" spans="3:4" x14ac:dyDescent="0.3">
      <c r="C369" s="64"/>
      <c r="D369" s="64"/>
    </row>
    <row r="370" spans="3:4" x14ac:dyDescent="0.3">
      <c r="C370" s="64"/>
      <c r="D370" s="64"/>
    </row>
    <row r="371" spans="3:4" x14ac:dyDescent="0.3">
      <c r="C371" s="64"/>
      <c r="D371" s="64"/>
    </row>
    <row r="372" spans="3:4" x14ac:dyDescent="0.3">
      <c r="C372" s="64"/>
      <c r="D372" s="64"/>
    </row>
    <row r="373" spans="3:4" x14ac:dyDescent="0.3">
      <c r="C373" s="64"/>
      <c r="D373" s="64"/>
    </row>
  </sheetData>
  <dataValidations count="2">
    <dataValidation type="list" allowBlank="1" showInputMessage="1" showErrorMessage="1" sqref="H34 N19 N13:N14 L12:L14 P14 J31 H58 F77:F78 F82:F83 F90 L3:L9 J3:J10 D1:D34 F48 H49:H51 D46:D63" xr:uid="{00000000-0002-0000-0000-000000000000}">
      <formula1>INDIRECT(C1)</formula1>
    </dataValidation>
    <dataValidation type="list" allowBlank="1" showInputMessage="1" showErrorMessage="1" sqref="I31 E48 C3:C63" xr:uid="{00000000-0002-0000-0000-000001000000}">
      <formula1>Type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62"/>
  <sheetViews>
    <sheetView topLeftCell="Z1" workbookViewId="0">
      <selection activeCell="AH10" sqref="AH10"/>
    </sheetView>
  </sheetViews>
  <sheetFormatPr defaultColWidth="8.88671875" defaultRowHeight="14.4" x14ac:dyDescent="0.3"/>
  <cols>
    <col min="1" max="1" width="10.44140625" bestFit="1" customWidth="1"/>
    <col min="5" max="5" width="40" bestFit="1" customWidth="1"/>
    <col min="6" max="14" width="9.44140625" bestFit="1" customWidth="1"/>
    <col min="15" max="15" width="7.6640625" customWidth="1"/>
    <col min="16" max="16" width="9.44140625" bestFit="1" customWidth="1"/>
    <col min="17" max="17" width="7.33203125" customWidth="1"/>
    <col min="18" max="18" width="9.44140625" bestFit="1" customWidth="1"/>
    <col min="19" max="19" width="7.44140625" customWidth="1"/>
    <col min="20" max="20" width="10.44140625" bestFit="1" customWidth="1"/>
    <col min="21" max="21" width="6.6640625" customWidth="1"/>
    <col min="22" max="22" width="16.44140625" customWidth="1"/>
    <col min="23" max="23" width="7.6640625" customWidth="1"/>
    <col min="24" max="24" width="14.88671875" customWidth="1"/>
    <col min="25" max="25" width="15" customWidth="1"/>
    <col min="26" max="26" width="19.88671875" customWidth="1"/>
    <col min="27" max="27" width="16.109375" customWidth="1"/>
    <col min="28" max="28" width="19.33203125" customWidth="1"/>
    <col min="29" max="29" width="18.109375" customWidth="1"/>
    <col min="30" max="31" width="10.88671875" customWidth="1"/>
    <col min="32" max="32" width="10.6640625" customWidth="1"/>
    <col min="33" max="33" width="13.6640625" customWidth="1"/>
    <col min="39" max="39" width="12.109375" customWidth="1"/>
    <col min="40" max="40" width="22" bestFit="1" customWidth="1"/>
  </cols>
  <sheetData>
    <row r="1" spans="1:42" x14ac:dyDescent="0.3">
      <c r="A1" s="14"/>
      <c r="B1" s="21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8" t="s">
        <v>25</v>
      </c>
      <c r="AA1" s="148"/>
      <c r="AB1" s="149" t="s">
        <v>26</v>
      </c>
      <c r="AC1" s="149"/>
      <c r="AD1" s="14"/>
      <c r="AE1" s="14"/>
      <c r="AF1" s="14"/>
      <c r="AG1" s="14"/>
      <c r="AH1" s="14"/>
      <c r="AI1" s="14"/>
      <c r="AJ1" s="14"/>
      <c r="AK1" s="14"/>
      <c r="AL1" s="8"/>
      <c r="AM1" s="9" t="s">
        <v>23</v>
      </c>
      <c r="AN1" s="8"/>
      <c r="AO1" s="14"/>
    </row>
    <row r="2" spans="1:42" x14ac:dyDescent="0.3">
      <c r="A2" s="14"/>
      <c r="B2" s="21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33" t="s">
        <v>27</v>
      </c>
      <c r="AA2" s="33" t="s">
        <v>28</v>
      </c>
      <c r="AB2" s="34" t="s">
        <v>29</v>
      </c>
      <c r="AC2" s="34" t="s">
        <v>30</v>
      </c>
      <c r="AD2" s="14"/>
      <c r="AE2" s="14"/>
      <c r="AF2" s="14"/>
      <c r="AG2" s="14"/>
      <c r="AH2" s="14"/>
      <c r="AI2" s="14"/>
      <c r="AJ2" s="14"/>
      <c r="AK2" s="14"/>
      <c r="AL2" s="9" t="s">
        <v>2</v>
      </c>
      <c r="AM2" s="9" t="s">
        <v>38</v>
      </c>
      <c r="AN2" s="9" t="s">
        <v>39</v>
      </c>
      <c r="AO2" s="14"/>
    </row>
    <row r="3" spans="1:42" x14ac:dyDescent="0.3">
      <c r="A3" s="14"/>
      <c r="B3" s="21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5" t="s">
        <v>42</v>
      </c>
      <c r="AA3" s="5" t="s">
        <v>43</v>
      </c>
      <c r="AB3" s="5" t="s">
        <v>36</v>
      </c>
      <c r="AC3" s="5" t="s">
        <v>37</v>
      </c>
      <c r="AD3" s="19" t="s">
        <v>31</v>
      </c>
      <c r="AE3" s="19" t="s">
        <v>32</v>
      </c>
      <c r="AF3" s="19" t="s">
        <v>33</v>
      </c>
      <c r="AG3" s="19" t="s">
        <v>34</v>
      </c>
      <c r="AH3" s="22" t="s">
        <v>73</v>
      </c>
      <c r="AI3" s="23" t="s">
        <v>74</v>
      </c>
      <c r="AJ3" s="19" t="s">
        <v>82</v>
      </c>
      <c r="AK3" s="19"/>
      <c r="AL3" s="8" t="s">
        <v>22</v>
      </c>
      <c r="AM3" s="10">
        <f>$Z$47</f>
        <v>0</v>
      </c>
      <c r="AN3" s="8">
        <v>0</v>
      </c>
      <c r="AO3" s="14"/>
    </row>
    <row r="4" spans="1:42" x14ac:dyDescent="0.3">
      <c r="A4" s="14"/>
      <c r="B4" s="21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6">
        <f>AVERAGE(N17:N43)</f>
        <v>-10.342494408215025</v>
      </c>
      <c r="AA4" s="6">
        <f>AVERAGE(P17:P43)</f>
        <v>-20.255421149690299</v>
      </c>
      <c r="AB4" s="7">
        <f>(EXP(0.528*LN(AC4/1000+1))-1)*1000</f>
        <v>-29.698648998496392</v>
      </c>
      <c r="AC4" s="5">
        <v>-55.5</v>
      </c>
      <c r="AD4" s="14"/>
      <c r="AE4" s="14"/>
      <c r="AF4" s="14"/>
      <c r="AG4" s="14"/>
      <c r="AH4" s="14"/>
      <c r="AI4" s="14"/>
      <c r="AJ4" s="14"/>
      <c r="AK4" s="14"/>
      <c r="AL4" s="8" t="s">
        <v>24</v>
      </c>
      <c r="AM4" s="10">
        <f>SLAP!Z28</f>
        <v>-27.239491255167724</v>
      </c>
      <c r="AN4" s="11">
        <f>AB4</f>
        <v>-29.698648998496392</v>
      </c>
      <c r="AO4" s="14"/>
    </row>
    <row r="5" spans="1:42" x14ac:dyDescent="0.3">
      <c r="A5" s="1" t="s">
        <v>22</v>
      </c>
      <c r="B5" s="2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4"/>
      <c r="AI5" s="14"/>
      <c r="AJ5" s="14"/>
      <c r="AK5" s="14"/>
      <c r="AL5" s="8"/>
      <c r="AM5" s="10"/>
      <c r="AN5" s="11"/>
      <c r="AO5" s="14"/>
    </row>
    <row r="6" spans="1:42" x14ac:dyDescent="0.3">
      <c r="A6" s="19" t="s">
        <v>0</v>
      </c>
      <c r="B6" s="23" t="s">
        <v>79</v>
      </c>
      <c r="C6" s="13" t="s">
        <v>65</v>
      </c>
      <c r="D6" s="13" t="s">
        <v>57</v>
      </c>
      <c r="E6" s="19" t="s">
        <v>1</v>
      </c>
      <c r="F6" s="19" t="s">
        <v>2</v>
      </c>
      <c r="G6" s="19" t="s">
        <v>3</v>
      </c>
      <c r="H6" s="19" t="s">
        <v>4</v>
      </c>
      <c r="I6" s="19" t="s">
        <v>5</v>
      </c>
      <c r="J6" s="19" t="s">
        <v>6</v>
      </c>
      <c r="K6" s="19" t="s">
        <v>7</v>
      </c>
      <c r="L6" s="19" t="s">
        <v>8</v>
      </c>
      <c r="M6" s="19" t="s">
        <v>9</v>
      </c>
      <c r="N6" s="19" t="s">
        <v>10</v>
      </c>
      <c r="O6" s="19" t="s">
        <v>11</v>
      </c>
      <c r="P6" s="19" t="s">
        <v>12</v>
      </c>
      <c r="Q6" s="19" t="s">
        <v>13</v>
      </c>
      <c r="R6" s="19" t="s">
        <v>14</v>
      </c>
      <c r="S6" s="19" t="s">
        <v>15</v>
      </c>
      <c r="T6" s="19" t="s">
        <v>16</v>
      </c>
      <c r="U6" s="19" t="s">
        <v>17</v>
      </c>
      <c r="V6" s="19" t="s">
        <v>18</v>
      </c>
      <c r="W6" s="19" t="s">
        <v>19</v>
      </c>
      <c r="X6" s="19" t="s">
        <v>20</v>
      </c>
      <c r="Y6" s="19" t="s">
        <v>21</v>
      </c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8"/>
      <c r="AM6" s="8" t="s">
        <v>40</v>
      </c>
      <c r="AN6" s="11">
        <f>SLOPE(AN3:AN4,AM3:AM4)</f>
        <v>1.0902791362838735</v>
      </c>
      <c r="AO6" s="14"/>
    </row>
    <row r="7" spans="1:42" x14ac:dyDescent="0.3">
      <c r="A7" s="14"/>
      <c r="B7" s="21"/>
      <c r="C7" s="14"/>
      <c r="D7" s="14"/>
      <c r="E7" s="14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5"/>
      <c r="W7" s="14"/>
      <c r="X7" s="16"/>
      <c r="Y7" s="16"/>
      <c r="Z7" s="41"/>
      <c r="AA7" s="41"/>
      <c r="AB7" s="41"/>
      <c r="AC7" s="41"/>
      <c r="AD7" s="41"/>
      <c r="AE7" s="41"/>
      <c r="AF7" s="42"/>
      <c r="AG7" s="43"/>
      <c r="AH7" s="14"/>
      <c r="AI7" s="14"/>
      <c r="AJ7" s="14"/>
      <c r="AK7" s="14"/>
      <c r="AL7" s="8"/>
      <c r="AM7" s="8" t="s">
        <v>41</v>
      </c>
      <c r="AN7" s="8">
        <v>0</v>
      </c>
      <c r="AO7" s="14"/>
    </row>
    <row r="8" spans="1:42" x14ac:dyDescent="0.3">
      <c r="A8" s="14"/>
      <c r="B8" s="21"/>
      <c r="C8" s="14"/>
      <c r="D8" s="14"/>
      <c r="E8" s="14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5"/>
      <c r="W8" s="14"/>
      <c r="X8" s="16"/>
      <c r="Y8" s="16"/>
      <c r="Z8" s="41"/>
      <c r="AA8" s="41"/>
      <c r="AB8" s="41"/>
      <c r="AC8" s="41"/>
      <c r="AD8" s="41"/>
      <c r="AE8" s="41"/>
      <c r="AF8" s="42"/>
      <c r="AG8" s="43"/>
      <c r="AH8" s="14"/>
      <c r="AI8" s="14"/>
      <c r="AJ8" s="14"/>
      <c r="AK8" s="14"/>
      <c r="AL8" s="8"/>
      <c r="AM8" s="8"/>
      <c r="AN8" s="8"/>
      <c r="AO8" s="14"/>
    </row>
    <row r="9" spans="1:42" x14ac:dyDescent="0.3">
      <c r="A9" s="14"/>
      <c r="B9" s="21"/>
      <c r="C9" s="14"/>
      <c r="D9" s="14"/>
      <c r="E9" s="14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5"/>
      <c r="W9" s="14"/>
      <c r="X9" s="16"/>
      <c r="Y9" s="16"/>
      <c r="Z9" s="41"/>
      <c r="AA9" s="41"/>
      <c r="AB9" s="41"/>
      <c r="AC9" s="41"/>
      <c r="AD9" s="41"/>
      <c r="AE9" s="41"/>
      <c r="AF9" s="42"/>
      <c r="AG9" s="43"/>
      <c r="AH9" s="14"/>
      <c r="AI9" s="14"/>
      <c r="AJ9" s="14"/>
      <c r="AK9" s="14"/>
      <c r="AL9" s="9" t="s">
        <v>5</v>
      </c>
      <c r="AM9" s="8"/>
      <c r="AN9" s="8"/>
      <c r="AO9" s="14"/>
    </row>
    <row r="10" spans="1:42" x14ac:dyDescent="0.3">
      <c r="A10" s="14"/>
      <c r="B10" s="21"/>
      <c r="C10" s="14"/>
      <c r="D10" s="14"/>
      <c r="E10" s="14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5"/>
      <c r="W10" s="14"/>
      <c r="X10" s="16"/>
      <c r="Y10" s="16"/>
      <c r="Z10" s="41"/>
      <c r="AA10" s="41"/>
      <c r="AB10" s="41"/>
      <c r="AC10" s="41"/>
      <c r="AD10" s="41"/>
      <c r="AE10" s="41"/>
      <c r="AF10" s="42"/>
      <c r="AG10" s="43"/>
      <c r="AH10" s="14"/>
      <c r="AI10" s="14"/>
      <c r="AJ10" s="14"/>
      <c r="AK10" s="14"/>
      <c r="AL10" s="8" t="s">
        <v>22</v>
      </c>
      <c r="AM10" s="10">
        <f>AA47</f>
        <v>-2.7755575615628914E-14</v>
      </c>
      <c r="AN10" s="8">
        <v>0</v>
      </c>
      <c r="AO10" s="14"/>
    </row>
    <row r="11" spans="1:42" s="14" customFormat="1" x14ac:dyDescent="0.3">
      <c r="A11" s="46"/>
      <c r="B11" s="21"/>
      <c r="C11" s="46"/>
      <c r="D11" s="46"/>
      <c r="E11" s="4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47"/>
      <c r="W11" s="46"/>
      <c r="X11" s="16"/>
      <c r="Y11" s="16"/>
      <c r="Z11" s="41"/>
      <c r="AA11" s="41"/>
      <c r="AB11" s="41"/>
      <c r="AC11" s="41"/>
      <c r="AD11" s="41"/>
      <c r="AE11" s="41"/>
      <c r="AF11" s="42"/>
      <c r="AG11" s="43"/>
      <c r="AH11" s="46"/>
      <c r="AI11" s="46"/>
      <c r="AJ11" s="46"/>
      <c r="AK11" s="46"/>
      <c r="AL11" s="8" t="s">
        <v>24</v>
      </c>
      <c r="AM11" s="10">
        <f>SLAP!AA28</f>
        <v>-50.98198149700675</v>
      </c>
      <c r="AN11" s="8">
        <f>AC4</f>
        <v>-55.5</v>
      </c>
    </row>
    <row r="12" spans="1:42" x14ac:dyDescent="0.3">
      <c r="A12" s="46"/>
      <c r="B12" s="21"/>
      <c r="C12" s="46"/>
      <c r="D12" s="46"/>
      <c r="E12" s="4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47"/>
      <c r="W12" s="46"/>
      <c r="X12" s="16"/>
      <c r="Y12" s="16"/>
      <c r="Z12" s="41"/>
      <c r="AA12" s="41"/>
      <c r="AB12" s="41"/>
      <c r="AC12" s="41"/>
      <c r="AD12" s="41"/>
      <c r="AE12" s="41"/>
      <c r="AF12" s="42"/>
      <c r="AG12" s="43"/>
      <c r="AH12" s="46"/>
      <c r="AI12" s="46"/>
      <c r="AJ12" s="46"/>
      <c r="AK12" s="46"/>
      <c r="AL12" s="8"/>
      <c r="AM12" s="8" t="s">
        <v>40</v>
      </c>
      <c r="AN12" s="11">
        <f>SLOPE(AN10:AN11,AM10:AM11)</f>
        <v>1.0886199078640861</v>
      </c>
      <c r="AO12" s="14"/>
    </row>
    <row r="13" spans="1:42" x14ac:dyDescent="0.3">
      <c r="A13" s="46"/>
      <c r="B13" s="21"/>
      <c r="C13" s="46"/>
      <c r="D13" s="46"/>
      <c r="E13" s="4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47"/>
      <c r="W13" s="46"/>
      <c r="X13" s="16"/>
      <c r="Y13" s="16"/>
      <c r="Z13" s="41"/>
      <c r="AA13" s="41"/>
      <c r="AB13" s="41"/>
      <c r="AC13" s="41"/>
      <c r="AD13" s="41"/>
      <c r="AE13" s="41"/>
      <c r="AF13" s="42"/>
      <c r="AG13" s="43"/>
      <c r="AH13" s="46"/>
      <c r="AI13" s="46"/>
      <c r="AJ13" s="46"/>
      <c r="AK13" s="46"/>
      <c r="AL13" s="8"/>
      <c r="AM13" s="8" t="s">
        <v>41</v>
      </c>
      <c r="AN13" s="8">
        <v>0</v>
      </c>
      <c r="AO13" s="14"/>
    </row>
    <row r="14" spans="1:42" x14ac:dyDescent="0.3">
      <c r="A14" s="46"/>
      <c r="B14" s="21"/>
      <c r="C14" s="46"/>
      <c r="D14" s="46"/>
      <c r="E14" s="4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47"/>
      <c r="W14" s="46"/>
      <c r="X14" s="16"/>
      <c r="Y14" s="16"/>
      <c r="Z14" s="41"/>
      <c r="AA14" s="41"/>
      <c r="AB14" s="41"/>
      <c r="AC14" s="41"/>
      <c r="AD14" s="41"/>
      <c r="AE14" s="41"/>
      <c r="AF14" s="42"/>
      <c r="AG14" s="43"/>
      <c r="AH14" s="46"/>
      <c r="AI14" s="46"/>
      <c r="AJ14" s="46"/>
      <c r="AK14" s="46"/>
      <c r="AL14" s="25"/>
      <c r="AM14" s="24" t="s">
        <v>77</v>
      </c>
      <c r="AN14" s="24">
        <v>0.52800000000000002</v>
      </c>
      <c r="AO14" s="14"/>
    </row>
    <row r="15" spans="1:42" x14ac:dyDescent="0.3">
      <c r="A15" s="50" t="s">
        <v>87</v>
      </c>
      <c r="B15" s="21"/>
      <c r="C15" s="14"/>
      <c r="D15" s="14"/>
      <c r="E15" s="14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5"/>
      <c r="W15" s="14"/>
      <c r="X15" s="16"/>
      <c r="Y15" s="16"/>
      <c r="Z15" s="17"/>
      <c r="AA15" s="17"/>
      <c r="AB15" s="17"/>
      <c r="AC15" s="17"/>
      <c r="AD15" s="17"/>
      <c r="AE15" s="17"/>
      <c r="AF15" s="16"/>
      <c r="AG15" s="2"/>
      <c r="AH15" s="14"/>
      <c r="AI15" s="14"/>
      <c r="AJ15" s="26"/>
      <c r="AK15" s="26"/>
      <c r="AL15" s="26"/>
      <c r="AM15" s="27" t="s">
        <v>75</v>
      </c>
      <c r="AN15" s="26"/>
      <c r="AO15" s="26"/>
      <c r="AP15" s="26"/>
    </row>
    <row r="16" spans="1:42" s="46" customFormat="1" x14ac:dyDescent="0.3">
      <c r="A16" s="46" t="s">
        <v>99</v>
      </c>
      <c r="B16" s="21"/>
      <c r="C16" s="48"/>
      <c r="D16" s="48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47"/>
      <c r="X16" s="16"/>
      <c r="Y16" s="16"/>
      <c r="Z16" s="17"/>
      <c r="AA16" s="17"/>
      <c r="AB16" s="17"/>
      <c r="AC16" s="17"/>
      <c r="AD16" s="17"/>
      <c r="AE16" s="17"/>
      <c r="AF16" s="16"/>
      <c r="AG16" s="2"/>
    </row>
    <row r="17" spans="1:40" s="91" customFormat="1" x14ac:dyDescent="0.3">
      <c r="A17" s="91">
        <v>2265</v>
      </c>
      <c r="B17" s="85" t="s">
        <v>113</v>
      </c>
      <c r="C17" s="104" t="s">
        <v>62</v>
      </c>
      <c r="D17" s="55" t="s">
        <v>22</v>
      </c>
      <c r="E17" s="91" t="s">
        <v>130</v>
      </c>
      <c r="F17" s="16">
        <v>-1.8904012754084602E-2</v>
      </c>
      <c r="G17" s="16">
        <v>-1.8904565359992201E-2</v>
      </c>
      <c r="H17" s="16">
        <v>4.4361603282064297E-3</v>
      </c>
      <c r="I17" s="16">
        <v>-0.11852224875971901</v>
      </c>
      <c r="J17" s="16">
        <v>-0.11852933219098501</v>
      </c>
      <c r="K17" s="16">
        <v>1.76367745819335E-3</v>
      </c>
      <c r="L17" s="16">
        <v>4.3678922036847902E-2</v>
      </c>
      <c r="M17" s="16">
        <v>4.4728832459060503E-3</v>
      </c>
      <c r="N17" s="16">
        <v>-10.2137028731605</v>
      </c>
      <c r="O17" s="16">
        <v>4.3909337109821096E-3</v>
      </c>
      <c r="P17" s="16">
        <v>-20.012273104733602</v>
      </c>
      <c r="Q17" s="16">
        <v>1.7285871392668599E-3</v>
      </c>
      <c r="R17" s="16">
        <v>-15.745976923861599</v>
      </c>
      <c r="S17" s="16">
        <v>0.18290384373357499</v>
      </c>
      <c r="T17" s="16" t="s">
        <v>120</v>
      </c>
      <c r="U17" s="16" t="s">
        <v>120</v>
      </c>
      <c r="V17" s="92">
        <v>43979.480046296296</v>
      </c>
      <c r="W17" s="91">
        <v>2.4</v>
      </c>
      <c r="X17" s="16">
        <v>0.13331662650498399</v>
      </c>
      <c r="Y17" s="16">
        <v>0.32859797712420402</v>
      </c>
      <c r="Z17" s="17">
        <f>((((N17/1000)+1)/((SMOW!$Z$4/1000)+1))-1)*1000</f>
        <v>0.1301374812263667</v>
      </c>
      <c r="AA17" s="17">
        <f>((((P17/1000)+1)/((SMOW!$AA$4/1000)+1))-1)*1000</f>
        <v>0.24817493273809887</v>
      </c>
      <c r="AB17" s="17">
        <f>Z17*SMOW!$AN$6</f>
        <v>0.14188618062964189</v>
      </c>
      <c r="AC17" s="17">
        <f>AA17*SMOW!$AN$12</f>
        <v>0.27016817241152496</v>
      </c>
      <c r="AD17" s="17">
        <f t="shared" ref="AD17:AE20" si="0">LN((AB17/1000)+1)*1000</f>
        <v>0.14187611573762132</v>
      </c>
      <c r="AE17" s="17">
        <f t="shared" si="0"/>
        <v>0.27013168356278827</v>
      </c>
      <c r="AF17" s="16">
        <f>(AD17-SMOW!AN$14*AE17)</f>
        <v>-7.5341318353089326E-4</v>
      </c>
      <c r="AG17" s="2">
        <f>AF17*1000</f>
        <v>-0.75341318353089326</v>
      </c>
      <c r="AH17" s="119">
        <f>AVERAGE(AG17:AG20)</f>
        <v>3.1947432046184332E-3</v>
      </c>
      <c r="AI17" s="119">
        <f>STDEV(AG17:AG20)</f>
        <v>6.071315826313735</v>
      </c>
      <c r="AK17" s="114"/>
    </row>
    <row r="18" spans="1:40" s="91" customFormat="1" x14ac:dyDescent="0.3">
      <c r="A18" s="91">
        <v>2266</v>
      </c>
      <c r="B18" s="85" t="s">
        <v>113</v>
      </c>
      <c r="C18" s="104" t="s">
        <v>62</v>
      </c>
      <c r="D18" s="55" t="s">
        <v>22</v>
      </c>
      <c r="E18" s="91" t="s">
        <v>131</v>
      </c>
      <c r="F18" s="16">
        <v>-0.230272489486261</v>
      </c>
      <c r="G18" s="16">
        <v>-0.23029917624034399</v>
      </c>
      <c r="H18" s="16">
        <v>2.9516964288178499E-3</v>
      </c>
      <c r="I18" s="16">
        <v>-0.51186216935718298</v>
      </c>
      <c r="J18" s="16">
        <v>-0.51199323979869404</v>
      </c>
      <c r="K18" s="16">
        <v>1.11530489636454E-3</v>
      </c>
      <c r="L18" s="16">
        <v>4.00332543733663E-2</v>
      </c>
      <c r="M18" s="16">
        <v>3.1439603538235099E-3</v>
      </c>
      <c r="N18" s="16">
        <v>-10.4229164500507</v>
      </c>
      <c r="O18" s="16">
        <v>2.9216039085601499E-3</v>
      </c>
      <c r="P18" s="16">
        <v>-20.3977870914017</v>
      </c>
      <c r="Q18" s="16">
        <v>1.0931146685907399E-3</v>
      </c>
      <c r="R18" s="16">
        <v>-17.412170428180399</v>
      </c>
      <c r="S18" s="16">
        <v>0.105946759727954</v>
      </c>
      <c r="T18" s="16">
        <v>3399.9529655710098</v>
      </c>
      <c r="U18" s="16">
        <v>2.3846019886891501</v>
      </c>
      <c r="V18" s="92">
        <v>43979.559675925928</v>
      </c>
      <c r="W18" s="91">
        <v>2.4</v>
      </c>
      <c r="X18" s="16">
        <v>4.2124670447343499E-2</v>
      </c>
      <c r="Y18" s="16">
        <v>4.9618146286944498E-2</v>
      </c>
      <c r="Z18" s="17">
        <f>((((N18/1000)+1)/((SMOW!$Z$4/1000)+1))-1)*1000</f>
        <v>-8.1262498774825609E-2</v>
      </c>
      <c r="AA18" s="17">
        <f>((((P18/1000)+1)/((SMOW!$AA$4/1000)+1))-1)*1000</f>
        <v>-0.14530924159694703</v>
      </c>
      <c r="AB18" s="17">
        <f>Z18*SMOW!$AN$6</f>
        <v>-8.85988069764862E-2</v>
      </c>
      <c r="AC18" s="17">
        <f>AA18*SMOW!$AN$12</f>
        <v>-0.1581865331990687</v>
      </c>
      <c r="AD18" s="17">
        <f t="shared" si="0"/>
        <v>-8.8602732082676786E-2</v>
      </c>
      <c r="AE18" s="17">
        <f t="shared" si="0"/>
        <v>-0.15819904600833271</v>
      </c>
      <c r="AF18" s="16">
        <f>(AD18-SMOW!AN$14*AE18)</f>
        <v>-5.0736357902771145E-3</v>
      </c>
      <c r="AG18" s="2">
        <f>AF18*1000</f>
        <v>-5.0736357902771143</v>
      </c>
    </row>
    <row r="19" spans="1:40" s="91" customFormat="1" x14ac:dyDescent="0.3">
      <c r="A19" s="91">
        <v>2267</v>
      </c>
      <c r="B19" s="85" t="s">
        <v>113</v>
      </c>
      <c r="C19" s="104" t="s">
        <v>62</v>
      </c>
      <c r="D19" s="55" t="s">
        <v>22</v>
      </c>
      <c r="E19" s="91" t="s">
        <v>132</v>
      </c>
      <c r="F19" s="16">
        <v>-0.157655704560236</v>
      </c>
      <c r="G19" s="16">
        <v>-0.15766832861963201</v>
      </c>
      <c r="H19" s="16">
        <v>3.1625253927670001E-3</v>
      </c>
      <c r="I19" s="16">
        <v>-0.398139238783635</v>
      </c>
      <c r="J19" s="16">
        <v>-0.39821854796774497</v>
      </c>
      <c r="K19" s="16">
        <v>1.2545252873745799E-3</v>
      </c>
      <c r="L19" s="16">
        <v>5.2591064707337501E-2</v>
      </c>
      <c r="M19" s="16">
        <v>3.3036136359821701E-3</v>
      </c>
      <c r="N19" s="16">
        <v>-10.3510399926361</v>
      </c>
      <c r="O19" s="16">
        <v>3.1302834729949802E-3</v>
      </c>
      <c r="P19" s="16">
        <v>-20.2863268046492</v>
      </c>
      <c r="Q19" s="16">
        <v>1.22956511553087E-3</v>
      </c>
      <c r="R19" s="16">
        <v>-18.096598962470299</v>
      </c>
      <c r="S19" s="16">
        <v>0.10733196274861199</v>
      </c>
      <c r="T19" s="16">
        <v>3758.6305866317498</v>
      </c>
      <c r="U19" s="16">
        <v>1.6816528786918601</v>
      </c>
      <c r="V19" s="92">
        <v>43979.635150462964</v>
      </c>
      <c r="W19" s="91">
        <v>2.4</v>
      </c>
      <c r="X19" s="16">
        <v>4.96893918144495E-2</v>
      </c>
      <c r="Y19" s="16">
        <v>4.1960710037649597E-2</v>
      </c>
      <c r="Z19" s="17">
        <f>((((N19/1000)+1)/((SMOW!$Z$4/1000)+1))-1)*1000</f>
        <v>-8.6348907302191691E-3</v>
      </c>
      <c r="AA19" s="17">
        <f>((((P19/1000)+1)/((SMOW!$AA$4/1000)+1))-1)*1000</f>
        <v>-3.1544604201960702E-2</v>
      </c>
      <c r="AB19" s="17">
        <f>Z19*SMOW!$AN$6</f>
        <v>-9.414441207248981E-3</v>
      </c>
      <c r="AC19" s="17">
        <f>AA19*SMOW!$AN$12</f>
        <v>-3.4340084119947524E-2</v>
      </c>
      <c r="AD19" s="17">
        <f t="shared" si="0"/>
        <v>-9.4144855234080654E-3</v>
      </c>
      <c r="AE19" s="17">
        <f t="shared" si="0"/>
        <v>-3.4340673754142258E-2</v>
      </c>
      <c r="AF19" s="16">
        <f>(AD19-SMOW!AN$14*AE19)</f>
        <v>8.7173902187790472E-3</v>
      </c>
      <c r="AG19" s="2">
        <f>AF19*1000</f>
        <v>8.7173902187790464</v>
      </c>
    </row>
    <row r="20" spans="1:40" s="91" customFormat="1" x14ac:dyDescent="0.3">
      <c r="A20" s="91">
        <v>2268</v>
      </c>
      <c r="B20" s="85" t="s">
        <v>113</v>
      </c>
      <c r="C20" s="104" t="s">
        <v>62</v>
      </c>
      <c r="D20" s="55" t="s">
        <v>22</v>
      </c>
      <c r="E20" s="91" t="s">
        <v>133</v>
      </c>
      <c r="F20" s="16">
        <v>-0.189256195678045</v>
      </c>
      <c r="G20" s="16">
        <v>-0.189274376750519</v>
      </c>
      <c r="H20" s="16">
        <v>3.7193580791559798E-3</v>
      </c>
      <c r="I20" s="16">
        <v>-0.437901139215635</v>
      </c>
      <c r="J20" s="16">
        <v>-0.43799707715966402</v>
      </c>
      <c r="K20" s="16">
        <v>1.2651814210263199E-3</v>
      </c>
      <c r="L20" s="16">
        <v>4.1988079989784002E-2</v>
      </c>
      <c r="M20" s="16">
        <v>3.6852227931075399E-3</v>
      </c>
      <c r="N20" s="16">
        <v>-10.3823183170128</v>
      </c>
      <c r="O20" s="16">
        <v>3.68143925483114E-3</v>
      </c>
      <c r="P20" s="16">
        <v>-20.3252975979767</v>
      </c>
      <c r="Q20" s="16">
        <v>1.2400092335838699E-3</v>
      </c>
      <c r="R20" s="16">
        <v>-18.8239985389068</v>
      </c>
      <c r="S20" s="16">
        <v>9.8644025806806507E-2</v>
      </c>
      <c r="T20" s="16">
        <v>3236.62317143665</v>
      </c>
      <c r="U20" s="16">
        <v>1.23131566123695</v>
      </c>
      <c r="V20" s="92">
        <v>43979.711446759262</v>
      </c>
      <c r="W20" s="91">
        <v>2.4</v>
      </c>
      <c r="X20" s="16">
        <v>2.6187136289128501E-3</v>
      </c>
      <c r="Y20" s="16">
        <v>5.2848186080822999E-3</v>
      </c>
      <c r="Z20" s="17">
        <f>((((N20/1000)+1)/((SMOW!$Z$4/1000)+1))-1)*1000</f>
        <v>-4.0240091721321924E-2</v>
      </c>
      <c r="AA20" s="17">
        <f>((((P20/1000)+1)/((SMOW!$AA$4/1000)+1))-1)*1000</f>
        <v>-7.132108693930217E-2</v>
      </c>
      <c r="AB20" s="17">
        <f>Z20*SMOW!$AN$6</f>
        <v>-4.3872932445906718E-2</v>
      </c>
      <c r="AC20" s="17">
        <f>AA20*SMOW!$AN$12</f>
        <v>-7.7641555092629599E-2</v>
      </c>
      <c r="AD20" s="17">
        <f t="shared" si="0"/>
        <v>-4.3873894891149623E-2</v>
      </c>
      <c r="AE20" s="17">
        <f t="shared" si="0"/>
        <v>-7.7644569354161086E-2</v>
      </c>
      <c r="AF20" s="16">
        <f>(AD20-SMOW!AN$14*AE20)</f>
        <v>-2.8775622721525645E-3</v>
      </c>
      <c r="AG20" s="2">
        <f>AF20*1000</f>
        <v>-2.8775622721525647</v>
      </c>
    </row>
    <row r="21" spans="1:40" s="91" customFormat="1" x14ac:dyDescent="0.3">
      <c r="B21" s="85"/>
      <c r="C21" s="104"/>
      <c r="D21" s="48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92"/>
      <c r="X21" s="16"/>
      <c r="Y21" s="16"/>
      <c r="Z21" s="17"/>
      <c r="AA21" s="17"/>
      <c r="AB21" s="17"/>
      <c r="AC21" s="17"/>
      <c r="AD21" s="17"/>
      <c r="AE21" s="17"/>
      <c r="AF21" s="16"/>
      <c r="AG21" s="2"/>
      <c r="AH21" s="60"/>
      <c r="AI21" s="60"/>
    </row>
    <row r="22" spans="1:40" s="91" customFormat="1" x14ac:dyDescent="0.3">
      <c r="B22" s="85"/>
      <c r="C22" s="105"/>
      <c r="D22" s="48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92"/>
      <c r="X22" s="16"/>
      <c r="Y22" s="16"/>
      <c r="Z22" s="17"/>
      <c r="AA22" s="17"/>
      <c r="AB22" s="17"/>
      <c r="AC22" s="17"/>
      <c r="AD22" s="17"/>
      <c r="AE22" s="17"/>
      <c r="AF22" s="16"/>
      <c r="AG22" s="2"/>
    </row>
    <row r="23" spans="1:40" s="91" customFormat="1" x14ac:dyDescent="0.3">
      <c r="B23" s="85"/>
      <c r="C23" s="104"/>
      <c r="D23" s="48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92"/>
      <c r="X23" s="16"/>
      <c r="Y23" s="16"/>
      <c r="Z23" s="17"/>
      <c r="AA23" s="17"/>
      <c r="AB23" s="17"/>
      <c r="AC23" s="17"/>
      <c r="AD23" s="17"/>
      <c r="AE23" s="17"/>
      <c r="AF23" s="16"/>
      <c r="AG23" s="2"/>
    </row>
    <row r="24" spans="1:40" s="91" customFormat="1" x14ac:dyDescent="0.3">
      <c r="B24" s="85"/>
      <c r="C24" s="104"/>
      <c r="D24" s="48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92"/>
      <c r="X24" s="16"/>
      <c r="Y24" s="16"/>
      <c r="Z24" s="17"/>
      <c r="AA24" s="17"/>
      <c r="AB24" s="17"/>
      <c r="AC24" s="17"/>
      <c r="AD24" s="17"/>
      <c r="AE24" s="17"/>
      <c r="AF24" s="16"/>
      <c r="AG24" s="2"/>
    </row>
    <row r="25" spans="1:40" s="91" customFormat="1" x14ac:dyDescent="0.3">
      <c r="B25" s="85"/>
      <c r="C25" s="104"/>
      <c r="D25" s="48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92"/>
      <c r="X25" s="16"/>
      <c r="Y25" s="16"/>
      <c r="Z25" s="17"/>
      <c r="AA25" s="17"/>
      <c r="AB25" s="17"/>
      <c r="AC25" s="17"/>
      <c r="AD25" s="17"/>
      <c r="AE25" s="17"/>
      <c r="AF25" s="16"/>
      <c r="AG25" s="84"/>
      <c r="AH25" s="60"/>
      <c r="AI25" s="60"/>
      <c r="AL25" s="115"/>
      <c r="AM25" s="115"/>
      <c r="AN25" s="115"/>
    </row>
    <row r="26" spans="1:40" s="91" customFormat="1" x14ac:dyDescent="0.3">
      <c r="B26" s="85"/>
      <c r="C26" s="104"/>
      <c r="D26" s="48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92"/>
      <c r="X26" s="16"/>
      <c r="Y26" s="16"/>
      <c r="Z26" s="17"/>
      <c r="AA26" s="17"/>
      <c r="AB26" s="17"/>
      <c r="AC26" s="17"/>
      <c r="AD26" s="17"/>
      <c r="AE26" s="17"/>
      <c r="AF26" s="16"/>
      <c r="AG26" s="84"/>
      <c r="AL26" s="115"/>
      <c r="AM26" s="115"/>
      <c r="AN26" s="115"/>
    </row>
    <row r="27" spans="1:40" s="91" customFormat="1" x14ac:dyDescent="0.3">
      <c r="B27" s="85"/>
      <c r="C27" s="104"/>
      <c r="D27" s="48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92"/>
      <c r="X27" s="16"/>
      <c r="Y27" s="16"/>
      <c r="Z27" s="17"/>
      <c r="AA27" s="17"/>
      <c r="AB27" s="17"/>
      <c r="AC27" s="17"/>
      <c r="AD27" s="17"/>
      <c r="AE27" s="17"/>
      <c r="AF27" s="16"/>
      <c r="AG27" s="84"/>
    </row>
    <row r="28" spans="1:40" s="91" customFormat="1" x14ac:dyDescent="0.3">
      <c r="A28" s="103"/>
      <c r="B28" s="97"/>
      <c r="C28" s="55"/>
      <c r="D28" s="64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92"/>
      <c r="X28" s="16"/>
      <c r="Y28" s="16"/>
      <c r="Z28" s="108"/>
      <c r="AA28" s="108"/>
      <c r="AB28" s="108"/>
      <c r="AC28" s="108"/>
      <c r="AD28" s="108"/>
      <c r="AE28" s="108"/>
      <c r="AF28" s="109"/>
      <c r="AG28" s="84"/>
    </row>
    <row r="29" spans="1:40" s="91" customFormat="1" x14ac:dyDescent="0.3">
      <c r="A29" s="103"/>
      <c r="B29" s="97"/>
      <c r="C29" s="55"/>
      <c r="D29" s="64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92"/>
      <c r="X29" s="16"/>
      <c r="Y29" s="16"/>
      <c r="Z29" s="108"/>
      <c r="AA29" s="108"/>
      <c r="AB29" s="108"/>
      <c r="AC29" s="108"/>
      <c r="AD29" s="108"/>
      <c r="AE29" s="108"/>
      <c r="AF29" s="109"/>
      <c r="AG29" s="84"/>
    </row>
    <row r="30" spans="1:40" s="91" customFormat="1" x14ac:dyDescent="0.3">
      <c r="A30" s="103"/>
      <c r="B30" s="97"/>
      <c r="C30" s="55"/>
      <c r="D30" s="64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92"/>
      <c r="X30" s="16"/>
      <c r="Y30" s="16"/>
      <c r="Z30" s="108"/>
      <c r="AA30" s="108"/>
      <c r="AB30" s="108"/>
      <c r="AC30" s="108"/>
      <c r="AD30" s="108"/>
      <c r="AE30" s="108"/>
      <c r="AF30" s="109"/>
      <c r="AG30" s="84"/>
    </row>
    <row r="31" spans="1:40" x14ac:dyDescent="0.3">
      <c r="A31" s="91"/>
    </row>
    <row r="32" spans="1:40" s="91" customFormat="1" x14ac:dyDescent="0.3">
      <c r="B32" s="97"/>
      <c r="C32" s="105"/>
      <c r="D32" s="105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92"/>
      <c r="X32" s="16"/>
      <c r="Y32" s="16"/>
      <c r="Z32" s="108"/>
      <c r="AA32" s="108"/>
      <c r="AB32" s="108"/>
      <c r="AC32" s="108"/>
      <c r="AD32" s="108"/>
      <c r="AE32" s="108"/>
      <c r="AF32" s="109"/>
      <c r="AG32" s="84"/>
      <c r="AH32" s="81"/>
      <c r="AI32" s="81"/>
    </row>
    <row r="33" spans="1:37" s="69" customFormat="1" x14ac:dyDescent="0.3">
      <c r="A33" s="91"/>
      <c r="C33" s="105"/>
      <c r="D33" s="105"/>
      <c r="E33" s="91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92"/>
      <c r="W33" s="91"/>
      <c r="X33" s="16"/>
      <c r="Y33" s="16"/>
      <c r="Z33" s="108"/>
      <c r="AA33" s="108"/>
      <c r="AB33" s="108"/>
      <c r="AC33" s="108"/>
      <c r="AD33" s="108"/>
      <c r="AE33" s="108"/>
      <c r="AF33" s="109"/>
      <c r="AG33" s="84"/>
      <c r="AH33" s="66"/>
      <c r="AI33" s="67"/>
      <c r="AJ33" s="90"/>
      <c r="AK33" s="75"/>
    </row>
    <row r="34" spans="1:37" s="91" customFormat="1" x14ac:dyDescent="0.3">
      <c r="B34" s="69"/>
      <c r="C34" s="105"/>
      <c r="D34" s="105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92"/>
      <c r="X34" s="16"/>
      <c r="Y34" s="16"/>
      <c r="Z34" s="108"/>
      <c r="AA34" s="108"/>
      <c r="AB34" s="108"/>
      <c r="AC34" s="108"/>
      <c r="AD34" s="108"/>
      <c r="AE34" s="108"/>
      <c r="AF34" s="109"/>
      <c r="AG34" s="84"/>
    </row>
    <row r="35" spans="1:37" s="91" customFormat="1" x14ac:dyDescent="0.3">
      <c r="B35" s="97"/>
      <c r="C35" s="105"/>
      <c r="D35" s="105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92"/>
      <c r="X35" s="16"/>
      <c r="Y35" s="16"/>
      <c r="Z35" s="108"/>
      <c r="AA35" s="108"/>
      <c r="AB35" s="108"/>
      <c r="AC35" s="108"/>
      <c r="AD35" s="108"/>
      <c r="AE35" s="108"/>
      <c r="AF35" s="109"/>
      <c r="AG35" s="84"/>
    </row>
    <row r="36" spans="1:37" s="91" customFormat="1" x14ac:dyDescent="0.3">
      <c r="B36" s="69"/>
      <c r="C36" s="104"/>
      <c r="D36" s="105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92"/>
      <c r="X36" s="16"/>
      <c r="Y36" s="16"/>
      <c r="Z36" s="108"/>
      <c r="AA36" s="108"/>
      <c r="AB36" s="108"/>
      <c r="AC36" s="108"/>
      <c r="AD36" s="108"/>
      <c r="AE36" s="108"/>
      <c r="AF36" s="109"/>
      <c r="AG36" s="84"/>
      <c r="AH36" s="81"/>
      <c r="AI36" s="81"/>
    </row>
    <row r="37" spans="1:37" s="91" customFormat="1" x14ac:dyDescent="0.3">
      <c r="B37" s="69"/>
      <c r="C37" s="104"/>
      <c r="D37" s="105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92"/>
      <c r="X37" s="16"/>
      <c r="Y37" s="16"/>
      <c r="Z37" s="108"/>
      <c r="AA37" s="108"/>
      <c r="AB37" s="108"/>
      <c r="AC37" s="108"/>
      <c r="AD37" s="108"/>
      <c r="AE37" s="108"/>
      <c r="AF37" s="109"/>
      <c r="AG37" s="84"/>
    </row>
    <row r="38" spans="1:37" s="91" customFormat="1" x14ac:dyDescent="0.3">
      <c r="B38" s="69"/>
      <c r="C38" s="104"/>
      <c r="D38" s="105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92"/>
      <c r="X38" s="16"/>
      <c r="Y38" s="16"/>
      <c r="Z38" s="108"/>
      <c r="AA38" s="108"/>
      <c r="AB38" s="108"/>
      <c r="AC38" s="108"/>
      <c r="AD38" s="108"/>
      <c r="AE38" s="108"/>
      <c r="AF38" s="109"/>
      <c r="AG38" s="84"/>
    </row>
    <row r="39" spans="1:37" s="91" customFormat="1" x14ac:dyDescent="0.3">
      <c r="B39" s="69"/>
      <c r="C39" s="104"/>
      <c r="D39" s="105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92"/>
      <c r="X39" s="16"/>
      <c r="Y39" s="16"/>
      <c r="Z39" s="108"/>
      <c r="AA39" s="108"/>
      <c r="AB39" s="108"/>
      <c r="AC39" s="108"/>
      <c r="AD39" s="108"/>
      <c r="AE39" s="108"/>
      <c r="AF39" s="109"/>
      <c r="AG39" s="84"/>
    </row>
    <row r="40" spans="1:37" s="91" customFormat="1" x14ac:dyDescent="0.3">
      <c r="B40" s="69"/>
      <c r="C40" s="104"/>
      <c r="D40" s="105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92"/>
      <c r="X40" s="16"/>
      <c r="Y40" s="16"/>
      <c r="Z40" s="108"/>
      <c r="AA40" s="108"/>
      <c r="AB40" s="108"/>
      <c r="AC40" s="108"/>
      <c r="AD40" s="108"/>
      <c r="AE40" s="108"/>
      <c r="AF40" s="109"/>
      <c r="AG40" s="84"/>
      <c r="AH40" s="81"/>
      <c r="AI40" s="81"/>
    </row>
    <row r="41" spans="1:37" s="91" customFormat="1" x14ac:dyDescent="0.3">
      <c r="B41" s="69"/>
      <c r="C41" s="104"/>
      <c r="D41" s="105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92"/>
      <c r="X41" s="16"/>
      <c r="Y41" s="16"/>
      <c r="Z41" s="108"/>
      <c r="AA41" s="108"/>
      <c r="AB41" s="108"/>
      <c r="AC41" s="108"/>
      <c r="AD41" s="108"/>
      <c r="AE41" s="108"/>
      <c r="AF41" s="109"/>
      <c r="AG41" s="84"/>
    </row>
    <row r="42" spans="1:37" s="91" customFormat="1" x14ac:dyDescent="0.3">
      <c r="B42" s="69"/>
      <c r="C42" s="104"/>
      <c r="D42" s="105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92"/>
      <c r="X42" s="16"/>
      <c r="Y42" s="16"/>
      <c r="Z42" s="108"/>
      <c r="AA42" s="108"/>
      <c r="AB42" s="108"/>
      <c r="AC42" s="108"/>
      <c r="AD42" s="108"/>
      <c r="AE42" s="108"/>
      <c r="AF42" s="109"/>
      <c r="AG42" s="84"/>
    </row>
    <row r="43" spans="1:37" s="91" customFormat="1" x14ac:dyDescent="0.3">
      <c r="B43" s="69"/>
      <c r="C43" s="104"/>
      <c r="D43" s="105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92"/>
      <c r="X43" s="16"/>
      <c r="Y43" s="16"/>
      <c r="Z43" s="108"/>
      <c r="AA43" s="108"/>
      <c r="AB43" s="108"/>
      <c r="AC43" s="108"/>
      <c r="AD43" s="108"/>
      <c r="AE43" s="108"/>
      <c r="AF43" s="109"/>
      <c r="AG43" s="84"/>
    </row>
    <row r="44" spans="1:37" s="91" customFormat="1" x14ac:dyDescent="0.3">
      <c r="B44" s="97"/>
      <c r="C44" s="105"/>
      <c r="D44" s="105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92"/>
      <c r="X44" s="16"/>
      <c r="Y44" s="16"/>
      <c r="Z44" s="108"/>
      <c r="AA44" s="108"/>
      <c r="AB44" s="108"/>
      <c r="AC44" s="108"/>
      <c r="AD44" s="108"/>
      <c r="AE44" s="108"/>
      <c r="AF44" s="109"/>
      <c r="AG44" s="84"/>
    </row>
    <row r="45" spans="1:37" s="91" customFormat="1" x14ac:dyDescent="0.3">
      <c r="B45" s="97"/>
      <c r="C45" s="105"/>
      <c r="D45" s="10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92"/>
      <c r="X45" s="16"/>
      <c r="Y45" s="16"/>
      <c r="Z45" s="108"/>
      <c r="AA45" s="108"/>
      <c r="AB45" s="108"/>
      <c r="AC45" s="108"/>
      <c r="AD45" s="108"/>
      <c r="AE45" s="108"/>
      <c r="AF45" s="109"/>
      <c r="AG45" s="84"/>
    </row>
    <row r="47" spans="1:37" x14ac:dyDescent="0.3">
      <c r="Y47" s="19" t="s">
        <v>35</v>
      </c>
      <c r="Z47" s="17">
        <f>AVERAGE(Z17:Z43)</f>
        <v>0</v>
      </c>
      <c r="AA47" s="17">
        <f t="shared" ref="AA47:AE47" si="1">AVERAGE(AA17:AA43)</f>
        <v>-2.7755575615628914E-14</v>
      </c>
      <c r="AB47" s="17">
        <f t="shared" si="1"/>
        <v>0</v>
      </c>
      <c r="AC47" s="17">
        <f t="shared" si="1"/>
        <v>-3.0211944057612072E-14</v>
      </c>
      <c r="AD47" s="17">
        <f t="shared" si="1"/>
        <v>-3.7491899032883469E-6</v>
      </c>
      <c r="AE47" s="17">
        <f t="shared" si="1"/>
        <v>-1.3151388461946079E-5</v>
      </c>
      <c r="AF47" s="16">
        <f>AVERAGE(AF17:AF43)</f>
        <v>3.1947432046187073E-6</v>
      </c>
      <c r="AG47" s="2">
        <f>AVERAGE(AG17:AG43)</f>
        <v>3.1947432046184332E-3</v>
      </c>
      <c r="AH47" s="19" t="s">
        <v>35</v>
      </c>
      <c r="AI47" s="14" t="s">
        <v>76</v>
      </c>
      <c r="AJ47" s="14"/>
    </row>
    <row r="48" spans="1:37" s="18" customFormat="1" x14ac:dyDescent="0.3">
      <c r="A48" s="14"/>
      <c r="B48" s="21"/>
      <c r="C48" s="14"/>
      <c r="D48" s="14"/>
      <c r="E48" s="14"/>
      <c r="F48" s="17"/>
      <c r="G48" s="17"/>
      <c r="H48" s="17"/>
      <c r="I48" s="17"/>
      <c r="J48" s="17"/>
      <c r="K48" s="17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5"/>
      <c r="W48" s="14"/>
      <c r="X48" s="16"/>
      <c r="Y48" s="16"/>
      <c r="Z48" s="16"/>
      <c r="AA48" s="16"/>
      <c r="AB48" s="16"/>
      <c r="AC48" s="16"/>
      <c r="AD48" s="14"/>
      <c r="AE48" s="14"/>
      <c r="AF48" s="16"/>
      <c r="AG48" s="2">
        <f>STDEV(AG17:AG43)</f>
        <v>6.071315826313735</v>
      </c>
      <c r="AH48" s="19" t="s">
        <v>74</v>
      </c>
      <c r="AJ48" s="14"/>
      <c r="AK48"/>
    </row>
    <row r="49" spans="1:37" s="18" customFormat="1" x14ac:dyDescent="0.3">
      <c r="B49" s="21"/>
      <c r="C49" s="14"/>
      <c r="D49" s="14"/>
      <c r="E49" s="14"/>
      <c r="F49" s="17"/>
      <c r="G49" s="17"/>
      <c r="H49" s="17"/>
      <c r="I49" s="17"/>
      <c r="J49" s="17"/>
      <c r="K49" s="17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5"/>
      <c r="W49" s="14"/>
      <c r="X49" s="16"/>
      <c r="Y49" s="16"/>
      <c r="Z49" s="16"/>
      <c r="AA49" s="16"/>
      <c r="AB49" s="16"/>
      <c r="AC49" s="16"/>
      <c r="AD49" s="14"/>
      <c r="AE49" s="14"/>
      <c r="AF49" s="14"/>
      <c r="AG49" s="3"/>
      <c r="AH49" s="19"/>
      <c r="AI49" s="14"/>
      <c r="AJ49" s="14"/>
      <c r="AK49"/>
    </row>
    <row r="50" spans="1:37" s="46" customFormat="1" x14ac:dyDescent="0.3">
      <c r="A50" s="18" t="s">
        <v>83</v>
      </c>
      <c r="B50" s="28"/>
      <c r="C50" s="18"/>
      <c r="D50" s="18"/>
      <c r="E50" s="18"/>
      <c r="F50" s="35"/>
      <c r="G50" s="35"/>
      <c r="H50" s="35"/>
      <c r="I50" s="37"/>
      <c r="J50" s="37"/>
      <c r="K50" s="37"/>
      <c r="L50" s="35"/>
      <c r="M50" s="35"/>
      <c r="N50" s="35"/>
      <c r="O50" s="35"/>
      <c r="P50" s="18"/>
      <c r="Q50" s="18"/>
      <c r="R50" s="18"/>
      <c r="S50" s="18"/>
      <c r="T50" s="18"/>
      <c r="U50" s="18"/>
      <c r="V50" s="12"/>
      <c r="W50" s="18"/>
      <c r="X50" s="35"/>
      <c r="Y50" s="35"/>
      <c r="Z50" s="37"/>
      <c r="AA50" s="37"/>
      <c r="AB50" s="37"/>
      <c r="AC50" s="37"/>
      <c r="AD50" s="37"/>
      <c r="AE50" s="37"/>
      <c r="AF50" s="35"/>
      <c r="AG50" s="36"/>
      <c r="AH50" s="18"/>
      <c r="AI50" s="18"/>
      <c r="AJ50" s="18"/>
      <c r="AK50"/>
    </row>
    <row r="51" spans="1:37" s="46" customFormat="1" x14ac:dyDescent="0.3">
      <c r="A51" s="46" t="s">
        <v>99</v>
      </c>
      <c r="B51" s="28"/>
      <c r="C51" s="18"/>
      <c r="D51" s="18"/>
      <c r="E51" s="18"/>
      <c r="F51" s="35"/>
      <c r="G51" s="35"/>
      <c r="H51" s="35"/>
      <c r="I51" s="37"/>
      <c r="J51" s="37"/>
      <c r="K51" s="37"/>
      <c r="L51" s="35"/>
      <c r="M51" s="35"/>
      <c r="N51" s="35"/>
      <c r="O51" s="35"/>
      <c r="P51" s="18"/>
      <c r="Q51" s="18"/>
      <c r="R51" s="18"/>
      <c r="S51" s="18"/>
      <c r="T51" s="18"/>
      <c r="U51" s="18"/>
      <c r="V51" s="12"/>
      <c r="W51" s="18"/>
      <c r="X51" s="35"/>
      <c r="Y51" s="35"/>
      <c r="Z51" s="38"/>
      <c r="AA51" s="38"/>
      <c r="AB51" s="38"/>
      <c r="AC51" s="38"/>
      <c r="AD51" s="38"/>
      <c r="AE51" s="38"/>
      <c r="AF51" s="39"/>
      <c r="AG51" s="40"/>
      <c r="AH51" s="18"/>
      <c r="AI51" s="18"/>
      <c r="AJ51" s="18"/>
      <c r="AK51" s="18"/>
    </row>
    <row r="52" spans="1:37" s="76" customFormat="1" x14ac:dyDescent="0.3">
      <c r="A52" s="96"/>
      <c r="B52" s="97"/>
      <c r="C52" s="48"/>
      <c r="D52" s="48"/>
      <c r="E52" s="91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92"/>
      <c r="W52" s="91"/>
      <c r="X52" s="16"/>
      <c r="Y52" s="16"/>
      <c r="Z52" s="17"/>
      <c r="AA52" s="17"/>
      <c r="AB52" s="17"/>
      <c r="AC52" s="17"/>
      <c r="AD52" s="17"/>
      <c r="AE52" s="17"/>
      <c r="AF52" s="16"/>
      <c r="AG52" s="2"/>
      <c r="AH52" s="2"/>
      <c r="AI52" s="2"/>
    </row>
    <row r="53" spans="1:37" s="46" customFormat="1" x14ac:dyDescent="0.3">
      <c r="B53" s="21"/>
      <c r="C53" s="48"/>
      <c r="D53" s="48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47"/>
      <c r="X53" s="16"/>
      <c r="Y53" s="16"/>
      <c r="Z53" s="17"/>
      <c r="AA53" s="17"/>
      <c r="AB53" s="17"/>
      <c r="AC53" s="17"/>
      <c r="AD53" s="17"/>
      <c r="AE53" s="17"/>
      <c r="AF53" s="16"/>
      <c r="AG53" s="2"/>
    </row>
    <row r="55" spans="1:37" s="46" customFormat="1" x14ac:dyDescent="0.3">
      <c r="B55" s="21"/>
      <c r="C55" s="48"/>
      <c r="D55" s="48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47"/>
      <c r="X55" s="16"/>
      <c r="Y55" s="16"/>
      <c r="Z55" s="17"/>
      <c r="AA55" s="17"/>
      <c r="AB55" s="17"/>
      <c r="AC55" s="17"/>
      <c r="AD55" s="17"/>
      <c r="AE55" s="17"/>
      <c r="AF55" s="16"/>
      <c r="AG55" s="2"/>
    </row>
    <row r="57" spans="1:37" s="46" customFormat="1" x14ac:dyDescent="0.3">
      <c r="B57" s="85"/>
      <c r="C57" s="48"/>
      <c r="D57" s="48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47"/>
      <c r="X57" s="16"/>
      <c r="Y57" s="16"/>
      <c r="Z57" s="17"/>
      <c r="AA57" s="17"/>
      <c r="AB57" s="17"/>
      <c r="AC57" s="17"/>
      <c r="AD57" s="17"/>
      <c r="AE57" s="17"/>
      <c r="AF57" s="16"/>
      <c r="AG57" s="2"/>
      <c r="AH57" s="88"/>
      <c r="AI57" s="88"/>
    </row>
    <row r="58" spans="1:37" s="46" customFormat="1" x14ac:dyDescent="0.3">
      <c r="B58" s="85"/>
      <c r="C58" s="48"/>
      <c r="D58" s="48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47"/>
      <c r="X58" s="16"/>
      <c r="Y58" s="16"/>
      <c r="Z58" s="17"/>
      <c r="AA58" s="17"/>
      <c r="AB58" s="17"/>
      <c r="AC58" s="17"/>
      <c r="AD58" s="17"/>
      <c r="AE58" s="17"/>
      <c r="AF58" s="16"/>
      <c r="AG58" s="2"/>
      <c r="AH58" s="2"/>
      <c r="AI58" s="2"/>
    </row>
    <row r="59" spans="1:37" s="46" customFormat="1" x14ac:dyDescent="0.3">
      <c r="B59" s="85"/>
      <c r="C59" s="48"/>
      <c r="D59" s="48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47"/>
      <c r="X59" s="16"/>
      <c r="Y59" s="16"/>
      <c r="Z59" s="17"/>
      <c r="AA59" s="17"/>
      <c r="AB59" s="17"/>
      <c r="AC59" s="17"/>
      <c r="AD59" s="17"/>
      <c r="AE59" s="17"/>
      <c r="AF59" s="16"/>
      <c r="AG59" s="2"/>
    </row>
    <row r="60" spans="1:37" s="46" customFormat="1" x14ac:dyDescent="0.3">
      <c r="B60" s="21"/>
      <c r="C60" s="48"/>
      <c r="D60" s="48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47"/>
      <c r="X60" s="16"/>
      <c r="Y60" s="16"/>
      <c r="Z60" s="17"/>
      <c r="AA60" s="17"/>
      <c r="AB60" s="17"/>
      <c r="AC60" s="17"/>
      <c r="AD60" s="17"/>
      <c r="AE60" s="17"/>
      <c r="AF60" s="16"/>
      <c r="AG60" s="2"/>
    </row>
    <row r="61" spans="1:37" s="91" customFormat="1" x14ac:dyDescent="0.3">
      <c r="B61" s="85"/>
      <c r="C61" s="54"/>
      <c r="D61" s="54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92"/>
      <c r="W61" s="20"/>
      <c r="X61" s="16"/>
      <c r="Y61" s="16"/>
      <c r="Z61" s="17"/>
      <c r="AA61" s="17"/>
      <c r="AB61" s="17"/>
      <c r="AC61" s="17"/>
      <c r="AD61" s="17"/>
      <c r="AE61" s="17"/>
      <c r="AF61" s="16"/>
      <c r="AG61" s="2"/>
      <c r="AH61" s="2"/>
      <c r="AI61" s="2"/>
    </row>
    <row r="62" spans="1:37" s="91" customFormat="1" x14ac:dyDescent="0.3">
      <c r="B62" s="85"/>
      <c r="C62" s="54"/>
      <c r="D62" s="54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92"/>
      <c r="W62" s="20"/>
      <c r="X62" s="16"/>
      <c r="Y62" s="16"/>
      <c r="Z62" s="17"/>
      <c r="AA62" s="17"/>
      <c r="AB62" s="17"/>
      <c r="AC62" s="17"/>
      <c r="AD62" s="17"/>
      <c r="AE62" s="17"/>
      <c r="AF62" s="16"/>
      <c r="AG62" s="2"/>
    </row>
  </sheetData>
  <mergeCells count="2">
    <mergeCell ref="Z1:AA1"/>
    <mergeCell ref="AB1:AC1"/>
  </mergeCells>
  <dataValidations count="3">
    <dataValidation type="list" allowBlank="1" showInputMessage="1" showErrorMessage="1" sqref="H16 H42 F53 D55 F61:F62 D57:D62 D7:D30 F41:F43 D50:D53 F16 F37:F39 H38 D32:D45 F21:F24 N19:N20 L18:L20 P20" xr:uid="{00000000-0002-0000-0100-000000000000}">
      <formula1>INDIRECT(C7)</formula1>
    </dataValidation>
    <dataValidation type="list" allowBlank="1" showInputMessage="1" showErrorMessage="1" sqref="C55 E53 C50:C53 E61:E62 E42 C57:C62 E16 E38 C32:C45 E24 C7:C30" xr:uid="{00000000-0002-0000-0100-000001000000}">
      <formula1>Type</formula1>
    </dataValidation>
    <dataValidation type="list" allowBlank="1" showInputMessage="1" showErrorMessage="1" sqref="E10:E15" xr:uid="{00000000-0002-0000-0100-000002000000}">
      <formula1>INDIRECT(#REF!)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60"/>
  <sheetViews>
    <sheetView topLeftCell="S1" workbookViewId="0">
      <selection activeCell="AA29" sqref="AA29"/>
    </sheetView>
  </sheetViews>
  <sheetFormatPr defaultColWidth="8.88671875" defaultRowHeight="14.4" x14ac:dyDescent="0.3"/>
  <cols>
    <col min="5" max="5" width="36.33203125" customWidth="1"/>
    <col min="6" max="7" width="11.33203125" bestFit="1" customWidth="1"/>
    <col min="8" max="8" width="9.44140625" bestFit="1" customWidth="1"/>
    <col min="9" max="10" width="11.33203125" bestFit="1" customWidth="1"/>
    <col min="11" max="13" width="9.44140625" bestFit="1" customWidth="1"/>
    <col min="14" max="14" width="11.33203125" bestFit="1" customWidth="1"/>
    <col min="15" max="15" width="9.44140625" bestFit="1" customWidth="1"/>
    <col min="16" max="16" width="11.33203125" bestFit="1" customWidth="1"/>
    <col min="17" max="17" width="9.44140625" bestFit="1" customWidth="1"/>
    <col min="18" max="18" width="12.33203125" bestFit="1" customWidth="1"/>
    <col min="19" max="19" width="9.44140625" bestFit="1" customWidth="1"/>
    <col min="20" max="20" width="11.44140625" bestFit="1" customWidth="1"/>
    <col min="21" max="21" width="9.44140625" bestFit="1" customWidth="1"/>
    <col min="22" max="22" width="16.109375" customWidth="1"/>
    <col min="25" max="25" width="14.6640625" customWidth="1"/>
    <col min="26" max="26" width="16.44140625" customWidth="1"/>
    <col min="27" max="27" width="17.6640625" customWidth="1"/>
    <col min="28" max="28" width="13.88671875" customWidth="1"/>
    <col min="29" max="29" width="14.33203125" customWidth="1"/>
    <col min="30" max="30" width="11.44140625" customWidth="1"/>
    <col min="31" max="31" width="10.44140625" customWidth="1"/>
    <col min="32" max="32" width="11.44140625" customWidth="1"/>
    <col min="33" max="33" width="15.33203125" customWidth="1"/>
    <col min="36" max="36" width="10.44140625" customWidth="1"/>
  </cols>
  <sheetData>
    <row r="1" spans="1:36" s="14" customFormat="1" x14ac:dyDescent="0.3">
      <c r="A1" s="4" t="s">
        <v>24</v>
      </c>
      <c r="B1" s="30"/>
      <c r="C1" s="4"/>
      <c r="D1" s="4"/>
      <c r="E1" s="4"/>
      <c r="F1" s="31"/>
      <c r="G1" s="31"/>
      <c r="H1" s="31"/>
      <c r="I1" s="31"/>
      <c r="J1" s="31"/>
      <c r="K1" s="31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4"/>
      <c r="Y1" s="44"/>
      <c r="Z1" s="4"/>
      <c r="AA1" s="4"/>
      <c r="AB1" s="4"/>
      <c r="AC1" s="4"/>
      <c r="AD1" s="4"/>
      <c r="AE1" s="4"/>
      <c r="AF1" s="4"/>
      <c r="AG1" s="4"/>
    </row>
    <row r="2" spans="1:36" s="14" customFormat="1" x14ac:dyDescent="0.3">
      <c r="A2" s="19" t="s">
        <v>0</v>
      </c>
      <c r="B2" s="23" t="s">
        <v>79</v>
      </c>
      <c r="C2" s="13" t="s">
        <v>65</v>
      </c>
      <c r="D2" s="13" t="s">
        <v>57</v>
      </c>
      <c r="E2" s="19" t="s">
        <v>1</v>
      </c>
      <c r="F2" s="32" t="s">
        <v>2</v>
      </c>
      <c r="G2" s="32" t="s">
        <v>3</v>
      </c>
      <c r="H2" s="32" t="s">
        <v>4</v>
      </c>
      <c r="I2" s="32" t="s">
        <v>5</v>
      </c>
      <c r="J2" s="32" t="s">
        <v>6</v>
      </c>
      <c r="K2" s="32" t="s">
        <v>7</v>
      </c>
      <c r="L2" s="19" t="s">
        <v>8</v>
      </c>
      <c r="M2" s="19" t="s">
        <v>9</v>
      </c>
      <c r="N2" s="19" t="s">
        <v>10</v>
      </c>
      <c r="O2" s="19" t="s">
        <v>11</v>
      </c>
      <c r="P2" s="19" t="s">
        <v>12</v>
      </c>
      <c r="Q2" s="19" t="s">
        <v>13</v>
      </c>
      <c r="R2" s="19" t="s">
        <v>14</v>
      </c>
      <c r="S2" s="19" t="s">
        <v>15</v>
      </c>
      <c r="T2" s="19" t="s">
        <v>16</v>
      </c>
      <c r="U2" s="19" t="s">
        <v>17</v>
      </c>
      <c r="V2" s="19" t="s">
        <v>18</v>
      </c>
      <c r="W2" s="19" t="s">
        <v>19</v>
      </c>
      <c r="X2" s="45" t="s">
        <v>20</v>
      </c>
      <c r="Y2" s="45" t="s">
        <v>21</v>
      </c>
      <c r="Z2" s="5" t="s">
        <v>42</v>
      </c>
      <c r="AA2" s="5" t="s">
        <v>43</v>
      </c>
      <c r="AB2" s="5" t="s">
        <v>36</v>
      </c>
      <c r="AC2" s="5" t="s">
        <v>37</v>
      </c>
      <c r="AD2" s="19" t="s">
        <v>31</v>
      </c>
      <c r="AE2" s="19" t="s">
        <v>32</v>
      </c>
      <c r="AF2" s="19" t="s">
        <v>33</v>
      </c>
      <c r="AG2" s="19" t="s">
        <v>34</v>
      </c>
      <c r="AH2" s="22" t="s">
        <v>73</v>
      </c>
      <c r="AI2" s="23" t="s">
        <v>74</v>
      </c>
      <c r="AJ2" s="19" t="s">
        <v>82</v>
      </c>
    </row>
    <row r="3" spans="1:36" s="14" customFormat="1" x14ac:dyDescent="0.3">
      <c r="A3" s="46" t="s">
        <v>99</v>
      </c>
      <c r="B3" s="21"/>
      <c r="F3" s="17"/>
      <c r="G3" s="17"/>
      <c r="H3" s="17"/>
      <c r="I3" s="17"/>
      <c r="J3" s="17"/>
      <c r="K3" s="17"/>
      <c r="L3" s="16"/>
      <c r="M3" s="16"/>
      <c r="X3" s="16"/>
      <c r="Y3" s="16"/>
    </row>
    <row r="4" spans="1:36" s="91" customFormat="1" x14ac:dyDescent="0.3">
      <c r="A4" s="91">
        <v>2269</v>
      </c>
      <c r="B4" s="85" t="s">
        <v>113</v>
      </c>
      <c r="C4" s="104" t="s">
        <v>62</v>
      </c>
      <c r="D4" s="48" t="s">
        <v>24</v>
      </c>
      <c r="E4" s="91" t="s">
        <v>134</v>
      </c>
      <c r="F4" s="16">
        <v>-27.080147324246202</v>
      </c>
      <c r="G4" s="16">
        <v>-27.453571846898399</v>
      </c>
      <c r="H4" s="16">
        <v>3.8625129767545698E-3</v>
      </c>
      <c r="I4" s="16">
        <v>-50.787602111058597</v>
      </c>
      <c r="J4" s="16">
        <v>-52.122693137160198</v>
      </c>
      <c r="K4" s="16">
        <v>1.3565139614517799E-3</v>
      </c>
      <c r="L4" s="16">
        <v>6.7210129522172105E-2</v>
      </c>
      <c r="M4" s="16">
        <v>3.9524848833938199E-3</v>
      </c>
      <c r="N4" s="16">
        <v>-36.999057036767503</v>
      </c>
      <c r="O4" s="16">
        <v>3.8231346894539399E-3</v>
      </c>
      <c r="P4" s="16">
        <v>-69.673235431793202</v>
      </c>
      <c r="Q4" s="16">
        <v>1.32952461183146E-3</v>
      </c>
      <c r="R4" s="16">
        <v>-62.381317421797903</v>
      </c>
      <c r="S4" s="16">
        <v>0.147921367638015</v>
      </c>
      <c r="T4" s="16">
        <v>3288.9583358298501</v>
      </c>
      <c r="U4" s="16">
        <v>1.16019303950908</v>
      </c>
      <c r="V4" s="92">
        <v>43979.788680555554</v>
      </c>
      <c r="W4" s="91">
        <v>2.4</v>
      </c>
      <c r="X4" s="16">
        <v>1.04727659803591E-2</v>
      </c>
      <c r="Y4" s="16">
        <v>1.49012791239597E-2</v>
      </c>
      <c r="Z4" s="17">
        <f>((((N4/1000)+1)/((SMOW!$Z$4/1000)+1))-1)*1000</f>
        <v>-26.935139154643963</v>
      </c>
      <c r="AA4" s="17">
        <f>((((P4/1000)+1)/((SMOW!$AA$4/1000)+1))-1)*1000</f>
        <v>-50.439487340764529</v>
      </c>
      <c r="AB4" s="17">
        <f>Z4*SMOW!$AN$6</f>
        <v>-29.366820253211163</v>
      </c>
      <c r="AC4" s="17">
        <f>AA4*SMOW!$AN$12</f>
        <v>-54.90943006161482</v>
      </c>
      <c r="AD4" s="17">
        <f>LN((AB4/1000)+1)*1000</f>
        <v>-29.806657816007199</v>
      </c>
      <c r="AE4" s="17">
        <f>LN((AC4/1000)+1)*1000</f>
        <v>-56.474514876228767</v>
      </c>
      <c r="AF4" s="16">
        <f>(AD4-SMOW!AN$14*AE4)</f>
        <v>1.1886038641591767E-2</v>
      </c>
      <c r="AG4" s="2">
        <f>AF4*1000</f>
        <v>11.886038641591767</v>
      </c>
      <c r="AH4" s="119">
        <f>AVERAGE(AG4:AG18)</f>
        <v>2.0135177463131981E-2</v>
      </c>
      <c r="AI4" s="119">
        <f>STDEV(AG4:AG18)</f>
        <v>8.6688409527854713</v>
      </c>
    </row>
    <row r="5" spans="1:36" s="91" customFormat="1" x14ac:dyDescent="0.3">
      <c r="A5" s="91">
        <v>2270</v>
      </c>
      <c r="B5" s="85" t="s">
        <v>113</v>
      </c>
      <c r="C5" s="104" t="s">
        <v>62</v>
      </c>
      <c r="D5" s="48" t="s">
        <v>24</v>
      </c>
      <c r="E5" s="91" t="s">
        <v>135</v>
      </c>
      <c r="F5" s="16">
        <v>-27.640476030549902</v>
      </c>
      <c r="G5" s="16">
        <v>-28.029662644547599</v>
      </c>
      <c r="H5" s="16">
        <v>4.1830152048366901E-3</v>
      </c>
      <c r="I5" s="16">
        <v>-51.797255606700901</v>
      </c>
      <c r="J5" s="16">
        <v>-53.186934982967003</v>
      </c>
      <c r="K5" s="16">
        <v>6.0110132666014596E-3</v>
      </c>
      <c r="L5" s="16">
        <v>5.3039026458971503E-2</v>
      </c>
      <c r="M5" s="16">
        <v>3.9608413888221703E-3</v>
      </c>
      <c r="N5" s="16">
        <v>-37.553673196624601</v>
      </c>
      <c r="O5" s="16">
        <v>4.1403694000163097E-3</v>
      </c>
      <c r="P5" s="16">
        <v>-70.662800751446497</v>
      </c>
      <c r="Q5" s="16">
        <v>5.89141749152358E-3</v>
      </c>
      <c r="R5" s="16">
        <v>-62.3374198070726</v>
      </c>
      <c r="S5" s="16">
        <v>0.28158630372826898</v>
      </c>
      <c r="T5" s="16">
        <v>2667.6939033706699</v>
      </c>
      <c r="U5" s="16">
        <v>3.4549361637657499</v>
      </c>
      <c r="V5" s="92">
        <v>43980.456423611111</v>
      </c>
      <c r="W5" s="91">
        <v>2.4</v>
      </c>
      <c r="X5" s="16">
        <v>1.8062814574771699E-2</v>
      </c>
      <c r="Y5" s="16">
        <v>2.3102630191646999E-2</v>
      </c>
      <c r="Z5" s="17">
        <f>((((N5/1000)+1)/((SMOW!$Z$4/1000)+1))-1)*1000</f>
        <v>-27.495551374753791</v>
      </c>
      <c r="AA5" s="17">
        <f>((((P5/1000)+1)/((SMOW!$AA$4/1000)+1))-1)*1000</f>
        <v>-51.449511117384496</v>
      </c>
      <c r="AB5" s="17">
        <f>Z5*SMOW!$AN$6</f>
        <v>-29.977826004515435</v>
      </c>
      <c r="AC5" s="17">
        <f>AA5*SMOW!$AN$12</f>
        <v>-56.008962052259385</v>
      </c>
      <c r="AD5" s="17">
        <f t="shared" ref="AD5:AE7" si="0">LN((AB5/1000)+1)*1000</f>
        <v>-30.43634795683025</v>
      </c>
      <c r="AE5" s="17">
        <f t="shared" si="0"/>
        <v>-57.638606581129096</v>
      </c>
      <c r="AF5" s="16">
        <f>(AD5-SMOW!AN$14*AE5)</f>
        <v>-3.1636819940850103E-3</v>
      </c>
      <c r="AG5" s="2">
        <f>AF5*1000</f>
        <v>-3.1636819940850103</v>
      </c>
    </row>
    <row r="6" spans="1:36" s="91" customFormat="1" x14ac:dyDescent="0.3">
      <c r="A6" s="91">
        <v>2271</v>
      </c>
      <c r="B6" s="85" t="s">
        <v>113</v>
      </c>
      <c r="C6" s="104" t="s">
        <v>62</v>
      </c>
      <c r="D6" s="48" t="s">
        <v>24</v>
      </c>
      <c r="E6" s="91" t="s">
        <v>136</v>
      </c>
      <c r="F6" s="16">
        <v>-27.433885620622402</v>
      </c>
      <c r="G6" s="16">
        <v>-27.817222286044601</v>
      </c>
      <c r="H6" s="16">
        <v>4.5317080262886897E-3</v>
      </c>
      <c r="I6" s="16">
        <v>-51.407000924135801</v>
      </c>
      <c r="J6" s="16">
        <v>-52.7754458941832</v>
      </c>
      <c r="K6" s="16">
        <v>1.6398952331984999E-3</v>
      </c>
      <c r="L6" s="16">
        <v>4.8213146084142199E-2</v>
      </c>
      <c r="M6" s="16">
        <v>4.6876390497347497E-3</v>
      </c>
      <c r="N6" s="16">
        <v>-37.349188974188202</v>
      </c>
      <c r="O6" s="16">
        <v>4.48550730108686E-3</v>
      </c>
      <c r="P6" s="16">
        <v>-70.280310618578596</v>
      </c>
      <c r="Q6" s="16">
        <v>1.6072676989104301E-3</v>
      </c>
      <c r="R6" s="16">
        <v>-66.293800510812702</v>
      </c>
      <c r="S6" s="16">
        <v>0.18575513535055499</v>
      </c>
      <c r="T6" s="16">
        <v>2905.9418669880001</v>
      </c>
      <c r="U6" s="16">
        <v>1.32240463705524</v>
      </c>
      <c r="V6" s="92">
        <v>43980.535462962966</v>
      </c>
      <c r="W6" s="91">
        <v>2.4</v>
      </c>
      <c r="X6" s="16">
        <v>2.0224663903371399E-2</v>
      </c>
      <c r="Y6" s="16">
        <v>1.45409860397525E-2</v>
      </c>
      <c r="Z6" s="17">
        <f>((((N6/1000)+1)/((SMOW!$Z$4/1000)+1))-1)*1000</f>
        <v>-27.28893017370082</v>
      </c>
      <c r="AA6" s="17">
        <f>((((P6/1000)+1)/((SMOW!$AA$4/1000)+1))-1)*1000</f>
        <v>-51.059113312563966</v>
      </c>
      <c r="AB6" s="17">
        <f>Z6*SMOW!$AN$6</f>
        <v>-29.752551219893466</v>
      </c>
      <c r="AC6" s="17">
        <f>AA6*SMOW!$AN$12</f>
        <v>-55.583967229945316</v>
      </c>
      <c r="AD6" s="17">
        <f t="shared" si="0"/>
        <v>-30.204138182487675</v>
      </c>
      <c r="AE6" s="17">
        <f t="shared" si="0"/>
        <v>-57.188497241803454</v>
      </c>
      <c r="AF6" s="16">
        <f>(AD6-SMOW!AN$14*AE6)</f>
        <v>-8.6116388154486856E-3</v>
      </c>
      <c r="AG6" s="2">
        <f>AF6*1000</f>
        <v>-8.6116388154486856</v>
      </c>
    </row>
    <row r="7" spans="1:36" s="91" customFormat="1" x14ac:dyDescent="0.3">
      <c r="A7" s="91">
        <v>2272</v>
      </c>
      <c r="B7" s="85" t="s">
        <v>113</v>
      </c>
      <c r="C7" s="104" t="s">
        <v>62</v>
      </c>
      <c r="D7" s="48" t="s">
        <v>24</v>
      </c>
      <c r="E7" s="91" t="s">
        <v>137</v>
      </c>
      <c r="F7" s="16">
        <v>-27.383307302904299</v>
      </c>
      <c r="G7" s="16">
        <v>-27.7652185048352</v>
      </c>
      <c r="H7" s="16">
        <v>3.8614507939751302E-3</v>
      </c>
      <c r="I7" s="16">
        <v>-51.327730900425401</v>
      </c>
      <c r="J7" s="16">
        <v>-52.691883475015999</v>
      </c>
      <c r="K7" s="16">
        <v>1.41641208592848E-3</v>
      </c>
      <c r="L7" s="16">
        <v>5.6095969973265998E-2</v>
      </c>
      <c r="M7" s="16">
        <v>4.2010382345390304E-3</v>
      </c>
      <c r="N7" s="16">
        <v>-37.299126301993802</v>
      </c>
      <c r="O7" s="16">
        <v>3.82208333561831E-3</v>
      </c>
      <c r="P7" s="16">
        <v>-70.202617759899496</v>
      </c>
      <c r="Q7" s="16">
        <v>1.38823099669631E-3</v>
      </c>
      <c r="R7" s="16">
        <v>-68.336852667572998</v>
      </c>
      <c r="S7" s="16">
        <v>0.15847260717627801</v>
      </c>
      <c r="T7" s="16">
        <v>3114.2502545883399</v>
      </c>
      <c r="U7" s="16">
        <v>1.0245624471569501</v>
      </c>
      <c r="V7" s="92">
        <v>43980.611585648148</v>
      </c>
      <c r="W7" s="91">
        <v>2.4</v>
      </c>
      <c r="X7" s="16">
        <v>3.47050998459097E-3</v>
      </c>
      <c r="Y7" s="16">
        <v>1.12127677096662E-3</v>
      </c>
      <c r="Z7" s="17">
        <f>((((N7/1000)+1)/((SMOW!$Z$4/1000)+1))-1)*1000</f>
        <v>-27.238344317572327</v>
      </c>
      <c r="AA7" s="17">
        <f>((((P7/1000)+1)/((SMOW!$AA$4/1000)+1))-1)*1000</f>
        <v>-50.979814217314015</v>
      </c>
      <c r="AB7" s="17">
        <f>Z7*SMOW!$AN$6</f>
        <v>-29.69739851636551</v>
      </c>
      <c r="AC7" s="17">
        <f>AA7*SMOW!$AN$12</f>
        <v>-55.497640656180614</v>
      </c>
      <c r="AD7" s="17">
        <f t="shared" si="0"/>
        <v>-30.147295841796371</v>
      </c>
      <c r="AE7" s="17">
        <f t="shared" si="0"/>
        <v>-57.097094061882885</v>
      </c>
      <c r="AF7" s="16">
        <f>(AD7-SMOW!AN$14*AE7)</f>
        <v>-3.0177122205543583E-5</v>
      </c>
      <c r="AG7" s="2">
        <f>AF7*1000</f>
        <v>-3.0177122205543583E-2</v>
      </c>
    </row>
    <row r="8" spans="1:36" s="91" customFormat="1" x14ac:dyDescent="0.3">
      <c r="B8" s="85"/>
      <c r="C8" s="104"/>
      <c r="D8" s="48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92"/>
      <c r="X8" s="16"/>
      <c r="Y8" s="16"/>
      <c r="Z8" s="17"/>
      <c r="AA8" s="17"/>
      <c r="AB8" s="17"/>
      <c r="AC8" s="17"/>
      <c r="AD8" s="17"/>
      <c r="AE8" s="17"/>
      <c r="AF8" s="16"/>
      <c r="AG8" s="2"/>
      <c r="AH8" s="60"/>
      <c r="AI8" s="60"/>
    </row>
    <row r="9" spans="1:36" s="91" customFormat="1" x14ac:dyDescent="0.3">
      <c r="B9" s="85"/>
      <c r="C9" s="104"/>
      <c r="D9" s="48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92"/>
      <c r="X9" s="16"/>
      <c r="Y9" s="16"/>
      <c r="Z9" s="17"/>
      <c r="AA9" s="17"/>
      <c r="AB9" s="17"/>
      <c r="AC9" s="17"/>
      <c r="AD9" s="17"/>
      <c r="AE9" s="17"/>
      <c r="AF9" s="16"/>
      <c r="AG9" s="2"/>
    </row>
    <row r="10" spans="1:36" s="91" customFormat="1" x14ac:dyDescent="0.3">
      <c r="B10" s="85"/>
      <c r="C10" s="104"/>
      <c r="D10" s="48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92"/>
      <c r="X10" s="16"/>
      <c r="Y10" s="16"/>
      <c r="Z10" s="17"/>
      <c r="AA10" s="17"/>
      <c r="AB10" s="17"/>
      <c r="AC10" s="17"/>
      <c r="AD10" s="17"/>
      <c r="AE10" s="17"/>
      <c r="AF10" s="16"/>
      <c r="AG10" s="2"/>
    </row>
    <row r="11" spans="1:36" s="91" customFormat="1" x14ac:dyDescent="0.3">
      <c r="B11" s="85"/>
      <c r="C11" s="104"/>
      <c r="D11" s="48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92"/>
      <c r="X11" s="16"/>
      <c r="Y11" s="16"/>
      <c r="Z11" s="17"/>
      <c r="AA11" s="17"/>
      <c r="AB11" s="17"/>
      <c r="AC11" s="17"/>
      <c r="AD11" s="17"/>
      <c r="AE11" s="17"/>
      <c r="AF11" s="16"/>
      <c r="AG11" s="2"/>
    </row>
    <row r="12" spans="1:36" s="91" customFormat="1" x14ac:dyDescent="0.3">
      <c r="B12" s="85"/>
      <c r="C12" s="104"/>
      <c r="D12" s="48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92"/>
      <c r="X12" s="16"/>
      <c r="Y12" s="16"/>
      <c r="Z12" s="17"/>
      <c r="AA12" s="17"/>
      <c r="AB12" s="17"/>
      <c r="AC12" s="17"/>
      <c r="AD12" s="17"/>
      <c r="AE12" s="17"/>
      <c r="AF12" s="16"/>
      <c r="AG12" s="84"/>
      <c r="AH12" s="60"/>
      <c r="AI12" s="60"/>
    </row>
    <row r="13" spans="1:36" s="91" customFormat="1" x14ac:dyDescent="0.3">
      <c r="B13" s="85"/>
      <c r="C13" s="104"/>
      <c r="D13" s="48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92"/>
      <c r="X13" s="16"/>
      <c r="Y13" s="16"/>
      <c r="Z13" s="17"/>
      <c r="AA13" s="17"/>
      <c r="AB13" s="17"/>
      <c r="AC13" s="17"/>
      <c r="AD13" s="17"/>
      <c r="AE13" s="17"/>
      <c r="AF13" s="16"/>
      <c r="AG13" s="84"/>
    </row>
    <row r="14" spans="1:36" s="91" customFormat="1" x14ac:dyDescent="0.3">
      <c r="B14" s="85"/>
      <c r="C14" s="104"/>
      <c r="D14" s="48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92"/>
      <c r="X14" s="16"/>
      <c r="Y14" s="16"/>
      <c r="Z14" s="17"/>
      <c r="AA14" s="17"/>
      <c r="AB14" s="17"/>
      <c r="AC14" s="17"/>
      <c r="AD14" s="17"/>
      <c r="AE14" s="17"/>
      <c r="AF14" s="16"/>
      <c r="AG14" s="84"/>
    </row>
    <row r="16" spans="1:36" s="91" customFormat="1" x14ac:dyDescent="0.3">
      <c r="A16" s="103"/>
      <c r="B16" s="97"/>
      <c r="C16" s="55"/>
      <c r="D16" s="6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92"/>
      <c r="X16" s="16"/>
      <c r="Y16" s="16"/>
      <c r="Z16" s="108"/>
      <c r="AA16" s="108"/>
      <c r="AB16" s="108"/>
      <c r="AC16" s="108"/>
      <c r="AD16" s="108"/>
      <c r="AE16" s="108"/>
      <c r="AF16" s="109"/>
      <c r="AG16" s="84"/>
    </row>
    <row r="17" spans="1:36" s="91" customFormat="1" x14ac:dyDescent="0.3">
      <c r="B17" s="85"/>
      <c r="C17" s="48"/>
      <c r="D17" s="48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92"/>
      <c r="X17" s="16"/>
      <c r="Y17" s="16"/>
      <c r="Z17" s="17"/>
      <c r="AA17" s="17"/>
      <c r="AB17" s="17"/>
      <c r="AC17" s="17"/>
      <c r="AD17" s="17"/>
      <c r="AE17" s="17"/>
      <c r="AF17" s="16"/>
      <c r="AG17" s="2"/>
      <c r="AH17" s="2"/>
      <c r="AI17" s="2"/>
    </row>
    <row r="19" spans="1:36" s="91" customFormat="1" x14ac:dyDescent="0.3">
      <c r="B19" s="85"/>
      <c r="C19" s="105"/>
      <c r="D19" s="105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92"/>
      <c r="X19" s="16"/>
      <c r="Y19" s="16"/>
      <c r="Z19" s="108"/>
      <c r="AA19" s="108"/>
      <c r="AB19" s="108"/>
      <c r="AC19" s="108"/>
      <c r="AD19" s="108"/>
      <c r="AE19" s="108"/>
      <c r="AF19" s="109"/>
      <c r="AG19" s="84"/>
      <c r="AH19" s="81"/>
      <c r="AI19" s="81"/>
    </row>
    <row r="20" spans="1:36" s="91" customFormat="1" x14ac:dyDescent="0.3">
      <c r="B20" s="85"/>
      <c r="C20" s="105"/>
      <c r="D20" s="105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92"/>
      <c r="X20" s="16"/>
      <c r="Y20" s="16"/>
      <c r="Z20" s="108"/>
      <c r="AA20" s="108"/>
      <c r="AB20" s="108"/>
      <c r="AC20" s="108"/>
      <c r="AD20" s="108"/>
      <c r="AE20" s="108"/>
      <c r="AF20" s="109"/>
      <c r="AG20" s="84"/>
    </row>
    <row r="21" spans="1:36" s="91" customFormat="1" x14ac:dyDescent="0.3">
      <c r="B21" s="97"/>
      <c r="C21" s="105"/>
      <c r="D21" s="105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92"/>
      <c r="X21" s="16"/>
      <c r="Y21" s="16"/>
      <c r="Z21" s="108"/>
      <c r="AA21" s="108"/>
      <c r="AB21" s="108"/>
      <c r="AC21" s="108"/>
      <c r="AD21" s="108"/>
      <c r="AE21" s="108"/>
      <c r="AF21" s="109"/>
      <c r="AG21" s="84"/>
    </row>
    <row r="22" spans="1:36" s="91" customFormat="1" x14ac:dyDescent="0.3">
      <c r="B22" s="97"/>
      <c r="C22" s="105"/>
      <c r="D22" s="105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92"/>
      <c r="X22" s="16"/>
      <c r="Y22" s="16"/>
      <c r="Z22" s="108"/>
      <c r="AA22" s="108"/>
      <c r="AB22" s="108"/>
      <c r="AC22" s="108"/>
      <c r="AD22" s="108"/>
      <c r="AE22" s="108"/>
      <c r="AF22" s="109"/>
      <c r="AG22" s="2"/>
    </row>
    <row r="23" spans="1:36" s="91" customFormat="1" x14ac:dyDescent="0.3">
      <c r="B23" s="69"/>
      <c r="C23" s="104"/>
      <c r="D23" s="105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92"/>
      <c r="X23" s="16"/>
      <c r="Y23" s="16"/>
      <c r="Z23" s="108"/>
      <c r="AA23" s="108"/>
      <c r="AB23" s="108"/>
      <c r="AC23" s="108"/>
      <c r="AD23" s="108"/>
      <c r="AE23" s="108"/>
      <c r="AF23" s="109"/>
      <c r="AG23" s="84"/>
      <c r="AH23" s="81"/>
      <c r="AI23" s="81"/>
    </row>
    <row r="24" spans="1:36" s="91" customFormat="1" x14ac:dyDescent="0.3">
      <c r="B24" s="69"/>
      <c r="C24" s="104"/>
      <c r="D24" s="105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92"/>
      <c r="X24" s="16"/>
      <c r="Y24" s="16"/>
      <c r="Z24" s="108"/>
      <c r="AA24" s="108"/>
      <c r="AB24" s="108"/>
      <c r="AC24" s="108"/>
      <c r="AD24" s="108"/>
      <c r="AE24" s="108"/>
      <c r="AF24" s="109"/>
      <c r="AG24" s="84"/>
    </row>
    <row r="25" spans="1:36" s="68" customFormat="1" x14ac:dyDescent="0.3">
      <c r="A25" s="91"/>
      <c r="B25" s="69"/>
      <c r="C25" s="104"/>
      <c r="D25" s="105"/>
      <c r="E25" s="91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92"/>
      <c r="W25" s="91"/>
      <c r="X25" s="16"/>
      <c r="Y25" s="16"/>
      <c r="Z25" s="108"/>
      <c r="AA25" s="108"/>
      <c r="AB25" s="108"/>
      <c r="AC25" s="108"/>
      <c r="AD25" s="108"/>
      <c r="AE25" s="108"/>
      <c r="AF25" s="109"/>
      <c r="AG25" s="84"/>
      <c r="AH25" s="67"/>
      <c r="AI25" s="67"/>
      <c r="AJ25" s="64"/>
    </row>
    <row r="26" spans="1:36" s="91" customFormat="1" x14ac:dyDescent="0.3">
      <c r="B26" s="69"/>
      <c r="C26" s="104"/>
      <c r="D26" s="105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92"/>
      <c r="X26" s="16"/>
      <c r="Y26" s="16"/>
      <c r="Z26" s="108"/>
      <c r="AA26" s="108"/>
      <c r="AB26" s="108"/>
      <c r="AC26" s="108"/>
      <c r="AD26" s="108"/>
      <c r="AE26" s="108"/>
      <c r="AF26" s="109"/>
      <c r="AG26" s="84"/>
    </row>
    <row r="27" spans="1:36" s="76" customFormat="1" x14ac:dyDescent="0.3">
      <c r="A27" s="86"/>
      <c r="B27" s="77"/>
      <c r="C27" s="53"/>
      <c r="D27" s="53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9"/>
      <c r="X27" s="78"/>
      <c r="Y27" s="78"/>
      <c r="Z27" s="80"/>
      <c r="AA27" s="80"/>
      <c r="AB27" s="80"/>
      <c r="AC27" s="80"/>
      <c r="AD27" s="80"/>
      <c r="AE27" s="80"/>
      <c r="AF27" s="78"/>
      <c r="AG27" s="81"/>
    </row>
    <row r="28" spans="1:36" s="46" customFormat="1" x14ac:dyDescent="0.3">
      <c r="B28" s="21"/>
      <c r="F28" s="17"/>
      <c r="G28" s="17"/>
      <c r="H28" s="17"/>
      <c r="I28" s="17"/>
      <c r="J28" s="17"/>
      <c r="K28" s="17"/>
      <c r="L28" s="16"/>
      <c r="M28" s="16"/>
      <c r="X28" s="16"/>
      <c r="Y28" s="19" t="s">
        <v>35</v>
      </c>
      <c r="Z28" s="17">
        <f>AVERAGE(Z4:Z26)</f>
        <v>-27.239491255167724</v>
      </c>
      <c r="AA28" s="17">
        <f>AVERAGE(AA4:AA26)</f>
        <v>-50.98198149700675</v>
      </c>
      <c r="AB28" s="17">
        <f t="shared" ref="AB28:AG28" si="1">AVERAGE(AB4:AB26)</f>
        <v>-29.698648998496392</v>
      </c>
      <c r="AC28" s="17">
        <f t="shared" si="1"/>
        <v>-55.500000000000036</v>
      </c>
      <c r="AD28" s="17">
        <f t="shared" si="1"/>
        <v>-30.14860994928037</v>
      </c>
      <c r="AE28" s="17">
        <f t="shared" si="1"/>
        <v>-57.099678190261045</v>
      </c>
      <c r="AF28" s="16">
        <f t="shared" si="1"/>
        <v>2.0135177463131981E-5</v>
      </c>
      <c r="AG28" s="2">
        <f t="shared" si="1"/>
        <v>2.0135177463131981E-2</v>
      </c>
      <c r="AH28" s="19" t="s">
        <v>35</v>
      </c>
    </row>
    <row r="29" spans="1:36" x14ac:dyDescent="0.3">
      <c r="Y29" s="16"/>
      <c r="Z29" s="16"/>
      <c r="AA29" s="16"/>
      <c r="AB29" s="16"/>
      <c r="AC29" s="16"/>
      <c r="AD29" s="46"/>
      <c r="AE29" s="46"/>
      <c r="AF29" s="16"/>
      <c r="AG29" s="2">
        <f>STDEV(AG4:AG26)</f>
        <v>8.6688409527854713</v>
      </c>
      <c r="AH29" s="19" t="s">
        <v>74</v>
      </c>
    </row>
    <row r="30" spans="1:36" x14ac:dyDescent="0.3">
      <c r="A30" s="18"/>
    </row>
    <row r="31" spans="1:36" x14ac:dyDescent="0.3">
      <c r="A31" t="s">
        <v>83</v>
      </c>
    </row>
    <row r="32" spans="1:36" s="91" customFormat="1" x14ac:dyDescent="0.3">
      <c r="B32" s="85"/>
      <c r="C32" s="105"/>
      <c r="D32" s="105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92"/>
      <c r="X32" s="16"/>
      <c r="Y32" s="16"/>
      <c r="Z32" s="108"/>
      <c r="AA32" s="108"/>
      <c r="AB32" s="108"/>
      <c r="AC32" s="108"/>
      <c r="AD32" s="108"/>
      <c r="AE32" s="108"/>
      <c r="AF32" s="109"/>
      <c r="AG32" s="84"/>
    </row>
    <row r="33" spans="1:37" s="46" customFormat="1" x14ac:dyDescent="0.3">
      <c r="B33" s="85"/>
      <c r="C33" s="48"/>
      <c r="D33" s="48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47"/>
      <c r="W33" s="20"/>
      <c r="X33" s="16"/>
      <c r="Y33" s="16"/>
      <c r="Z33" s="17"/>
      <c r="AA33" s="17"/>
      <c r="AB33" s="17"/>
      <c r="AC33" s="17"/>
      <c r="AD33" s="17"/>
      <c r="AE33" s="17"/>
      <c r="AF33" s="16"/>
      <c r="AG33" s="2"/>
    </row>
    <row r="34" spans="1:37" s="46" customFormat="1" x14ac:dyDescent="0.3">
      <c r="B34" s="85"/>
      <c r="C34" s="48"/>
      <c r="D34" s="48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47"/>
      <c r="X34" s="16"/>
      <c r="Y34" s="16"/>
      <c r="Z34" s="17"/>
      <c r="AA34" s="17"/>
      <c r="AB34" s="17"/>
      <c r="AC34" s="17"/>
      <c r="AD34" s="17"/>
      <c r="AE34" s="17"/>
      <c r="AF34" s="16"/>
      <c r="AG34" s="2"/>
    </row>
    <row r="35" spans="1:37" s="46" customFormat="1" x14ac:dyDescent="0.3">
      <c r="B35" s="85"/>
      <c r="C35" s="48"/>
      <c r="D35" s="48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47"/>
      <c r="X35" s="16"/>
      <c r="Y35" s="16"/>
      <c r="Z35" s="17"/>
      <c r="AA35" s="17"/>
      <c r="AB35" s="17"/>
      <c r="AC35" s="17"/>
      <c r="AD35" s="17"/>
      <c r="AE35" s="17"/>
      <c r="AF35" s="16"/>
      <c r="AG35" s="2"/>
    </row>
    <row r="36" spans="1:37" s="91" customFormat="1" x14ac:dyDescent="0.3">
      <c r="B36" s="85"/>
      <c r="C36" s="54"/>
      <c r="D36" s="54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92"/>
      <c r="X36" s="16"/>
      <c r="Y36" s="16"/>
      <c r="Z36" s="17"/>
      <c r="AA36" s="17"/>
      <c r="AB36" s="17"/>
      <c r="AC36" s="17"/>
      <c r="AD36" s="17"/>
      <c r="AE36" s="17"/>
      <c r="AF36" s="16"/>
      <c r="AG36" s="2"/>
      <c r="AH36" s="2"/>
      <c r="AI36" s="2"/>
    </row>
    <row r="37" spans="1:37" s="91" customFormat="1" x14ac:dyDescent="0.3">
      <c r="B37" s="85"/>
      <c r="C37" s="54"/>
      <c r="D37" s="54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92"/>
      <c r="X37" s="16"/>
      <c r="Y37" s="16"/>
      <c r="Z37" s="17"/>
      <c r="AA37" s="17"/>
      <c r="AB37" s="17"/>
      <c r="AC37" s="17"/>
      <c r="AD37" s="17"/>
      <c r="AE37" s="17"/>
      <c r="AF37" s="16"/>
      <c r="AG37" s="2"/>
    </row>
    <row r="38" spans="1:37" s="91" customFormat="1" x14ac:dyDescent="0.3">
      <c r="B38" s="85"/>
      <c r="C38" s="54"/>
      <c r="D38" s="54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92"/>
      <c r="X38" s="16"/>
      <c r="Y38" s="16"/>
      <c r="Z38" s="17"/>
      <c r="AA38" s="17"/>
      <c r="AB38" s="17"/>
      <c r="AC38" s="17"/>
      <c r="AD38" s="17"/>
      <c r="AE38" s="17"/>
      <c r="AF38" s="16"/>
      <c r="AG38" s="2"/>
    </row>
    <row r="39" spans="1:37" s="46" customFormat="1" x14ac:dyDescent="0.3">
      <c r="B39" s="21"/>
      <c r="C39" s="55"/>
      <c r="D39" s="55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47"/>
      <c r="X39" s="16"/>
      <c r="Y39" s="16"/>
      <c r="Z39" s="17"/>
      <c r="AA39" s="17"/>
      <c r="AB39" s="17"/>
      <c r="AC39" s="17"/>
      <c r="AD39" s="17"/>
      <c r="AE39" s="17"/>
      <c r="AF39" s="16"/>
      <c r="AG39" s="2"/>
    </row>
    <row r="40" spans="1:37" s="21" customFormat="1" x14ac:dyDescent="0.3">
      <c r="A40" s="57"/>
      <c r="C40" s="55"/>
      <c r="D40" s="55"/>
      <c r="E40" s="4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47"/>
      <c r="W40" s="58"/>
      <c r="X40" s="58"/>
      <c r="Y40" s="58"/>
      <c r="Z40" s="59"/>
      <c r="AA40" s="59"/>
      <c r="AB40" s="59"/>
      <c r="AC40" s="59"/>
      <c r="AD40" s="59"/>
      <c r="AE40" s="59"/>
      <c r="AF40" s="58"/>
      <c r="AG40" s="60"/>
      <c r="AH40" s="56"/>
      <c r="AI40" s="56"/>
    </row>
    <row r="41" spans="1:37" s="21" customFormat="1" x14ac:dyDescent="0.3">
      <c r="A41" s="57"/>
      <c r="C41" s="55"/>
      <c r="D41" s="55"/>
      <c r="E41" s="4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47"/>
      <c r="W41" s="58"/>
      <c r="X41" s="58"/>
      <c r="Y41" s="58"/>
      <c r="Z41" s="59"/>
      <c r="AA41" s="59"/>
      <c r="AB41" s="59"/>
      <c r="AC41" s="59"/>
      <c r="AD41" s="59"/>
      <c r="AE41" s="59"/>
      <c r="AF41" s="58"/>
      <c r="AG41" s="60"/>
    </row>
    <row r="42" spans="1:37" s="21" customFormat="1" x14ac:dyDescent="0.3">
      <c r="A42" s="57"/>
      <c r="C42" s="55"/>
      <c r="D42" s="55"/>
      <c r="E42" s="4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47"/>
      <c r="W42" s="58"/>
      <c r="X42" s="58"/>
      <c r="Y42" s="58"/>
      <c r="Z42" s="59"/>
      <c r="AA42" s="59"/>
      <c r="AB42" s="59"/>
      <c r="AC42" s="59"/>
      <c r="AD42" s="59"/>
      <c r="AE42" s="59"/>
      <c r="AF42" s="58"/>
      <c r="AG42" s="60"/>
    </row>
    <row r="43" spans="1:37" s="21" customFormat="1" x14ac:dyDescent="0.3">
      <c r="A43" s="57"/>
      <c r="C43" s="55"/>
      <c r="D43" s="55"/>
      <c r="E43" s="4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47"/>
      <c r="W43" s="58"/>
      <c r="X43" s="58"/>
      <c r="Y43" s="58"/>
      <c r="Z43" s="59"/>
      <c r="AA43" s="59"/>
      <c r="AB43" s="59"/>
      <c r="AC43" s="59"/>
      <c r="AD43" s="59"/>
      <c r="AE43" s="59"/>
      <c r="AF43" s="58"/>
      <c r="AG43" s="60"/>
      <c r="AH43" s="52"/>
      <c r="AI43" s="56"/>
      <c r="AJ43" s="56"/>
      <c r="AK43" s="56"/>
    </row>
    <row r="44" spans="1:37" s="46" customFormat="1" x14ac:dyDescent="0.3">
      <c r="B44" s="21"/>
      <c r="C44" s="55"/>
      <c r="D44" s="55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47"/>
      <c r="X44" s="16"/>
      <c r="Y44" s="16"/>
      <c r="Z44" s="17"/>
      <c r="AA44" s="17"/>
      <c r="AB44" s="17"/>
      <c r="AC44" s="17"/>
      <c r="AD44" s="17"/>
      <c r="AE44" s="17"/>
      <c r="AF44" s="16"/>
      <c r="AG44" s="2"/>
    </row>
    <row r="45" spans="1:37" s="46" customFormat="1" x14ac:dyDescent="0.3">
      <c r="B45" s="21"/>
      <c r="C45" s="55"/>
      <c r="D45" s="5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47"/>
      <c r="X45" s="16"/>
      <c r="Y45" s="16"/>
      <c r="Z45" s="17"/>
      <c r="AA45" s="17"/>
      <c r="AB45" s="17"/>
      <c r="AC45" s="17"/>
      <c r="AD45" s="17"/>
      <c r="AE45" s="17"/>
      <c r="AF45" s="16"/>
      <c r="AG45" s="2"/>
    </row>
    <row r="46" spans="1:37" s="46" customFormat="1" x14ac:dyDescent="0.3">
      <c r="B46" s="21"/>
      <c r="C46" s="55"/>
      <c r="D46" s="55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47"/>
      <c r="X46" s="16"/>
      <c r="Y46" s="16"/>
      <c r="Z46" s="17"/>
      <c r="AA46" s="17"/>
      <c r="AB46" s="17"/>
      <c r="AC46" s="17"/>
      <c r="AD46" s="17"/>
      <c r="AE46" s="17"/>
      <c r="AF46" s="16"/>
      <c r="AG46" s="2"/>
    </row>
    <row r="47" spans="1:37" s="46" customFormat="1" x14ac:dyDescent="0.3">
      <c r="B47" s="21"/>
      <c r="C47" s="55"/>
      <c r="D47" s="55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47"/>
      <c r="X47" s="16"/>
      <c r="Y47" s="16"/>
      <c r="Z47" s="17"/>
      <c r="AA47" s="17"/>
      <c r="AB47" s="17"/>
      <c r="AC47" s="17"/>
      <c r="AD47" s="17"/>
      <c r="AE47" s="17"/>
      <c r="AF47" s="16"/>
      <c r="AG47" s="2"/>
    </row>
    <row r="51" spans="1:35" s="46" customFormat="1" x14ac:dyDescent="0.3">
      <c r="A51" s="46" t="s">
        <v>99</v>
      </c>
    </row>
    <row r="52" spans="1:35" s="46" customFormat="1" x14ac:dyDescent="0.3">
      <c r="B52" s="21"/>
      <c r="C52" s="54"/>
      <c r="D52" s="54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47"/>
      <c r="X52" s="16"/>
      <c r="Y52" s="16"/>
      <c r="Z52" s="17"/>
      <c r="AA52" s="17"/>
      <c r="AB52" s="17"/>
      <c r="AC52" s="17"/>
      <c r="AD52" s="17"/>
      <c r="AE52" s="17"/>
      <c r="AF52" s="16"/>
      <c r="AG52" s="2"/>
      <c r="AH52" s="62"/>
      <c r="AI52" s="82"/>
    </row>
    <row r="53" spans="1:35" s="46" customFormat="1" x14ac:dyDescent="0.3">
      <c r="B53" s="21"/>
      <c r="C53" s="54"/>
      <c r="D53" s="54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47"/>
      <c r="X53" s="16"/>
      <c r="Y53" s="16"/>
      <c r="Z53" s="17"/>
      <c r="AA53" s="17"/>
      <c r="AB53" s="17"/>
      <c r="AC53" s="17"/>
      <c r="AD53" s="17"/>
      <c r="AE53" s="17"/>
      <c r="AF53" s="16"/>
      <c r="AG53" s="2"/>
      <c r="AH53" s="83"/>
      <c r="AI53" s="84"/>
    </row>
    <row r="54" spans="1:35" s="46" customFormat="1" x14ac:dyDescent="0.3">
      <c r="B54" s="21"/>
      <c r="C54" s="54"/>
      <c r="D54" s="54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47"/>
      <c r="X54" s="16"/>
      <c r="Y54" s="16"/>
      <c r="Z54" s="17"/>
      <c r="AA54" s="17"/>
      <c r="AB54" s="17"/>
      <c r="AC54" s="17"/>
      <c r="AD54" s="17"/>
      <c r="AE54" s="17"/>
      <c r="AF54" s="16"/>
      <c r="AG54" s="2"/>
    </row>
    <row r="55" spans="1:35" s="46" customFormat="1" x14ac:dyDescent="0.3">
      <c r="B55" s="21"/>
      <c r="C55" s="54"/>
      <c r="D55" s="54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47"/>
      <c r="X55" s="16"/>
      <c r="Y55" s="16"/>
      <c r="Z55" s="17"/>
      <c r="AA55" s="17"/>
      <c r="AB55" s="17"/>
      <c r="AC55" s="17"/>
      <c r="AD55" s="17"/>
      <c r="AE55" s="17"/>
      <c r="AF55" s="16"/>
      <c r="AG55" s="2"/>
    </row>
    <row r="56" spans="1:35" s="46" customFormat="1" x14ac:dyDescent="0.3">
      <c r="A56" s="86"/>
      <c r="B56" s="21"/>
      <c r="C56" s="53"/>
      <c r="D56" s="53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47"/>
      <c r="X56" s="16"/>
      <c r="Y56" s="16"/>
      <c r="Z56" s="17"/>
      <c r="AA56" s="17"/>
      <c r="AB56" s="17"/>
      <c r="AC56" s="17"/>
      <c r="AD56" s="17"/>
      <c r="AE56" s="17"/>
      <c r="AF56" s="16"/>
      <c r="AG56" s="2"/>
    </row>
    <row r="57" spans="1:35" s="46" customFormat="1" x14ac:dyDescent="0.3">
      <c r="B57" s="85"/>
      <c r="C57" s="48"/>
      <c r="D57" s="48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47"/>
      <c r="X57" s="16"/>
      <c r="Y57" s="16"/>
      <c r="Z57" s="17"/>
      <c r="AA57" s="17"/>
      <c r="AB57" s="17"/>
      <c r="AC57" s="17"/>
      <c r="AD57" s="17"/>
      <c r="AE57" s="17"/>
      <c r="AF57" s="16"/>
      <c r="AG57" s="2"/>
      <c r="AH57" s="87"/>
      <c r="AI57" s="87"/>
    </row>
    <row r="58" spans="1:35" s="46" customFormat="1" x14ac:dyDescent="0.3">
      <c r="B58" s="85"/>
      <c r="C58" s="48"/>
      <c r="D58" s="48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47"/>
      <c r="W58" s="20"/>
      <c r="X58" s="16"/>
      <c r="Y58" s="16"/>
      <c r="Z58" s="17"/>
      <c r="AA58" s="17"/>
      <c r="AB58" s="17"/>
      <c r="AC58" s="17"/>
      <c r="AD58" s="17"/>
      <c r="AE58" s="17"/>
      <c r="AF58" s="16"/>
      <c r="AG58" s="2"/>
      <c r="AH58" s="88"/>
      <c r="AI58" s="88"/>
    </row>
    <row r="59" spans="1:35" s="46" customFormat="1" x14ac:dyDescent="0.3">
      <c r="B59" s="85"/>
      <c r="C59" s="48"/>
      <c r="D59" s="48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47"/>
      <c r="W59" s="20"/>
      <c r="X59" s="16"/>
      <c r="Y59" s="16"/>
      <c r="Z59" s="17"/>
      <c r="AA59" s="17"/>
      <c r="AB59" s="17"/>
      <c r="AC59" s="17"/>
      <c r="AD59" s="17"/>
      <c r="AE59" s="17"/>
      <c r="AF59" s="16"/>
      <c r="AG59" s="2"/>
      <c r="AH59" s="2"/>
      <c r="AI59" s="2"/>
    </row>
    <row r="60" spans="1:35" s="46" customFormat="1" x14ac:dyDescent="0.3">
      <c r="B60" s="85"/>
      <c r="C60" s="48"/>
      <c r="D60" s="48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47"/>
      <c r="W60" s="20"/>
      <c r="X60" s="16"/>
      <c r="Y60" s="16"/>
      <c r="Z60" s="17"/>
      <c r="AA60" s="17"/>
      <c r="AB60" s="17"/>
      <c r="AC60" s="17"/>
      <c r="AD60" s="17"/>
      <c r="AE60" s="17"/>
      <c r="AF60" s="16"/>
      <c r="AG60" s="2"/>
    </row>
  </sheetData>
  <dataValidations count="2">
    <dataValidation type="list" allowBlank="1" showInputMessage="1" showErrorMessage="1" sqref="D52:D60 D19:D27 F32 F19:F20 F23 D32:D47 D16:D17 D4:D14" xr:uid="{00000000-0002-0000-0200-000000000000}">
      <formula1>INDIRECT(C4)</formula1>
    </dataValidation>
    <dataValidation type="list" allowBlank="1" showInputMessage="1" showErrorMessage="1" sqref="C52:C60 C19:C27 E23 C32:C47 C4:C14 C16:C17" xr:uid="{00000000-0002-0000-0200-000001000000}">
      <formula1>Type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56"/>
  <sheetViews>
    <sheetView workbookViewId="0">
      <pane xSplit="5" ySplit="1" topLeftCell="AD2" activePane="bottomRight" state="frozen"/>
      <selection pane="topRight" activeCell="F1" sqref="F1"/>
      <selection pane="bottomLeft" activeCell="A2" sqref="A2"/>
      <selection pane="bottomRight" activeCell="AJ27" sqref="AJ27"/>
    </sheetView>
  </sheetViews>
  <sheetFormatPr defaultColWidth="8.88671875" defaultRowHeight="14.4" x14ac:dyDescent="0.3"/>
  <cols>
    <col min="1" max="1" width="9.44140625" style="46" bestFit="1" customWidth="1"/>
    <col min="2" max="2" width="7" style="21" customWidth="1"/>
    <col min="3" max="3" width="13.44140625" style="53" customWidth="1"/>
    <col min="4" max="4" width="16.44140625" style="53" customWidth="1"/>
    <col min="5" max="5" width="52.6640625" customWidth="1"/>
    <col min="6" max="7" width="17" style="16" bestFit="1" customWidth="1"/>
    <col min="8" max="8" width="16.33203125" style="16" bestFit="1" customWidth="1"/>
    <col min="9" max="10" width="18.109375" style="16" bestFit="1" customWidth="1"/>
    <col min="11" max="11" width="16.33203125" style="16" bestFit="1" customWidth="1"/>
    <col min="12" max="12" width="17" style="16" bestFit="1" customWidth="1"/>
    <col min="13" max="13" width="16.33203125" style="16" bestFit="1" customWidth="1"/>
    <col min="14" max="14" width="18.109375" style="16" bestFit="1" customWidth="1"/>
    <col min="15" max="15" width="16.33203125" style="16" bestFit="1" customWidth="1"/>
    <col min="16" max="16" width="18.109375" style="16" bestFit="1" customWidth="1"/>
    <col min="17" max="17" width="16.33203125" style="16" bestFit="1" customWidth="1"/>
    <col min="18" max="18" width="18.109375" style="16" bestFit="1" customWidth="1"/>
    <col min="19" max="19" width="16.33203125" style="16" bestFit="1" customWidth="1"/>
    <col min="20" max="20" width="18.44140625" style="16" bestFit="1" customWidth="1"/>
    <col min="21" max="21" width="16.33203125" style="16" bestFit="1" customWidth="1"/>
    <col min="22" max="22" width="21.44140625" style="16" bestFit="1" customWidth="1"/>
    <col min="23" max="23" width="13.6640625" bestFit="1" customWidth="1"/>
    <col min="24" max="24" width="14.6640625" customWidth="1"/>
    <col min="25" max="25" width="14.44140625" customWidth="1"/>
    <col min="26" max="27" width="15.33203125" bestFit="1" customWidth="1"/>
    <col min="28" max="28" width="23.6640625" bestFit="1" customWidth="1"/>
    <col min="29" max="29" width="24.6640625" bestFit="1" customWidth="1"/>
    <col min="30" max="31" width="12.109375" bestFit="1" customWidth="1"/>
    <col min="32" max="32" width="11.88671875" bestFit="1" customWidth="1"/>
    <col min="33" max="33" width="14.33203125" bestFit="1" customWidth="1"/>
    <col min="34" max="34" width="8.44140625" customWidth="1"/>
    <col min="35" max="35" width="7.6640625" bestFit="1" customWidth="1"/>
    <col min="36" max="36" width="13.44140625" customWidth="1"/>
    <col min="37" max="37" width="9.44140625" bestFit="1" customWidth="1"/>
    <col min="38" max="38" width="7.109375" bestFit="1" customWidth="1"/>
    <col min="39" max="39" width="10" bestFit="1" customWidth="1"/>
    <col min="40" max="40" width="11.88671875" bestFit="1" customWidth="1"/>
  </cols>
  <sheetData>
    <row r="1" spans="1:40" s="19" customFormat="1" x14ac:dyDescent="0.3">
      <c r="A1" s="94" t="s">
        <v>0</v>
      </c>
      <c r="B1" s="95" t="s">
        <v>79</v>
      </c>
      <c r="C1" s="89" t="s">
        <v>65</v>
      </c>
      <c r="D1" s="89" t="s">
        <v>57</v>
      </c>
      <c r="E1" s="51" t="s">
        <v>1</v>
      </c>
      <c r="F1" s="45" t="s">
        <v>2</v>
      </c>
      <c r="G1" s="45" t="s">
        <v>3</v>
      </c>
      <c r="H1" s="45" t="s">
        <v>4</v>
      </c>
      <c r="I1" s="45" t="s">
        <v>5</v>
      </c>
      <c r="J1" s="45" t="s">
        <v>6</v>
      </c>
      <c r="K1" s="45" t="s">
        <v>7</v>
      </c>
      <c r="L1" s="45" t="s">
        <v>8</v>
      </c>
      <c r="M1" s="45" t="s">
        <v>9</v>
      </c>
      <c r="N1" s="45" t="s">
        <v>10</v>
      </c>
      <c r="O1" s="45" t="s">
        <v>11</v>
      </c>
      <c r="P1" s="45" t="s">
        <v>12</v>
      </c>
      <c r="Q1" s="45" t="s">
        <v>13</v>
      </c>
      <c r="R1" s="45" t="s">
        <v>14</v>
      </c>
      <c r="S1" s="45" t="s">
        <v>15</v>
      </c>
      <c r="T1" s="45" t="s">
        <v>16</v>
      </c>
      <c r="U1" s="45" t="s">
        <v>17</v>
      </c>
      <c r="V1" s="45" t="s">
        <v>18</v>
      </c>
      <c r="W1" s="63" t="s">
        <v>19</v>
      </c>
      <c r="X1" s="61" t="s">
        <v>20</v>
      </c>
      <c r="Y1" s="45" t="s">
        <v>21</v>
      </c>
      <c r="Z1" s="5" t="s">
        <v>42</v>
      </c>
      <c r="AA1" s="5" t="s">
        <v>43</v>
      </c>
      <c r="AB1" s="5" t="s">
        <v>114</v>
      </c>
      <c r="AC1" s="5" t="s">
        <v>94</v>
      </c>
      <c r="AD1" s="19" t="s">
        <v>31</v>
      </c>
      <c r="AE1" s="19" t="s">
        <v>32</v>
      </c>
      <c r="AF1" s="19" t="s">
        <v>33</v>
      </c>
      <c r="AG1" s="19" t="s">
        <v>34</v>
      </c>
      <c r="AH1" s="112" t="s">
        <v>73</v>
      </c>
      <c r="AI1" s="113" t="s">
        <v>74</v>
      </c>
      <c r="AJ1" s="89" t="s">
        <v>82</v>
      </c>
      <c r="AK1" s="19" t="s">
        <v>116</v>
      </c>
      <c r="AL1" s="23" t="s">
        <v>117</v>
      </c>
      <c r="AM1" s="23" t="s">
        <v>118</v>
      </c>
      <c r="AN1" s="23" t="s">
        <v>119</v>
      </c>
    </row>
    <row r="2" spans="1:40" s="91" customFormat="1" x14ac:dyDescent="0.3">
      <c r="A2" s="91">
        <v>2273</v>
      </c>
      <c r="B2" s="85" t="s">
        <v>80</v>
      </c>
      <c r="C2" s="104" t="s">
        <v>64</v>
      </c>
      <c r="D2" s="48" t="s">
        <v>50</v>
      </c>
      <c r="E2" s="91" t="s">
        <v>151</v>
      </c>
      <c r="F2" s="16">
        <v>8.0837211713086194</v>
      </c>
      <c r="G2" s="16">
        <v>8.0512226861920695</v>
      </c>
      <c r="H2" s="16">
        <v>3.4736535019529498E-3</v>
      </c>
      <c r="I2" s="16">
        <v>15.632429147833401</v>
      </c>
      <c r="J2" s="16">
        <v>15.511501329263</v>
      </c>
      <c r="K2" s="16">
        <v>1.3252238517693299E-3</v>
      </c>
      <c r="L2" s="16">
        <v>-0.13885001565880301</v>
      </c>
      <c r="M2" s="16">
        <v>3.47530895495581E-3</v>
      </c>
      <c r="N2" s="16">
        <v>-2.19368388467915</v>
      </c>
      <c r="O2" s="16">
        <v>3.4382396337233E-3</v>
      </c>
      <c r="P2" s="16">
        <v>-4.5747043537847798</v>
      </c>
      <c r="Q2" s="16">
        <v>1.2988570535815999E-3</v>
      </c>
      <c r="R2" s="16">
        <v>-5.6339533552235697</v>
      </c>
      <c r="S2" s="16">
        <v>0.111996036986556</v>
      </c>
      <c r="T2" s="16">
        <v>1892.95894497993</v>
      </c>
      <c r="U2" s="16">
        <v>0.70570823921177805</v>
      </c>
      <c r="V2" s="92">
        <v>43980.756504629629</v>
      </c>
      <c r="W2" s="91">
        <v>2.5</v>
      </c>
      <c r="X2" s="16">
        <v>8.6061813327620904E-2</v>
      </c>
      <c r="Y2" s="16">
        <v>9.5116114023693701E-2</v>
      </c>
      <c r="Z2" s="17">
        <f>((((N2/1000)+1)/((SMOW!$Z$4/1000)+1))-1)*1000</f>
        <v>8.2339703154812316</v>
      </c>
      <c r="AA2" s="17">
        <f>((((P2/1000)+1)/((SMOW!$AA$4/1000)+1))-1)*1000</f>
        <v>16.004902843459679</v>
      </c>
      <c r="AB2" s="17">
        <f>Z2*SMOW!$AN$6</f>
        <v>8.9773260437499314</v>
      </c>
      <c r="AC2" s="17">
        <f>AA2*SMOW!$AN$12</f>
        <v>17.423255858820724</v>
      </c>
      <c r="AD2" s="17">
        <f t="shared" ref="AD2:AE17" si="0">LN((AB2/1000)+1)*1000</f>
        <v>8.9372694081269106</v>
      </c>
      <c r="AE2" s="17">
        <f t="shared" si="0"/>
        <v>17.273211272688513</v>
      </c>
      <c r="AF2" s="16">
        <f>(AD2-SMOW!AN$14*AE2)</f>
        <v>-0.18298614385262546</v>
      </c>
      <c r="AG2" s="2">
        <f t="shared" ref="AG2:AG22" si="1">AF2*1000</f>
        <v>-182.98614385262545</v>
      </c>
      <c r="AJ2" s="91" t="s">
        <v>142</v>
      </c>
      <c r="AK2" s="114">
        <v>15</v>
      </c>
      <c r="AL2" s="91">
        <v>0</v>
      </c>
      <c r="AM2" s="91">
        <v>0</v>
      </c>
      <c r="AN2" s="91">
        <v>1</v>
      </c>
    </row>
    <row r="3" spans="1:40" s="91" customFormat="1" x14ac:dyDescent="0.3">
      <c r="A3" s="91">
        <v>2274</v>
      </c>
      <c r="B3" s="85" t="s">
        <v>80</v>
      </c>
      <c r="C3" s="104" t="s">
        <v>64</v>
      </c>
      <c r="D3" s="48" t="s">
        <v>50</v>
      </c>
      <c r="E3" s="91" t="s">
        <v>139</v>
      </c>
      <c r="F3" s="16">
        <v>9.8459500234957105</v>
      </c>
      <c r="G3" s="16">
        <v>9.7977943004478494</v>
      </c>
      <c r="H3" s="16">
        <v>3.1557619376836E-3</v>
      </c>
      <c r="I3" s="16">
        <v>18.978013999381002</v>
      </c>
      <c r="J3" s="16">
        <v>18.8001779246318</v>
      </c>
      <c r="K3" s="16">
        <v>1.2128506590573199E-3</v>
      </c>
      <c r="L3" s="16">
        <v>-0.12869964375773801</v>
      </c>
      <c r="M3" s="16">
        <v>3.2627861957031999E-3</v>
      </c>
      <c r="N3" s="16">
        <v>-0.44942094081387202</v>
      </c>
      <c r="O3" s="16">
        <v>3.1235889712807698E-3</v>
      </c>
      <c r="P3" s="16">
        <v>-1.2956836230706801</v>
      </c>
      <c r="Q3" s="16">
        <v>1.1887196501590501E-3</v>
      </c>
      <c r="R3" s="16">
        <v>-2.61298937893641</v>
      </c>
      <c r="S3" s="16">
        <v>0.106759580574805</v>
      </c>
      <c r="T3" s="16">
        <v>1931.34913695708</v>
      </c>
      <c r="U3" s="16">
        <v>1.4145381965275301</v>
      </c>
      <c r="V3" s="92">
        <v>43983.502974537034</v>
      </c>
      <c r="W3" s="91">
        <v>2.5</v>
      </c>
      <c r="X3" s="16">
        <v>3.5809933637848498E-2</v>
      </c>
      <c r="Y3" s="16">
        <v>2.9615428486806001E-2</v>
      </c>
      <c r="Z3" s="17">
        <f>((((N3/1000)+1)/((SMOW!$Z$4/1000)+1))-1)*1000</f>
        <v>9.9964618178540743</v>
      </c>
      <c r="AA3" s="17">
        <f>((((P3/1000)+1)/((SMOW!$AA$4/1000)+1))-1)*1000</f>
        <v>19.351714656965058</v>
      </c>
      <c r="AB3" s="17">
        <f>Z3*SMOW!$AN$6</f>
        <v>10.898933756664661</v>
      </c>
      <c r="AC3" s="17">
        <f>AA3*SMOW!$AN$12</f>
        <v>21.066661826877386</v>
      </c>
      <c r="AD3" s="17">
        <f t="shared" si="0"/>
        <v>10.839968430721253</v>
      </c>
      <c r="AE3" s="17">
        <f t="shared" si="0"/>
        <v>20.84782777290329</v>
      </c>
      <c r="AF3" s="16">
        <f>(AD3-SMOW!AN$14*AE3)</f>
        <v>-0.16768463337168527</v>
      </c>
      <c r="AG3" s="2">
        <f t="shared" si="1"/>
        <v>-167.68463337168527</v>
      </c>
      <c r="AJ3" s="91" t="s">
        <v>143</v>
      </c>
      <c r="AK3" s="114">
        <v>15</v>
      </c>
      <c r="AL3" s="91">
        <v>0</v>
      </c>
      <c r="AM3" s="91">
        <v>0</v>
      </c>
      <c r="AN3" s="91">
        <v>1</v>
      </c>
    </row>
    <row r="4" spans="1:40" s="91" customFormat="1" x14ac:dyDescent="0.3">
      <c r="A4" s="91">
        <v>2275</v>
      </c>
      <c r="B4" s="85" t="s">
        <v>80</v>
      </c>
      <c r="C4" s="104" t="s">
        <v>64</v>
      </c>
      <c r="D4" s="48" t="s">
        <v>110</v>
      </c>
      <c r="E4" s="91" t="s">
        <v>140</v>
      </c>
      <c r="F4" s="16">
        <v>8.8643527763860401</v>
      </c>
      <c r="G4" s="16">
        <v>8.82529475953387</v>
      </c>
      <c r="H4" s="16">
        <v>3.8664382371952702E-3</v>
      </c>
      <c r="I4" s="16">
        <v>17.027833550278501</v>
      </c>
      <c r="J4" s="16">
        <v>16.884484962902</v>
      </c>
      <c r="K4" s="16">
        <v>9.8727079344765605E-4</v>
      </c>
      <c r="L4" s="16">
        <v>-8.9713300878371705E-2</v>
      </c>
      <c r="M4" s="16">
        <v>3.9341414640195402E-3</v>
      </c>
      <c r="N4" s="16">
        <v>-1.42101081224779</v>
      </c>
      <c r="O4" s="16">
        <v>3.82701993189878E-3</v>
      </c>
      <c r="P4" s="16">
        <v>-3.2070630694123898</v>
      </c>
      <c r="Q4" s="16">
        <v>9.6762794614220103E-4</v>
      </c>
      <c r="R4" s="16">
        <v>-4.5205499447271604</v>
      </c>
      <c r="S4" s="16">
        <v>9.7421871479069E-2</v>
      </c>
      <c r="T4" s="16">
        <v>2285.5475713209798</v>
      </c>
      <c r="U4" s="16">
        <v>0.57312763075239803</v>
      </c>
      <c r="V4" s="92">
        <v>43983.599942129629</v>
      </c>
      <c r="W4" s="91">
        <v>2.5</v>
      </c>
      <c r="X4" s="16">
        <v>1.3033803183732401E-4</v>
      </c>
      <c r="Y4" s="16">
        <v>2.8267615471227699E-4</v>
      </c>
      <c r="Z4" s="17">
        <f>((((N4/1000)+1)/((SMOW!$Z$4/1000)+1))-1)*1000</f>
        <v>9.0147182692585925</v>
      </c>
      <c r="AA4" s="17">
        <f>((((P4/1000)+1)/((SMOW!$AA$4/1000)+1))-1)*1000</f>
        <v>17.400818997420188</v>
      </c>
      <c r="AB4" s="17">
        <f>Z4*SMOW!$AN$6</f>
        <v>9.8285592484497126</v>
      </c>
      <c r="AC4" s="17">
        <f>AA4*SMOW!$AN$12</f>
        <v>18.942877973731203</v>
      </c>
      <c r="AD4" s="17">
        <f t="shared" si="0"/>
        <v>9.7805731267739358</v>
      </c>
      <c r="AE4" s="17">
        <f t="shared" si="0"/>
        <v>18.76569572501203</v>
      </c>
      <c r="AF4" s="16">
        <f>(AD4-SMOW!AN$14*AE4)</f>
        <v>-0.12771421603241606</v>
      </c>
      <c r="AG4" s="2">
        <f t="shared" si="1"/>
        <v>-127.71421603241606</v>
      </c>
      <c r="AH4" s="119">
        <f>AVERAGE(AG4:AG6)</f>
        <v>-120.77800142942509</v>
      </c>
      <c r="AI4" s="119">
        <f>STDEV(AG4:AG6)</f>
        <v>10.082350920297261</v>
      </c>
      <c r="AJ4" s="91" t="s">
        <v>144</v>
      </c>
      <c r="AK4" s="114">
        <v>15</v>
      </c>
      <c r="AL4" s="91">
        <v>0</v>
      </c>
      <c r="AM4" s="91">
        <v>0</v>
      </c>
      <c r="AN4" s="91">
        <v>0</v>
      </c>
    </row>
    <row r="5" spans="1:40" s="91" customFormat="1" x14ac:dyDescent="0.3">
      <c r="A5" s="91">
        <v>2276</v>
      </c>
      <c r="B5" s="85" t="s">
        <v>80</v>
      </c>
      <c r="C5" s="104" t="s">
        <v>64</v>
      </c>
      <c r="D5" s="48" t="s">
        <v>110</v>
      </c>
      <c r="E5" s="91" t="s">
        <v>141</v>
      </c>
      <c r="F5" s="16">
        <v>8.9221434727103901</v>
      </c>
      <c r="G5" s="16">
        <v>8.8825760356520895</v>
      </c>
      <c r="H5" s="16">
        <v>3.8908189606061002E-3</v>
      </c>
      <c r="I5" s="16">
        <v>17.134332629182602</v>
      </c>
      <c r="J5" s="16">
        <v>16.989195468841199</v>
      </c>
      <c r="K5" s="16">
        <v>1.0929339061828099E-3</v>
      </c>
      <c r="L5" s="16">
        <v>-8.77191718960455E-2</v>
      </c>
      <c r="M5" s="16">
        <v>3.82538002596547E-3</v>
      </c>
      <c r="N5" s="16">
        <v>-1.3638092915862501</v>
      </c>
      <c r="O5" s="16">
        <v>3.8511520940369098E-3</v>
      </c>
      <c r="P5" s="16">
        <v>-3.1026829077892799</v>
      </c>
      <c r="Q5" s="16">
        <v>1.0711887740690101E-3</v>
      </c>
      <c r="R5" s="16">
        <v>-4.5285429408686104</v>
      </c>
      <c r="S5" s="16">
        <v>0.11813695963233101</v>
      </c>
      <c r="T5" s="16">
        <v>2127.2971467299899</v>
      </c>
      <c r="U5" s="16">
        <v>0.67769630555896798</v>
      </c>
      <c r="V5" s="92">
        <v>43983.691643518519</v>
      </c>
      <c r="W5" s="91">
        <v>2.5</v>
      </c>
      <c r="X5" s="16">
        <v>9.3054470734430197E-2</v>
      </c>
      <c r="Y5" s="16">
        <v>0.11006998793789299</v>
      </c>
      <c r="Z5" s="17">
        <f>((((N5/1000)+1)/((SMOW!$Z$4/1000)+1))-1)*1000</f>
        <v>9.0725175789574397</v>
      </c>
      <c r="AA5" s="17">
        <f>((((P5/1000)+1)/((SMOW!$AA$4/1000)+1))-1)*1000</f>
        <v>17.507357133865533</v>
      </c>
      <c r="AB5" s="17">
        <f>Z5*SMOW!$AN$6</f>
        <v>9.8915766299059769</v>
      </c>
      <c r="AC5" s="17">
        <f>AA5*SMOW!$AN$12</f>
        <v>19.058857510012349</v>
      </c>
      <c r="AD5" s="17">
        <f t="shared" si="0"/>
        <v>9.842975219377962</v>
      </c>
      <c r="AE5" s="17">
        <f t="shared" si="0"/>
        <v>18.879512641246144</v>
      </c>
      <c r="AF5" s="16">
        <f>(AD5-SMOW!AN$14*AE5)</f>
        <v>-0.12540745520000307</v>
      </c>
      <c r="AG5" s="2">
        <f t="shared" si="1"/>
        <v>-125.40745520000307</v>
      </c>
      <c r="AK5" s="114">
        <v>15</v>
      </c>
      <c r="AL5" s="91">
        <v>0</v>
      </c>
      <c r="AM5" s="91">
        <v>0</v>
      </c>
      <c r="AN5" s="91">
        <v>0</v>
      </c>
    </row>
    <row r="6" spans="1:40" s="91" customFormat="1" x14ac:dyDescent="0.3">
      <c r="A6" s="91">
        <v>2277</v>
      </c>
      <c r="B6" s="85" t="s">
        <v>80</v>
      </c>
      <c r="C6" s="104" t="s">
        <v>64</v>
      </c>
      <c r="D6" s="48" t="s">
        <v>110</v>
      </c>
      <c r="E6" s="91" t="s">
        <v>150</v>
      </c>
      <c r="F6" s="16">
        <v>8.8975072206555197</v>
      </c>
      <c r="G6" s="16">
        <v>8.8581574002880306</v>
      </c>
      <c r="H6" s="16">
        <v>3.6303425770455901E-3</v>
      </c>
      <c r="I6" s="16">
        <v>17.073824634840999</v>
      </c>
      <c r="J6" s="16">
        <v>16.9297049958132</v>
      </c>
      <c r="K6" s="16">
        <v>1.3116986376511201E-3</v>
      </c>
      <c r="L6" s="16">
        <v>-8.0726837501356299E-2</v>
      </c>
      <c r="M6" s="16">
        <v>3.7114714617287599E-3</v>
      </c>
      <c r="N6" s="16">
        <v>-1.38026142499539</v>
      </c>
      <c r="O6" s="16">
        <v>6.5050394904884699E-3</v>
      </c>
      <c r="P6" s="16">
        <v>-3.16198702848085</v>
      </c>
      <c r="Q6" s="16">
        <v>1.28560093859609E-3</v>
      </c>
      <c r="R6" s="16">
        <v>-5.1530579266639602</v>
      </c>
      <c r="S6" s="16">
        <v>0.111890319025017</v>
      </c>
      <c r="T6" s="16">
        <v>2351.4683142373301</v>
      </c>
      <c r="U6" s="16">
        <v>0.91644596231324804</v>
      </c>
      <c r="V6" s="92">
        <v>43983.785775462966</v>
      </c>
      <c r="W6" s="91">
        <v>2.5</v>
      </c>
      <c r="X6" s="16">
        <v>3.43379774858305E-2</v>
      </c>
      <c r="Y6" s="16">
        <v>2.43722592804104E-2</v>
      </c>
      <c r="Z6" s="17">
        <f>((((N6/1000)+1)/((SMOW!$Z$4/1000)+1))-1)*1000</f>
        <v>9.055893511220825</v>
      </c>
      <c r="AA6" s="17">
        <f>((((P6/1000)+1)/((SMOW!$AA$4/1000)+1))-1)*1000</f>
        <v>17.446826948782856</v>
      </c>
      <c r="AB6" s="17">
        <f>Z6*SMOW!$AN$6</f>
        <v>9.8734517556925763</v>
      </c>
      <c r="AC6" s="17">
        <f>AA6*SMOW!$AN$12</f>
        <v>18.99296314550465</v>
      </c>
      <c r="AD6" s="17">
        <f t="shared" si="0"/>
        <v>9.8250277116639193</v>
      </c>
      <c r="AE6" s="17">
        <f t="shared" si="0"/>
        <v>18.814848569545028</v>
      </c>
      <c r="AF6" s="16">
        <f>(AD6-SMOW!AN$14*AE6)</f>
        <v>-0.10921233305585609</v>
      </c>
      <c r="AG6" s="2">
        <f t="shared" si="1"/>
        <v>-109.21233305585609</v>
      </c>
      <c r="AK6" s="114">
        <v>15</v>
      </c>
      <c r="AL6" s="91">
        <v>0</v>
      </c>
      <c r="AM6" s="91">
        <v>0</v>
      </c>
      <c r="AN6" s="91">
        <v>0</v>
      </c>
    </row>
    <row r="7" spans="1:40" s="91" customFormat="1" x14ac:dyDescent="0.3">
      <c r="A7" s="91">
        <v>2278</v>
      </c>
      <c r="B7" s="91" t="s">
        <v>80</v>
      </c>
      <c r="C7" s="104" t="s">
        <v>64</v>
      </c>
      <c r="D7" s="48" t="s">
        <v>50</v>
      </c>
      <c r="E7" s="91" t="s">
        <v>145</v>
      </c>
      <c r="F7" s="16">
        <v>9.9499184699799894</v>
      </c>
      <c r="G7" s="16">
        <v>9.9007435148404497</v>
      </c>
      <c r="H7" s="16">
        <v>4.7735855787211399E-3</v>
      </c>
      <c r="I7" s="16">
        <v>19.155044019799</v>
      </c>
      <c r="J7" s="16">
        <v>18.973895735531901</v>
      </c>
      <c r="K7" s="16">
        <v>1.48930698289324E-3</v>
      </c>
      <c r="L7" s="16">
        <v>-0.117473433520385</v>
      </c>
      <c r="M7" s="16">
        <v>4.8801376597718896E-3</v>
      </c>
      <c r="N7" s="16">
        <v>-0.34651245176678902</v>
      </c>
      <c r="O7" s="16">
        <v>4.7249189139071E-3</v>
      </c>
      <c r="P7" s="16">
        <v>-1.1221758112329501</v>
      </c>
      <c r="Q7" s="16">
        <v>1.4596755688468801E-3</v>
      </c>
      <c r="R7" s="16">
        <v>-3.10448412719908</v>
      </c>
      <c r="S7" s="16">
        <v>0.10506646687715</v>
      </c>
      <c r="T7" s="16">
        <v>2405.7325603375598</v>
      </c>
      <c r="U7" s="16">
        <v>1.5783809456087401</v>
      </c>
      <c r="V7" s="92">
        <v>43984.484618055554</v>
      </c>
      <c r="W7" s="91">
        <v>2.5</v>
      </c>
      <c r="X7" s="16">
        <v>6.4315211522625995E-2</v>
      </c>
      <c r="Y7" s="16">
        <v>7.5698264837550405E-2</v>
      </c>
      <c r="Z7" s="17">
        <f>((((N7/1000)+1)/((SMOW!$Z$4/1000)+1))-1)*1000</f>
        <v>10.100445760244048</v>
      </c>
      <c r="AA7" s="17">
        <f>((((P7/1000)+1)/((SMOW!$AA$4/1000)+1))-1)*1000</f>
        <v>19.528809601487616</v>
      </c>
      <c r="AB7" s="17">
        <f>Z7*SMOW!$AN$6</f>
        <v>11.012305279560993</v>
      </c>
      <c r="AC7" s="17">
        <f>AA7*SMOW!$AN$12</f>
        <v>21.259450909066729</v>
      </c>
      <c r="AD7" s="17">
        <f t="shared" si="0"/>
        <v>10.952111358488063</v>
      </c>
      <c r="AE7" s="17">
        <f t="shared" si="0"/>
        <v>21.036621405379258</v>
      </c>
      <c r="AF7" s="16">
        <f>(AD7-SMOW!AN$14*AE7)</f>
        <v>-0.15522474355218563</v>
      </c>
      <c r="AG7" s="2">
        <f t="shared" si="1"/>
        <v>-155.22474355218563</v>
      </c>
      <c r="AH7" s="119"/>
      <c r="AI7" s="119"/>
      <c r="AK7" s="114">
        <v>15</v>
      </c>
      <c r="AL7" s="91">
        <v>0</v>
      </c>
      <c r="AM7" s="91">
        <v>0</v>
      </c>
      <c r="AN7" s="91">
        <v>0</v>
      </c>
    </row>
    <row r="8" spans="1:40" s="91" customFormat="1" x14ac:dyDescent="0.3">
      <c r="A8" s="91">
        <v>2279</v>
      </c>
      <c r="B8" s="91" t="s">
        <v>113</v>
      </c>
      <c r="C8" s="104" t="s">
        <v>64</v>
      </c>
      <c r="D8" s="48" t="s">
        <v>85</v>
      </c>
      <c r="E8" s="91" t="s">
        <v>146</v>
      </c>
      <c r="F8" s="16">
        <v>10.124363908477401</v>
      </c>
      <c r="G8" s="16">
        <v>10.073455619750501</v>
      </c>
      <c r="H8" s="16">
        <v>3.51315458935508E-3</v>
      </c>
      <c r="I8" s="16">
        <v>19.891456082435599</v>
      </c>
      <c r="J8" s="16">
        <v>19.696205993596902</v>
      </c>
      <c r="K8" s="16">
        <v>1.3582565007486799E-3</v>
      </c>
      <c r="L8" s="16">
        <v>-0.326141144868692</v>
      </c>
      <c r="M8" s="16">
        <v>3.50248942242708E-3</v>
      </c>
      <c r="N8" s="16">
        <v>-0.17384548304716599</v>
      </c>
      <c r="O8" s="16">
        <v>3.4773380078736101E-3</v>
      </c>
      <c r="P8" s="16">
        <v>-0.40041548325430198</v>
      </c>
      <c r="Q8" s="16">
        <v>1.3312324813773799E-3</v>
      </c>
      <c r="R8" s="16">
        <v>-2.1568094975782102</v>
      </c>
      <c r="S8" s="16">
        <v>0.140822668045641</v>
      </c>
      <c r="T8" s="16">
        <v>2359.0052242837901</v>
      </c>
      <c r="U8" s="16">
        <v>0.72210148098235205</v>
      </c>
      <c r="V8" s="92">
        <v>43984.585659722223</v>
      </c>
      <c r="W8" s="91">
        <v>2.5</v>
      </c>
      <c r="X8" s="16">
        <v>6.9819787353383594E-2</v>
      </c>
      <c r="Y8" s="16">
        <v>5.8207070272060603E-2</v>
      </c>
      <c r="Z8" s="17">
        <f>((((N8/1000)+1)/((SMOW!$Z$4/1000)+1))-1)*1000</f>
        <v>10.27491719884166</v>
      </c>
      <c r="AA8" s="17">
        <f>((((P8/1000)+1)/((SMOW!$AA$4/1000)+1))-1)*1000</f>
        <v>20.265491736361607</v>
      </c>
      <c r="AB8" s="17">
        <f>Z8*SMOW!$AN$6</f>
        <v>11.202527848941402</v>
      </c>
      <c r="AC8" s="17">
        <f>AA8*SMOW!$AN$12</f>
        <v>22.061417746858371</v>
      </c>
      <c r="AD8" s="17">
        <f t="shared" si="0"/>
        <v>11.140244257945799</v>
      </c>
      <c r="AE8" s="17">
        <f t="shared" si="0"/>
        <v>21.821585618560412</v>
      </c>
      <c r="AF8" s="16">
        <f>(AD8-SMOW!AN$14*AE8)</f>
        <v>-0.3815529486540985</v>
      </c>
      <c r="AG8" s="2">
        <f t="shared" si="1"/>
        <v>-381.55294865409849</v>
      </c>
      <c r="AH8" s="119">
        <f>AVERAGE(AG8:AG11)</f>
        <v>-389.02987909189289</v>
      </c>
      <c r="AI8" s="119">
        <f>STDEV(AG8:AG11)</f>
        <v>5.4348929477937462</v>
      </c>
      <c r="AK8" s="114">
        <v>15</v>
      </c>
      <c r="AL8" s="91">
        <v>0</v>
      </c>
      <c r="AM8" s="91">
        <v>0</v>
      </c>
      <c r="AN8" s="91">
        <v>0</v>
      </c>
    </row>
    <row r="9" spans="1:40" s="91" customFormat="1" x14ac:dyDescent="0.3">
      <c r="A9" s="91">
        <v>2280</v>
      </c>
      <c r="B9" s="91" t="s">
        <v>113</v>
      </c>
      <c r="C9" s="104" t="s">
        <v>64</v>
      </c>
      <c r="D9" s="48" t="s">
        <v>85</v>
      </c>
      <c r="E9" s="91" t="s">
        <v>147</v>
      </c>
      <c r="F9" s="16">
        <v>10.1404541509787</v>
      </c>
      <c r="G9" s="16">
        <v>10.089384461861799</v>
      </c>
      <c r="H9" s="16">
        <v>3.5341328023256601E-3</v>
      </c>
      <c r="I9" s="16">
        <v>19.9454622141354</v>
      </c>
      <c r="J9" s="16">
        <v>19.749157424480099</v>
      </c>
      <c r="K9" s="16">
        <v>1.1478762261883299E-3</v>
      </c>
      <c r="L9" s="16">
        <v>-0.33817065826368098</v>
      </c>
      <c r="M9" s="16">
        <v>3.5184285830699999E-3</v>
      </c>
      <c r="N9" s="16">
        <v>-0.157919280432778</v>
      </c>
      <c r="O9" s="16">
        <v>3.4981023481403502E-3</v>
      </c>
      <c r="P9" s="16">
        <v>-0.34748386343682902</v>
      </c>
      <c r="Q9" s="16">
        <v>1.12503795568829E-3</v>
      </c>
      <c r="R9" s="16">
        <v>-2.16492120638061</v>
      </c>
      <c r="S9" s="16">
        <v>0.153997835921448</v>
      </c>
      <c r="T9" s="16">
        <v>1941.91523182129</v>
      </c>
      <c r="U9" s="16">
        <v>0.51447927580374098</v>
      </c>
      <c r="V9" s="92">
        <v>43984.661412037036</v>
      </c>
      <c r="W9" s="91">
        <v>2.5</v>
      </c>
      <c r="X9" s="16">
        <v>6.9723309599204202E-4</v>
      </c>
      <c r="Y9" s="16">
        <v>2.4714822456129801E-3</v>
      </c>
      <c r="Z9" s="17">
        <f>((((N9/1000)+1)/((SMOW!$Z$4/1000)+1))-1)*1000</f>
        <v>10.291009839502152</v>
      </c>
      <c r="AA9" s="17">
        <f>((((P9/1000)+1)/((SMOW!$AA$4/1000)+1))-1)*1000</f>
        <v>20.319517674304954</v>
      </c>
      <c r="AB9" s="17">
        <f>Z9*SMOW!$AN$6</f>
        <v>11.22007331930125</v>
      </c>
      <c r="AC9" s="17">
        <f>AA9*SMOW!$AN$12</f>
        <v>22.120231458444529</v>
      </c>
      <c r="AD9" s="17">
        <f t="shared" si="0"/>
        <v>11.157595201660758</v>
      </c>
      <c r="AE9" s="17">
        <f t="shared" si="0"/>
        <v>21.879128167800417</v>
      </c>
      <c r="AF9" s="16">
        <f>(AD9-SMOW!AN$14*AE9)</f>
        <v>-0.39458447093786297</v>
      </c>
      <c r="AG9" s="2">
        <f t="shared" si="1"/>
        <v>-394.58447093786299</v>
      </c>
      <c r="AK9" s="114">
        <v>15</v>
      </c>
      <c r="AL9" s="91">
        <v>0</v>
      </c>
      <c r="AM9" s="91">
        <v>0</v>
      </c>
      <c r="AN9" s="91">
        <v>0</v>
      </c>
    </row>
    <row r="10" spans="1:40" s="91" customFormat="1" x14ac:dyDescent="0.3">
      <c r="A10" s="91">
        <v>2281</v>
      </c>
      <c r="B10" s="91" t="s">
        <v>113</v>
      </c>
      <c r="C10" s="104" t="s">
        <v>64</v>
      </c>
      <c r="D10" s="48" t="s">
        <v>85</v>
      </c>
      <c r="E10" s="91" t="s">
        <v>148</v>
      </c>
      <c r="F10" s="16">
        <v>10.101873242267899</v>
      </c>
      <c r="G10" s="16">
        <v>10.051189834847101</v>
      </c>
      <c r="H10" s="16">
        <v>5.25675419773311E-3</v>
      </c>
      <c r="I10" s="16">
        <v>19.863229060209399</v>
      </c>
      <c r="J10" s="16">
        <v>19.668529115435302</v>
      </c>
      <c r="K10" s="16">
        <v>1.3333905211423099E-3</v>
      </c>
      <c r="L10" s="16">
        <v>-0.33379353810273099</v>
      </c>
      <c r="M10" s="16">
        <v>5.2120323454945697E-3</v>
      </c>
      <c r="N10" s="16">
        <v>-0.196106857103931</v>
      </c>
      <c r="O10" s="16">
        <v>5.2031616329154097E-3</v>
      </c>
      <c r="P10" s="16">
        <v>-0.42808089756988799</v>
      </c>
      <c r="Q10" s="16">
        <v>1.3068612380100601E-3</v>
      </c>
      <c r="R10" s="16">
        <v>-2.6241431131132398</v>
      </c>
      <c r="S10" s="16">
        <v>0.107258102935194</v>
      </c>
      <c r="T10" s="16">
        <v>2168.7391079448598</v>
      </c>
      <c r="U10" s="16">
        <v>0.48158383973058</v>
      </c>
      <c r="V10" s="92">
        <v>43984.737361111111</v>
      </c>
      <c r="W10" s="91">
        <v>2.5</v>
      </c>
      <c r="X10" s="16">
        <v>3.2738141817121098E-2</v>
      </c>
      <c r="Y10" s="16">
        <v>4.6168225760561302E-2</v>
      </c>
      <c r="Z10" s="17">
        <f>((((N10/1000)+1)/((SMOW!$Z$4/1000)+1))-1)*1000</f>
        <v>10.252423180526327</v>
      </c>
      <c r="AA10" s="17">
        <f>((((P10/1000)+1)/((SMOW!$AA$4/1000)+1))-1)*1000</f>
        <v>20.23725436213897</v>
      </c>
      <c r="AB10" s="17">
        <f>Z10*SMOW!$AN$6</f>
        <v>11.178003090081006</v>
      </c>
      <c r="AC10" s="17">
        <f>AA10*SMOW!$AN$12</f>
        <v>22.030677979133799</v>
      </c>
      <c r="AD10" s="17">
        <f t="shared" si="0"/>
        <v>11.115990900591529</v>
      </c>
      <c r="AE10" s="17">
        <f t="shared" si="0"/>
        <v>21.791508923101144</v>
      </c>
      <c r="AF10" s="16">
        <f>(AD10-SMOW!AN$14*AE10)</f>
        <v>-0.38992581080587563</v>
      </c>
      <c r="AG10" s="2">
        <f t="shared" si="1"/>
        <v>-389.92581080587564</v>
      </c>
      <c r="AK10" s="114">
        <v>15</v>
      </c>
      <c r="AL10" s="91">
        <v>0</v>
      </c>
      <c r="AM10" s="91">
        <v>0</v>
      </c>
      <c r="AN10" s="91">
        <v>0</v>
      </c>
    </row>
    <row r="11" spans="1:40" s="91" customFormat="1" x14ac:dyDescent="0.3">
      <c r="A11" s="91">
        <v>2282</v>
      </c>
      <c r="B11" s="91" t="s">
        <v>113</v>
      </c>
      <c r="C11" s="104" t="s">
        <v>64</v>
      </c>
      <c r="D11" s="48" t="s">
        <v>85</v>
      </c>
      <c r="E11" s="91" t="s">
        <v>149</v>
      </c>
      <c r="F11" s="16">
        <v>10.1462936163457</v>
      </c>
      <c r="G11" s="16">
        <v>10.0951652038164</v>
      </c>
      <c r="H11" s="16">
        <v>4.1239173719058901E-3</v>
      </c>
      <c r="I11" s="16">
        <v>19.948606319377902</v>
      </c>
      <c r="J11" s="16">
        <v>19.7522400335029</v>
      </c>
      <c r="K11" s="16">
        <v>1.30386896850949E-3</v>
      </c>
      <c r="L11" s="16">
        <v>-0.33401753387320299</v>
      </c>
      <c r="M11" s="16">
        <v>3.8943442888420602E-3</v>
      </c>
      <c r="N11" s="16">
        <v>-0.15213934836610701</v>
      </c>
      <c r="O11" s="16">
        <v>4.0818740689950103E-3</v>
      </c>
      <c r="P11" s="16">
        <v>-0.34440231365490398</v>
      </c>
      <c r="Q11" s="16">
        <v>1.27792704940377E-3</v>
      </c>
      <c r="R11" s="16">
        <v>-2.45321629643467</v>
      </c>
      <c r="S11" s="16">
        <v>0.131434929530412</v>
      </c>
      <c r="T11" s="16">
        <v>1901.6366557199899</v>
      </c>
      <c r="U11" s="16">
        <v>0.39753633636483399</v>
      </c>
      <c r="V11" s="92">
        <v>43984.815300925926</v>
      </c>
      <c r="W11" s="91">
        <v>2.5</v>
      </c>
      <c r="X11" s="16">
        <v>6.6954146736017796E-3</v>
      </c>
      <c r="Y11" s="16">
        <v>1.09676496806489E-2</v>
      </c>
      <c r="Z11" s="17">
        <f>((((N11/1000)+1)/((SMOW!$Z$4/1000)+1))-1)*1000</f>
        <v>10.296850175208316</v>
      </c>
      <c r="AA11" s="17">
        <f>((((P11/1000)+1)/((SMOW!$AA$4/1000)+1))-1)*1000</f>
        <v>20.322662932618751</v>
      </c>
      <c r="AB11" s="17">
        <f>Z11*SMOW!$AN$6</f>
        <v>11.226440915470574</v>
      </c>
      <c r="AC11" s="17">
        <f>AA11*SMOW!$AN$12</f>
        <v>22.123655449260305</v>
      </c>
      <c r="AD11" s="17">
        <f t="shared" si="0"/>
        <v>11.163892125831</v>
      </c>
      <c r="AE11" s="17">
        <f t="shared" si="0"/>
        <v>21.882478052652903</v>
      </c>
      <c r="AF11" s="16">
        <f>(AD11-SMOW!AN$14*AE11)</f>
        <v>-0.39005628596973452</v>
      </c>
      <c r="AG11" s="2">
        <f t="shared" si="1"/>
        <v>-390.05628596973452</v>
      </c>
      <c r="AK11" s="114">
        <v>15</v>
      </c>
      <c r="AL11" s="91">
        <v>0</v>
      </c>
      <c r="AM11" s="91">
        <v>0</v>
      </c>
      <c r="AN11" s="91">
        <v>0</v>
      </c>
    </row>
    <row r="12" spans="1:40" s="91" customFormat="1" x14ac:dyDescent="0.3">
      <c r="A12" s="91">
        <v>2283</v>
      </c>
      <c r="B12" s="85" t="s">
        <v>80</v>
      </c>
      <c r="C12" s="104" t="s">
        <v>64</v>
      </c>
      <c r="D12" s="48" t="s">
        <v>50</v>
      </c>
      <c r="E12" s="91" t="s">
        <v>152</v>
      </c>
      <c r="F12" s="16">
        <v>9.5271438328233398</v>
      </c>
      <c r="G12" s="16">
        <v>9.4820463720700907</v>
      </c>
      <c r="H12" s="16">
        <v>4.8041872466214903E-3</v>
      </c>
      <c r="I12" s="16">
        <v>18.343765682958999</v>
      </c>
      <c r="J12" s="16">
        <v>18.1775484072406</v>
      </c>
      <c r="K12" s="16">
        <v>1.2563111497199001E-3</v>
      </c>
      <c r="L12" s="16">
        <v>-0.115699186952952</v>
      </c>
      <c r="M12" s="16">
        <v>4.8235973334189502E-3</v>
      </c>
      <c r="N12" s="16">
        <v>-0.76497690505458105</v>
      </c>
      <c r="O12" s="16">
        <v>4.7552085980613699E-3</v>
      </c>
      <c r="P12" s="16">
        <v>-1.91731286586397</v>
      </c>
      <c r="Q12" s="16">
        <v>1.2313154461631899E-3</v>
      </c>
      <c r="R12" s="16">
        <v>-2.45092032245608</v>
      </c>
      <c r="S12" s="16">
        <v>0.13434207889038799</v>
      </c>
      <c r="T12" s="16">
        <v>2356.6571218624799</v>
      </c>
      <c r="U12" s="16">
        <v>0.77334488735838303</v>
      </c>
      <c r="V12" s="92">
        <v>43985.487847222219</v>
      </c>
      <c r="W12" s="91">
        <v>2.5</v>
      </c>
      <c r="X12" s="127">
        <v>8.7321486663995997E-4</v>
      </c>
      <c r="Y12" s="127">
        <v>4.4968496649121101E-5</v>
      </c>
      <c r="Z12" s="17">
        <f>((((N12/1000)+1)/((SMOW!$Z$4/1000)+1))-1)*1000</f>
        <v>9.6776081109326562</v>
      </c>
      <c r="AA12" s="17">
        <f>((((P12/1000)+1)/((SMOW!$AA$4/1000)+1))-1)*1000</f>
        <v>18.71723373590428</v>
      </c>
      <c r="AB12" s="17">
        <f>Z12*SMOW!$AN$6</f>
        <v>10.551294212481466</v>
      </c>
      <c r="AC12" s="17">
        <f>AA12*SMOW!$AN$12</f>
        <v>20.375953265050683</v>
      </c>
      <c r="AD12" s="17">
        <f t="shared" si="0"/>
        <v>10.496017792906414</v>
      </c>
      <c r="AE12" s="17">
        <f t="shared" si="0"/>
        <v>20.171141019058783</v>
      </c>
      <c r="AF12" s="16">
        <f>(AD12-SMOW!AN$14*AE12)</f>
        <v>-0.15434466515662315</v>
      </c>
      <c r="AG12" s="2">
        <f t="shared" si="1"/>
        <v>-154.34466515662314</v>
      </c>
      <c r="AH12" s="119">
        <f>AVERAGE(AG12:AG14)</f>
        <v>-152.26027578878151</v>
      </c>
      <c r="AI12" s="119">
        <f>STDEV(AG12:AG14)</f>
        <v>4.3952500957305283</v>
      </c>
      <c r="AK12" s="114">
        <v>15</v>
      </c>
      <c r="AL12" s="91">
        <v>0</v>
      </c>
      <c r="AM12" s="91">
        <v>0</v>
      </c>
      <c r="AN12" s="91">
        <v>0</v>
      </c>
    </row>
    <row r="13" spans="1:40" s="91" customFormat="1" x14ac:dyDescent="0.3">
      <c r="A13" s="91">
        <v>2284</v>
      </c>
      <c r="B13" s="85" t="s">
        <v>80</v>
      </c>
      <c r="C13" s="104" t="s">
        <v>64</v>
      </c>
      <c r="D13" s="48" t="s">
        <v>50</v>
      </c>
      <c r="E13" s="91" t="s">
        <v>153</v>
      </c>
      <c r="F13" s="16">
        <v>10.408323353696501</v>
      </c>
      <c r="G13" s="16">
        <v>10.3545294267727</v>
      </c>
      <c r="H13" s="16">
        <v>3.79613398896155E-3</v>
      </c>
      <c r="I13" s="16">
        <v>20.033375666938401</v>
      </c>
      <c r="J13" s="16">
        <v>19.835347974187801</v>
      </c>
      <c r="K13" s="16">
        <v>1.2387805733091899E-3</v>
      </c>
      <c r="L13" s="16">
        <v>-0.11853430359848501</v>
      </c>
      <c r="M13" s="16">
        <v>3.8762327825250398E-3</v>
      </c>
      <c r="N13" s="16">
        <v>0.107218998016939</v>
      </c>
      <c r="O13" s="16">
        <v>3.7574324348859599E-3</v>
      </c>
      <c r="P13" s="16">
        <v>-0.26131954627225401</v>
      </c>
      <c r="Q13" s="16">
        <v>1.2141336600125601E-3</v>
      </c>
      <c r="R13" s="16">
        <v>-0.74177864566263596</v>
      </c>
      <c r="S13" s="16">
        <v>0.125279220712118</v>
      </c>
      <c r="T13" s="16">
        <v>2377.2464860342898</v>
      </c>
      <c r="U13" s="16">
        <v>0.494088132493265</v>
      </c>
      <c r="V13" s="92">
        <v>43985.57949074074</v>
      </c>
      <c r="W13" s="91">
        <v>2.5</v>
      </c>
      <c r="X13" s="127">
        <v>0.10062195225673499</v>
      </c>
      <c r="Y13" s="127">
        <v>0.112865396643273</v>
      </c>
      <c r="Z13" s="17">
        <f>((((N13/1000)+1)/((SMOW!$Z$4/1000)+1))-1)*1000</f>
        <v>10.558918966600883</v>
      </c>
      <c r="AA13" s="17">
        <f>((((P13/1000)+1)/((SMOW!$AA$4/1000)+1))-1)*1000</f>
        <v>20.407463368544711</v>
      </c>
      <c r="AB13" s="17">
        <f>Z13*SMOW!$AN$6</f>
        <v>11.512169050997022</v>
      </c>
      <c r="AC13" s="17">
        <f>AA13*SMOW!$AN$12</f>
        <v>22.215970892004858</v>
      </c>
      <c r="AD13" s="17">
        <f t="shared" si="0"/>
        <v>11.446408251265124</v>
      </c>
      <c r="AE13" s="17">
        <f t="shared" si="0"/>
        <v>21.972791268341567</v>
      </c>
      <c r="AF13" s="16">
        <f>(AD13-SMOW!AN$14*AE13)</f>
        <v>-0.1552255384192236</v>
      </c>
      <c r="AG13" s="2">
        <f t="shared" si="1"/>
        <v>-155.2255384192236</v>
      </c>
      <c r="AK13" s="114">
        <v>15</v>
      </c>
      <c r="AL13" s="91">
        <v>0</v>
      </c>
      <c r="AM13" s="91">
        <v>0</v>
      </c>
      <c r="AN13" s="91">
        <v>0</v>
      </c>
    </row>
    <row r="14" spans="1:40" s="91" customFormat="1" x14ac:dyDescent="0.3">
      <c r="A14" s="91">
        <v>2285</v>
      </c>
      <c r="B14" s="85" t="s">
        <v>80</v>
      </c>
      <c r="C14" s="104" t="s">
        <v>64</v>
      </c>
      <c r="D14" s="48" t="s">
        <v>50</v>
      </c>
      <c r="E14" s="91" t="s">
        <v>154</v>
      </c>
      <c r="F14" s="16">
        <v>10.529519504646901</v>
      </c>
      <c r="G14" s="16">
        <v>10.4744699144769</v>
      </c>
      <c r="H14" s="16">
        <v>3.9032607419631198E-3</v>
      </c>
      <c r="I14" s="16">
        <v>20.2514073461629</v>
      </c>
      <c r="J14" s="16">
        <v>20.049074695108601</v>
      </c>
      <c r="K14" s="16">
        <v>1.05286430748273E-3</v>
      </c>
      <c r="L14" s="16">
        <v>-0.11144152454046501</v>
      </c>
      <c r="M14" s="16">
        <v>3.95135676543403E-3</v>
      </c>
      <c r="N14" s="16">
        <v>0.22717955522805799</v>
      </c>
      <c r="O14" s="16">
        <v>3.8634670315393499E-3</v>
      </c>
      <c r="P14" s="16">
        <v>-4.7625849100391103E-2</v>
      </c>
      <c r="Q14" s="16">
        <v>1.0319164044728299E-3</v>
      </c>
      <c r="R14" s="16">
        <v>-0.50555271103703003</v>
      </c>
      <c r="S14" s="16">
        <v>0.130955994816914</v>
      </c>
      <c r="T14" s="16">
        <v>3018.1079744417498</v>
      </c>
      <c r="U14" s="16">
        <v>0.416601347721968</v>
      </c>
      <c r="V14" s="92">
        <v>43985.671087962961</v>
      </c>
      <c r="W14" s="91">
        <v>2.5</v>
      </c>
      <c r="X14" s="16">
        <v>1.8885288174783799E-2</v>
      </c>
      <c r="Y14" s="16">
        <v>2.6151303222728801E-2</v>
      </c>
      <c r="Z14" s="17">
        <f>((((N14/1000)+1)/((SMOW!$Z$4/1000)+1))-1)*1000</f>
        <v>10.680133181147911</v>
      </c>
      <c r="AA14" s="17">
        <f>((((P14/1000)+1)/((SMOW!$AA$4/1000)+1))-1)*1000</f>
        <v>20.625575008848649</v>
      </c>
      <c r="AB14" s="17">
        <f>Z14*SMOW!$AN$6</f>
        <v>11.644326380138683</v>
      </c>
      <c r="AC14" s="17">
        <f>AA14*SMOW!$AN$12</f>
        <v>22.453411565776616</v>
      </c>
      <c r="AD14" s="17">
        <f t="shared" si="0"/>
        <v>11.577052943979856</v>
      </c>
      <c r="AE14" s="17">
        <f t="shared" si="0"/>
        <v>22.205044635928701</v>
      </c>
      <c r="AF14" s="16">
        <f>(AD14-SMOW!AN$14*AE14)</f>
        <v>-0.14721062379049776</v>
      </c>
      <c r="AG14" s="2">
        <f t="shared" si="1"/>
        <v>-147.21062379049778</v>
      </c>
      <c r="AK14" s="114">
        <v>15</v>
      </c>
      <c r="AL14" s="91">
        <v>0</v>
      </c>
      <c r="AM14" s="91">
        <v>0</v>
      </c>
      <c r="AN14" s="91">
        <v>0</v>
      </c>
    </row>
    <row r="15" spans="1:40" s="91" customFormat="1" x14ac:dyDescent="0.3">
      <c r="A15" s="91">
        <v>2286</v>
      </c>
      <c r="B15" s="85" t="s">
        <v>80</v>
      </c>
      <c r="C15" s="104" t="s">
        <v>64</v>
      </c>
      <c r="D15" s="48" t="s">
        <v>115</v>
      </c>
      <c r="E15" s="91" t="s">
        <v>155</v>
      </c>
      <c r="F15" s="16">
        <v>16.020232858281702</v>
      </c>
      <c r="G15" s="16">
        <v>15.893262872359699</v>
      </c>
      <c r="H15" s="16">
        <v>4.0915688205382097E-3</v>
      </c>
      <c r="I15" s="16">
        <v>30.875502569087001</v>
      </c>
      <c r="J15" s="16">
        <v>30.4084436478127</v>
      </c>
      <c r="K15" s="16">
        <v>1.48473823064152E-3</v>
      </c>
      <c r="L15" s="16">
        <v>-0.16239537368537901</v>
      </c>
      <c r="M15" s="16">
        <v>3.9947404651558297E-3</v>
      </c>
      <c r="N15" s="16">
        <v>5.6619151324177803</v>
      </c>
      <c r="O15" s="16">
        <v>4.0498553108406499E-3</v>
      </c>
      <c r="P15" s="16">
        <v>10.3650912173743</v>
      </c>
      <c r="Q15" s="16">
        <v>1.4551977169861899E-3</v>
      </c>
      <c r="R15" s="16">
        <v>11.6665069644837</v>
      </c>
      <c r="S15" s="16">
        <v>0.112641678765872</v>
      </c>
      <c r="T15" s="16">
        <v>2374.7385422287198</v>
      </c>
      <c r="U15" s="16">
        <v>0.29408992628976299</v>
      </c>
      <c r="V15" s="92">
        <v>43985.761562500003</v>
      </c>
      <c r="W15" s="91">
        <v>2.5</v>
      </c>
      <c r="X15" s="16">
        <v>7.6989624214586505E-4</v>
      </c>
      <c r="Y15" s="16">
        <v>3.8775035522296501E-3</v>
      </c>
      <c r="Z15" s="17">
        <f>((((N15/1000)+1)/((SMOW!$Z$4/1000)+1))-1)*1000</f>
        <v>16.171664894374381</v>
      </c>
      <c r="AA15" s="17">
        <f>((((P15/1000)+1)/((SMOW!$AA$4/1000)+1))-1)*1000</f>
        <v>31.253566519343636</v>
      </c>
      <c r="AB15" s="17">
        <f>Z15*SMOW!$AN$6</f>
        <v>17.631628833310739</v>
      </c>
      <c r="AC15" s="17">
        <f>AA15*SMOW!$AN$12</f>
        <v>34.023254704711952</v>
      </c>
      <c r="AD15" s="17">
        <f t="shared" si="0"/>
        <v>17.477994914432571</v>
      </c>
      <c r="AE15" s="17">
        <f t="shared" si="0"/>
        <v>33.457265876581843</v>
      </c>
      <c r="AF15" s="16">
        <f>(AD15-SMOW!AN$14*AE15)</f>
        <v>-0.18744146840264264</v>
      </c>
      <c r="AG15" s="2">
        <f t="shared" si="1"/>
        <v>-187.44146840264264</v>
      </c>
      <c r="AH15" s="119">
        <f>AVERAGE(AG15:AG16)</f>
        <v>-193.93055347671327</v>
      </c>
      <c r="AI15" s="119">
        <f>STDEV(AG15:AG16)</f>
        <v>9.1769521191435253</v>
      </c>
      <c r="AK15" s="114">
        <v>15</v>
      </c>
      <c r="AL15" s="91">
        <v>0</v>
      </c>
      <c r="AM15" s="91">
        <v>0</v>
      </c>
      <c r="AN15" s="91">
        <v>0</v>
      </c>
    </row>
    <row r="16" spans="1:40" s="91" customFormat="1" x14ac:dyDescent="0.3">
      <c r="A16" s="91">
        <v>2287</v>
      </c>
      <c r="B16" s="85" t="s">
        <v>80</v>
      </c>
      <c r="C16" s="104" t="s">
        <v>64</v>
      </c>
      <c r="D16" s="48" t="s">
        <v>115</v>
      </c>
      <c r="E16" s="91" t="s">
        <v>156</v>
      </c>
      <c r="F16" s="16">
        <v>14.943094472797</v>
      </c>
      <c r="G16" s="16">
        <v>14.8325460517904</v>
      </c>
      <c r="H16" s="16">
        <v>4.05628746076856E-3</v>
      </c>
      <c r="I16" s="16">
        <v>28.824258708926202</v>
      </c>
      <c r="J16" s="16">
        <v>28.416653803934899</v>
      </c>
      <c r="K16" s="16">
        <v>1.3837311237660699E-3</v>
      </c>
      <c r="L16" s="16">
        <v>-0.17144715668723901</v>
      </c>
      <c r="M16" s="16">
        <v>4.13078761083145E-3</v>
      </c>
      <c r="N16" s="16">
        <v>4.5957581637107703</v>
      </c>
      <c r="O16" s="16">
        <v>4.0149336442341001E-3</v>
      </c>
      <c r="P16" s="16">
        <v>8.3546591286152996</v>
      </c>
      <c r="Q16" s="16">
        <v>1.35620025851959E-3</v>
      </c>
      <c r="R16" s="16">
        <v>8.6255580549008197</v>
      </c>
      <c r="S16" s="16">
        <v>0.117221407420848</v>
      </c>
      <c r="T16" s="16">
        <v>2979.6864929209701</v>
      </c>
      <c r="U16" s="16">
        <v>1.83248047401917</v>
      </c>
      <c r="V16" s="92">
        <v>43986.484513888892</v>
      </c>
      <c r="W16" s="91">
        <v>2.5</v>
      </c>
      <c r="X16" s="16">
        <v>9.5817004164247908E-3</v>
      </c>
      <c r="Y16" s="16">
        <v>1.3826438539274601E-2</v>
      </c>
      <c r="Z16" s="17">
        <f>((((N16/1000)+1)/((SMOW!$Z$4/1000)+1))-1)*1000</f>
        <v>15.094365967540657</v>
      </c>
      <c r="AA16" s="17">
        <f>((((P16/1000)+1)/((SMOW!$AA$4/1000)+1))-1)*1000</f>
        <v>29.20157038467952</v>
      </c>
      <c r="AB16" s="17">
        <f>Z16*SMOW!$AN$6</f>
        <v>16.457072289842923</v>
      </c>
      <c r="AC16" s="17">
        <f>AA16*SMOW!$AN$12</f>
        <v>31.789410861656446</v>
      </c>
      <c r="AD16" s="17">
        <f t="shared" si="0"/>
        <v>16.323122294212624</v>
      </c>
      <c r="AE16" s="17">
        <f t="shared" si="0"/>
        <v>31.294586993870091</v>
      </c>
      <c r="AF16" s="16">
        <f>(AD16-SMOW!AN$14*AE16)</f>
        <v>-0.20041963855078393</v>
      </c>
      <c r="AG16" s="2">
        <f t="shared" si="1"/>
        <v>-200.41963855078393</v>
      </c>
      <c r="AK16" s="114">
        <v>15</v>
      </c>
      <c r="AL16" s="91">
        <v>0</v>
      </c>
      <c r="AM16" s="91">
        <v>0</v>
      </c>
      <c r="AN16" s="91">
        <v>0</v>
      </c>
    </row>
    <row r="17" spans="1:41" s="91" customFormat="1" x14ac:dyDescent="0.3">
      <c r="A17" s="91">
        <v>2288</v>
      </c>
      <c r="B17" s="91" t="s">
        <v>113</v>
      </c>
      <c r="C17" s="104" t="s">
        <v>64</v>
      </c>
      <c r="D17" s="48" t="s">
        <v>101</v>
      </c>
      <c r="E17" s="91" t="s">
        <v>158</v>
      </c>
      <c r="F17" s="16">
        <v>15.838047745515899</v>
      </c>
      <c r="G17" s="16">
        <v>15.713934341805199</v>
      </c>
      <c r="H17" s="16">
        <v>3.8725470193687801E-3</v>
      </c>
      <c r="I17" s="16">
        <v>30.5406187204654</v>
      </c>
      <c r="J17" s="16">
        <v>30.0835370585887</v>
      </c>
      <c r="K17" s="16">
        <v>1.27146795318833E-3</v>
      </c>
      <c r="L17" s="16">
        <v>-0.17017322512961899</v>
      </c>
      <c r="M17" s="16">
        <v>3.7827658577666901E-3</v>
      </c>
      <c r="N17" s="16">
        <v>5.4815873953438503</v>
      </c>
      <c r="O17" s="16">
        <v>3.83306643508625E-3</v>
      </c>
      <c r="P17" s="16">
        <v>10.0368702543031</v>
      </c>
      <c r="Q17" s="16">
        <v>1.2461706882159801E-3</v>
      </c>
      <c r="R17" s="16">
        <v>11.0543197299605</v>
      </c>
      <c r="S17" s="16">
        <v>9.4533530933657003E-2</v>
      </c>
      <c r="T17" s="16">
        <v>2950.39148339439</v>
      </c>
      <c r="U17" s="16">
        <v>0.55305507000555199</v>
      </c>
      <c r="V17" s="92">
        <v>43986.603078703702</v>
      </c>
      <c r="W17" s="91">
        <v>2.5</v>
      </c>
      <c r="X17" s="16">
        <v>2.2309112373590002E-2</v>
      </c>
      <c r="Y17" s="16">
        <v>3.0115025628389101E-2</v>
      </c>
      <c r="Z17" s="17">
        <f>((((N17/1000)+1)/((SMOW!$Z$4/1000)+1))-1)*1000</f>
        <v>15.989452627953815</v>
      </c>
      <c r="AA17" s="17">
        <f>((((P17/1000)+1)/((SMOW!$AA$4/1000)+1))-1)*1000</f>
        <v>30.918559855202197</v>
      </c>
      <c r="AB17" s="17">
        <f>Z17*SMOW!$AN$6</f>
        <v>17.432966600857398</v>
      </c>
      <c r="AC17" s="17">
        <f>AA17*SMOW!$AN$12</f>
        <v>33.65855978086045</v>
      </c>
      <c r="AD17" s="17">
        <f t="shared" si="0"/>
        <v>17.282755673840398</v>
      </c>
      <c r="AE17" s="17">
        <f t="shared" si="0"/>
        <v>33.104508576035641</v>
      </c>
      <c r="AF17" s="16">
        <f>(AD17-SMOW!AN$14*AE17)</f>
        <v>-0.19642485430642154</v>
      </c>
      <c r="AG17" s="2">
        <f t="shared" si="1"/>
        <v>-196.42485430642154</v>
      </c>
      <c r="AK17" s="114">
        <v>15</v>
      </c>
      <c r="AL17" s="91">
        <v>0</v>
      </c>
      <c r="AM17" s="91">
        <v>0</v>
      </c>
      <c r="AN17" s="91">
        <v>0</v>
      </c>
    </row>
    <row r="18" spans="1:41" s="91" customFormat="1" x14ac:dyDescent="0.3">
      <c r="A18" s="91">
        <v>2300</v>
      </c>
      <c r="B18" s="85" t="s">
        <v>160</v>
      </c>
      <c r="C18" s="104" t="s">
        <v>64</v>
      </c>
      <c r="D18" s="48" t="s">
        <v>50</v>
      </c>
      <c r="E18" s="91" t="s">
        <v>173</v>
      </c>
      <c r="F18" s="16">
        <v>11.135350023565101</v>
      </c>
      <c r="G18" s="16">
        <v>11.073808249292201</v>
      </c>
      <c r="H18" s="16">
        <v>3.2441817045839299E-3</v>
      </c>
      <c r="I18" s="16">
        <v>21.444299765126399</v>
      </c>
      <c r="J18" s="16">
        <v>21.217605876030099</v>
      </c>
      <c r="K18" s="16">
        <v>1.2123804732477299E-3</v>
      </c>
      <c r="L18" s="16">
        <v>-0.129087653251653</v>
      </c>
      <c r="M18" s="16">
        <v>3.2297594323975999E-3</v>
      </c>
      <c r="N18" s="16">
        <v>0.82683363710295799</v>
      </c>
      <c r="O18" s="16">
        <v>3.211107299401E-3</v>
      </c>
      <c r="P18" s="16">
        <v>1.12153265228498</v>
      </c>
      <c r="Q18" s="16">
        <v>1.18825881921889E-3</v>
      </c>
      <c r="R18" s="16">
        <v>-0.715869964701912</v>
      </c>
      <c r="S18" s="16">
        <v>0.110813164924666</v>
      </c>
      <c r="T18" s="16">
        <v>2703.6655368441998</v>
      </c>
      <c r="U18" s="16">
        <v>0.425952158943883</v>
      </c>
      <c r="V18" s="92">
        <v>43990.787488425929</v>
      </c>
      <c r="W18" s="91">
        <v>2.5</v>
      </c>
      <c r="X18" s="16">
        <v>8.9107165799165805E-2</v>
      </c>
      <c r="Y18" s="16">
        <v>0.10031425089036999</v>
      </c>
      <c r="Z18" s="17">
        <f>((((N18/1000)+1)/((SMOW!$Z$4/1000)+1))-1)*1000</f>
        <v>11.28605399565874</v>
      </c>
      <c r="AA18" s="17">
        <f>((((P18/1000)+1)/((SMOW!$AA$4/1000)+1))-1)*1000</f>
        <v>21.818904909951307</v>
      </c>
      <c r="AB18" s="17">
        <f>Z18*SMOW!$AN$6</f>
        <v>12.304949202439971</v>
      </c>
      <c r="AC18" s="17">
        <f>AA18*SMOW!$AN$12</f>
        <v>23.75249425276645</v>
      </c>
      <c r="AD18" s="17">
        <f t="shared" ref="AD18:AE22" si="2">LN((AB18/1000)+1)*1000</f>
        <v>12.229858677534517</v>
      </c>
      <c r="AE18" s="17">
        <f t="shared" si="2"/>
        <v>23.474792570712832</v>
      </c>
      <c r="AF18" s="16">
        <f>(AD18-SMOW!AN$14*AE18)</f>
        <v>-0.16483179980185803</v>
      </c>
      <c r="AG18" s="2">
        <f t="shared" si="1"/>
        <v>-164.83179980185804</v>
      </c>
      <c r="AH18" s="119">
        <f>AVERAGE(AG18:AG19)</f>
        <v>-166.71460666769457</v>
      </c>
      <c r="AI18" s="119">
        <f>STDEV(AG18:AG19)</f>
        <v>2.6626910049951986</v>
      </c>
      <c r="AK18" s="114">
        <v>15</v>
      </c>
      <c r="AL18" s="91">
        <v>0</v>
      </c>
      <c r="AM18" s="91">
        <v>0</v>
      </c>
      <c r="AN18" s="91">
        <v>0</v>
      </c>
    </row>
    <row r="19" spans="1:41" s="91" customFormat="1" x14ac:dyDescent="0.3">
      <c r="A19" s="91">
        <v>2301</v>
      </c>
      <c r="B19" s="85" t="s">
        <v>80</v>
      </c>
      <c r="C19" s="104" t="s">
        <v>64</v>
      </c>
      <c r="D19" s="48" t="s">
        <v>50</v>
      </c>
      <c r="E19" s="91" t="s">
        <v>174</v>
      </c>
      <c r="F19" s="16">
        <v>10.326139255970601</v>
      </c>
      <c r="G19" s="16">
        <v>10.273188506025001</v>
      </c>
      <c r="H19" s="16">
        <v>4.4442333433230303E-3</v>
      </c>
      <c r="I19" s="16">
        <v>19.899645937539798</v>
      </c>
      <c r="J19" s="16">
        <v>19.7042360593585</v>
      </c>
      <c r="K19" s="16">
        <v>1.8012569528305601E-3</v>
      </c>
      <c r="L19" s="16">
        <v>-0.13064813331633601</v>
      </c>
      <c r="M19" s="16">
        <v>4.0819060868062199E-3</v>
      </c>
      <c r="N19" s="16">
        <v>2.58727664759206E-2</v>
      </c>
      <c r="O19" s="16">
        <v>4.3989244217807599E-3</v>
      </c>
      <c r="P19" s="16">
        <v>-0.39238857439985703</v>
      </c>
      <c r="Q19" s="16">
        <v>1.76541894818082E-3</v>
      </c>
      <c r="R19" s="16">
        <v>-2.8513395225665898</v>
      </c>
      <c r="S19" s="16">
        <v>0.123598448997252</v>
      </c>
      <c r="T19" s="16">
        <v>2412.2965324781399</v>
      </c>
      <c r="U19" s="16">
        <v>0.85291186885983905</v>
      </c>
      <c r="V19" s="92">
        <v>43991.440509259257</v>
      </c>
      <c r="W19" s="91">
        <v>2.5</v>
      </c>
      <c r="X19" s="16">
        <v>3.26825115883769E-2</v>
      </c>
      <c r="Y19" s="16">
        <v>2.5925732564914501E-2</v>
      </c>
      <c r="Z19" s="17">
        <f>((((N19/1000)+1)/((SMOW!$Z$4/1000)+1))-1)*1000</f>
        <v>10.476722619802592</v>
      </c>
      <c r="AA19" s="17">
        <f>((((P19/1000)+1)/((SMOW!$AA$4/1000)+1))-1)*1000</f>
        <v>20.273684595018437</v>
      </c>
      <c r="AB19" s="17">
        <f>Z19*SMOW!$AN$6</f>
        <v>11.422552089004091</v>
      </c>
      <c r="AC19" s="17">
        <f>AA19*SMOW!$AN$12</f>
        <v>22.070336655894515</v>
      </c>
      <c r="AD19" s="17">
        <f t="shared" si="2"/>
        <v>11.357807308174925</v>
      </c>
      <c r="AE19" s="17">
        <f t="shared" si="2"/>
        <v>21.83031197293268</v>
      </c>
      <c r="AF19" s="16">
        <f>(AD19-SMOW!AN$14*AE19)</f>
        <v>-0.16859741353353108</v>
      </c>
      <c r="AG19" s="2">
        <f t="shared" si="1"/>
        <v>-168.5974135335311</v>
      </c>
      <c r="AK19" s="114">
        <v>15</v>
      </c>
      <c r="AL19" s="91">
        <v>0</v>
      </c>
      <c r="AM19" s="91">
        <v>0</v>
      </c>
      <c r="AN19" s="91">
        <v>0</v>
      </c>
    </row>
    <row r="20" spans="1:41" s="91" customFormat="1" x14ac:dyDescent="0.3">
      <c r="A20" s="91">
        <v>2302</v>
      </c>
      <c r="B20" s="85" t="s">
        <v>80</v>
      </c>
      <c r="C20" s="104" t="s">
        <v>64</v>
      </c>
      <c r="D20" s="48" t="s">
        <v>110</v>
      </c>
      <c r="E20" s="91" t="s">
        <v>176</v>
      </c>
      <c r="F20" s="16">
        <v>8.5951665801163593</v>
      </c>
      <c r="G20" s="16">
        <v>8.5584379954011691</v>
      </c>
      <c r="H20" s="16">
        <v>4.82735378689315E-3</v>
      </c>
      <c r="I20" s="16">
        <v>16.487911035503</v>
      </c>
      <c r="J20" s="16">
        <v>16.353461245288798</v>
      </c>
      <c r="K20" s="16">
        <v>1.37876559943816E-3</v>
      </c>
      <c r="L20" s="16">
        <v>-7.61895421113198E-2</v>
      </c>
      <c r="M20" s="16">
        <v>4.8425408985168896E-3</v>
      </c>
      <c r="N20" s="16">
        <v>-1.6874526575112501</v>
      </c>
      <c r="O20" s="16">
        <v>4.7781389556515504E-3</v>
      </c>
      <c r="P20" s="16">
        <v>-3.7362432269891301</v>
      </c>
      <c r="Q20" s="16">
        <v>1.3513335288030601E-3</v>
      </c>
      <c r="R20" s="16">
        <v>-6.8424845584504297</v>
      </c>
      <c r="S20" s="16">
        <v>0.12208329633079</v>
      </c>
      <c r="T20" s="16">
        <v>3069.9941464155299</v>
      </c>
      <c r="U20" s="16">
        <v>0.47764881557920602</v>
      </c>
      <c r="V20" s="92">
        <v>43991.540439814817</v>
      </c>
      <c r="W20" s="91">
        <v>2.5</v>
      </c>
      <c r="X20" s="16">
        <v>2.79826482893864E-4</v>
      </c>
      <c r="Y20" s="16">
        <v>5.7102455175059302E-5</v>
      </c>
      <c r="Z20" s="17">
        <f>((((N20/1000)+1)/((SMOW!$Z$4/1000)+1))-1)*1000</f>
        <v>8.7454919523177743</v>
      </c>
      <c r="AA20" s="17">
        <f>((((P20/1000)+1)/((SMOW!$AA$4/1000)+1))-1)*1000</f>
        <v>16.86069847111127</v>
      </c>
      <c r="AB20" s="17">
        <f>Z20*SMOW!$AN$6</f>
        <v>9.5350274121505905</v>
      </c>
      <c r="AC20" s="17">
        <f>AA20*SMOW!$AN$12</f>
        <v>18.354892016145289</v>
      </c>
      <c r="AD20" s="17">
        <f t="shared" si="2"/>
        <v>9.4898559520111032</v>
      </c>
      <c r="AE20" s="17">
        <f t="shared" si="2"/>
        <v>18.1884742873088</v>
      </c>
      <c r="AF20" s="16">
        <f>(AD20-SMOW!AN$14*AE20)</f>
        <v>-0.11365847168794296</v>
      </c>
      <c r="AG20" s="2">
        <f t="shared" si="1"/>
        <v>-113.65847168794296</v>
      </c>
      <c r="AH20" s="119">
        <f>AVERAGE(AG20:AG21)</f>
        <v>-121.96409771971605</v>
      </c>
      <c r="AI20" s="119">
        <f>STDEV(AG20:AG21)</f>
        <v>11.745928978132541</v>
      </c>
      <c r="AK20" s="114">
        <v>15</v>
      </c>
      <c r="AL20" s="91">
        <v>0</v>
      </c>
      <c r="AM20" s="91">
        <v>0</v>
      </c>
      <c r="AN20" s="91">
        <v>0</v>
      </c>
    </row>
    <row r="21" spans="1:41" s="91" customFormat="1" x14ac:dyDescent="0.3">
      <c r="A21" s="91">
        <v>2303</v>
      </c>
      <c r="B21" s="85" t="s">
        <v>80</v>
      </c>
      <c r="C21" s="104" t="s">
        <v>64</v>
      </c>
      <c r="D21" s="48" t="s">
        <v>110</v>
      </c>
      <c r="E21" s="91" t="s">
        <v>175</v>
      </c>
      <c r="F21" s="16">
        <v>8.6445843362957806</v>
      </c>
      <c r="G21" s="16">
        <v>8.6074336192285106</v>
      </c>
      <c r="H21" s="16">
        <v>3.5725262929742299E-3</v>
      </c>
      <c r="I21" s="16">
        <v>16.6118712596863</v>
      </c>
      <c r="J21" s="16">
        <v>16.475403344565699</v>
      </c>
      <c r="K21" s="16">
        <v>1.31290249410014E-3</v>
      </c>
      <c r="L21" s="16">
        <v>-9.1579346702193101E-2</v>
      </c>
      <c r="M21" s="16">
        <v>3.5605077242256999E-3</v>
      </c>
      <c r="N21" s="16">
        <v>-1.6385387149402899</v>
      </c>
      <c r="O21" s="16">
        <v>3.5361044174729802E-3</v>
      </c>
      <c r="P21" s="16">
        <v>-3.61474932893623</v>
      </c>
      <c r="Q21" s="16">
        <v>1.2867808429901199E-3</v>
      </c>
      <c r="R21" s="16">
        <v>-6.9605647072489898</v>
      </c>
      <c r="S21" s="16">
        <v>0.103795432884404</v>
      </c>
      <c r="T21" s="16">
        <v>2529.8987783800999</v>
      </c>
      <c r="U21" s="16">
        <v>0.86003715764857902</v>
      </c>
      <c r="V21" s="92">
        <v>43991.641979166663</v>
      </c>
      <c r="W21" s="91">
        <v>2.5</v>
      </c>
      <c r="X21" s="16">
        <v>3.1792501011680701E-4</v>
      </c>
      <c r="Y21" s="16">
        <v>1.1348325848475199E-3</v>
      </c>
      <c r="Z21" s="17">
        <f>((((N21/1000)+1)/((SMOW!$Z$4/1000)+1))-1)*1000</f>
        <v>8.79491707393254</v>
      </c>
      <c r="AA21" s="17">
        <f>((((P21/1000)+1)/((SMOW!$AA$4/1000)+1))-1)*1000</f>
        <v>16.984704156547849</v>
      </c>
      <c r="AB21" s="17">
        <f>Z21*SMOW!$AN$6</f>
        <v>9.5889145910554614</v>
      </c>
      <c r="AC21" s="17">
        <f>AA21*SMOW!$AN$12</f>
        <v>18.489887073999881</v>
      </c>
      <c r="AD21" s="17">
        <f t="shared" si="2"/>
        <v>9.5432327435954747</v>
      </c>
      <c r="AE21" s="17">
        <f t="shared" si="2"/>
        <v>18.321027400278339</v>
      </c>
      <c r="AF21" s="16">
        <f>(AD21-SMOW!AN$14*AE21)</f>
        <v>-0.13026972375148915</v>
      </c>
      <c r="AG21" s="2">
        <f t="shared" si="1"/>
        <v>-130.26972375148915</v>
      </c>
      <c r="AK21" s="114">
        <v>15</v>
      </c>
      <c r="AL21" s="91">
        <v>0</v>
      </c>
      <c r="AM21" s="91">
        <v>0</v>
      </c>
      <c r="AN21" s="91">
        <v>0</v>
      </c>
    </row>
    <row r="22" spans="1:41" s="91" customFormat="1" x14ac:dyDescent="0.3">
      <c r="A22" s="91">
        <v>2305</v>
      </c>
      <c r="B22" s="91" t="s">
        <v>138</v>
      </c>
      <c r="C22" s="104" t="s">
        <v>64</v>
      </c>
      <c r="D22" s="48" t="s">
        <v>115</v>
      </c>
      <c r="E22" s="91" t="s">
        <v>177</v>
      </c>
      <c r="F22" s="16">
        <v>15.5892841764688</v>
      </c>
      <c r="G22" s="16">
        <v>15.469019333973501</v>
      </c>
      <c r="H22" s="16">
        <v>3.5204790102405801E-3</v>
      </c>
      <c r="I22" s="16">
        <v>30.0591873229931</v>
      </c>
      <c r="J22" s="16">
        <v>29.6162639769672</v>
      </c>
      <c r="K22" s="16">
        <v>1.36013938421477E-3</v>
      </c>
      <c r="L22" s="16">
        <v>-0.16836804586516499</v>
      </c>
      <c r="M22" s="16">
        <v>3.67597236964293E-3</v>
      </c>
      <c r="N22" s="16">
        <v>5.2353599687903296</v>
      </c>
      <c r="O22" s="16">
        <v>3.4845877563483502E-3</v>
      </c>
      <c r="P22" s="16">
        <v>9.5650174683848697</v>
      </c>
      <c r="Q22" s="16">
        <v>1.3330779027885501E-3</v>
      </c>
      <c r="R22" s="16">
        <v>9.2071856962648209</v>
      </c>
      <c r="S22" s="16">
        <v>0.115891931309798</v>
      </c>
      <c r="T22" s="16">
        <v>2658.70770598442</v>
      </c>
      <c r="U22" s="16">
        <v>0.44073402736359402</v>
      </c>
      <c r="V22" s="92">
        <v>43991.849594907406</v>
      </c>
      <c r="W22" s="91">
        <v>2.5</v>
      </c>
      <c r="X22" s="16">
        <v>3.6875024299048098E-2</v>
      </c>
      <c r="Y22" s="16">
        <v>4.6029898536610499E-2</v>
      </c>
      <c r="Z22" s="17">
        <f>((((N22/1000)+1)/((SMOW!$Z$4/1000)+1))-1)*1000</f>
        <v>15.740651982112164</v>
      </c>
      <c r="AA22" s="17">
        <f>((((P22/1000)+1)/((SMOW!$AA$4/1000)+1))-1)*1000</f>
        <v>30.436951897267139</v>
      </c>
      <c r="AB22" s="17">
        <f>Z22*SMOW!$AN$6</f>
        <v>17.161704447602293</v>
      </c>
      <c r="AC22" s="17">
        <f>AA22*SMOW!$AN$12</f>
        <v>33.134271770066576</v>
      </c>
      <c r="AD22" s="17">
        <f t="shared" si="2"/>
        <v>17.016105850440702</v>
      </c>
      <c r="AE22" s="17">
        <f t="shared" si="2"/>
        <v>32.597164042963755</v>
      </c>
      <c r="AF22" s="16">
        <f>(AD22-SMOW!AN$14*AE22)</f>
        <v>-0.19519676424416232</v>
      </c>
      <c r="AG22" s="2">
        <f t="shared" si="1"/>
        <v>-195.19676424416232</v>
      </c>
      <c r="AK22" s="114">
        <v>15</v>
      </c>
      <c r="AL22" s="91">
        <v>0</v>
      </c>
      <c r="AM22" s="91">
        <v>0</v>
      </c>
      <c r="AN22" s="91">
        <v>0</v>
      </c>
    </row>
    <row r="23" spans="1:41" s="76" customFormat="1" x14ac:dyDescent="0.3">
      <c r="A23" s="91"/>
      <c r="B23" s="85"/>
      <c r="C23" s="104"/>
      <c r="D23" s="48"/>
      <c r="E23" s="91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92"/>
      <c r="W23" s="91"/>
      <c r="X23" s="16"/>
      <c r="Y23" s="16"/>
      <c r="Z23" s="17"/>
      <c r="AA23" s="17"/>
      <c r="AB23" s="17"/>
      <c r="AC23" s="17"/>
      <c r="AD23" s="17"/>
      <c r="AE23" s="17"/>
      <c r="AF23" s="16"/>
      <c r="AG23" s="84"/>
      <c r="AH23" s="117"/>
      <c r="AI23" s="117"/>
      <c r="AK23" s="91"/>
      <c r="AL23" s="115"/>
      <c r="AM23" s="115"/>
      <c r="AN23" s="115"/>
      <c r="AO23" s="77"/>
    </row>
    <row r="24" spans="1:41" s="91" customFormat="1" x14ac:dyDescent="0.3">
      <c r="B24" s="85"/>
      <c r="C24" s="104"/>
      <c r="D24" s="48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92"/>
      <c r="X24" s="16"/>
      <c r="Y24" s="16"/>
      <c r="Z24" s="17"/>
      <c r="AA24" s="17"/>
      <c r="AB24" s="17"/>
      <c r="AC24" s="17"/>
      <c r="AD24" s="17"/>
      <c r="AE24" s="17"/>
      <c r="AF24" s="16"/>
      <c r="AG24" s="84"/>
      <c r="AH24" s="83"/>
      <c r="AI24" s="2"/>
      <c r="AL24" s="115"/>
      <c r="AM24" s="115"/>
      <c r="AN24" s="115"/>
    </row>
    <row r="25" spans="1:41" s="91" customFormat="1" x14ac:dyDescent="0.3">
      <c r="B25" s="85"/>
      <c r="C25" s="104"/>
      <c r="D25" s="48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92"/>
      <c r="X25" s="16"/>
      <c r="Y25" s="16"/>
      <c r="Z25" s="17"/>
      <c r="AA25" s="17"/>
      <c r="AB25" s="17"/>
      <c r="AC25" s="17"/>
      <c r="AD25" s="17"/>
      <c r="AE25" s="17"/>
      <c r="AF25" s="16"/>
      <c r="AG25" s="84"/>
      <c r="AL25" s="115"/>
      <c r="AM25" s="115"/>
      <c r="AN25" s="115"/>
    </row>
    <row r="26" spans="1:41" s="91" customFormat="1" x14ac:dyDescent="0.3">
      <c r="B26" s="85"/>
      <c r="C26" s="104"/>
      <c r="D26" s="48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92"/>
      <c r="X26" s="16"/>
      <c r="Y26" s="16"/>
      <c r="Z26" s="17"/>
      <c r="AA26" s="17"/>
      <c r="AB26" s="17"/>
      <c r="AC26" s="17"/>
      <c r="AD26" s="17"/>
      <c r="AE26" s="17"/>
      <c r="AF26" s="16"/>
      <c r="AG26" s="84"/>
      <c r="AL26" s="115"/>
      <c r="AM26" s="115"/>
      <c r="AN26" s="115"/>
    </row>
    <row r="27" spans="1:41" s="91" customFormat="1" x14ac:dyDescent="0.3">
      <c r="B27" s="85"/>
      <c r="C27" s="104"/>
      <c r="D27" s="48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92"/>
      <c r="X27" s="16"/>
      <c r="Y27" s="16"/>
      <c r="Z27" s="17"/>
      <c r="AA27" s="17"/>
      <c r="AB27" s="17"/>
      <c r="AC27" s="17"/>
      <c r="AD27" s="17"/>
      <c r="AE27" s="17"/>
      <c r="AF27" s="16"/>
      <c r="AG27" s="84"/>
      <c r="AL27" s="115"/>
      <c r="AM27" s="115"/>
      <c r="AN27" s="115"/>
    </row>
    <row r="28" spans="1:41" s="91" customFormat="1" x14ac:dyDescent="0.3">
      <c r="B28" s="85"/>
      <c r="C28" s="104"/>
      <c r="D28" s="48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92"/>
      <c r="X28" s="16"/>
      <c r="Y28" s="16"/>
      <c r="Z28" s="17"/>
      <c r="AA28" s="17"/>
      <c r="AB28" s="17"/>
      <c r="AC28" s="17"/>
      <c r="AD28" s="17"/>
      <c r="AE28" s="17"/>
      <c r="AF28" s="16"/>
      <c r="AG28" s="84"/>
      <c r="AH28" s="60"/>
      <c r="AI28" s="60"/>
      <c r="AL28" s="115"/>
      <c r="AM28" s="115"/>
      <c r="AN28" s="115"/>
    </row>
    <row r="29" spans="1:41" s="91" customFormat="1" x14ac:dyDescent="0.3">
      <c r="B29" s="85"/>
      <c r="C29" s="104"/>
      <c r="D29" s="48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92"/>
      <c r="X29" s="16"/>
      <c r="Y29" s="16"/>
      <c r="Z29" s="17"/>
      <c r="AA29" s="17"/>
      <c r="AB29" s="17"/>
      <c r="AC29" s="17"/>
      <c r="AD29" s="17"/>
      <c r="AE29" s="17"/>
      <c r="AF29" s="16"/>
      <c r="AG29" s="84"/>
      <c r="AL29" s="115"/>
      <c r="AM29" s="115"/>
      <c r="AN29" s="115"/>
    </row>
    <row r="30" spans="1:41" s="91" customFormat="1" x14ac:dyDescent="0.3">
      <c r="B30" s="85"/>
      <c r="C30" s="104"/>
      <c r="D30" s="48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92"/>
      <c r="X30" s="16"/>
      <c r="Y30" s="16"/>
      <c r="Z30" s="17"/>
      <c r="AA30" s="17"/>
      <c r="AB30" s="17"/>
      <c r="AC30" s="17"/>
      <c r="AD30" s="17"/>
      <c r="AE30" s="17"/>
      <c r="AF30" s="16"/>
      <c r="AG30" s="84"/>
      <c r="AH30" s="57"/>
      <c r="AI30" s="57"/>
      <c r="AL30" s="115"/>
      <c r="AM30" s="115"/>
      <c r="AN30" s="115"/>
      <c r="AO30" s="85"/>
    </row>
    <row r="31" spans="1:41" s="91" customFormat="1" x14ac:dyDescent="0.3">
      <c r="B31" s="85"/>
      <c r="C31" s="104"/>
      <c r="D31" s="48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92"/>
      <c r="X31" s="16"/>
      <c r="Y31" s="16"/>
      <c r="Z31" s="17"/>
      <c r="AA31" s="17"/>
      <c r="AB31" s="17"/>
      <c r="AC31" s="17"/>
      <c r="AD31" s="17"/>
      <c r="AE31" s="17"/>
      <c r="AF31" s="16"/>
      <c r="AG31" s="84"/>
      <c r="AH31" s="57"/>
      <c r="AI31" s="57"/>
      <c r="AL31" s="85"/>
      <c r="AM31" s="85"/>
      <c r="AN31" s="85"/>
      <c r="AO31" s="85"/>
    </row>
    <row r="32" spans="1:41" s="91" customFormat="1" x14ac:dyDescent="0.3">
      <c r="B32" s="85"/>
      <c r="C32" s="104"/>
      <c r="D32" s="48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92"/>
      <c r="X32" s="16"/>
      <c r="Y32" s="16"/>
      <c r="Z32" s="17"/>
      <c r="AA32" s="17"/>
      <c r="AB32" s="17"/>
      <c r="AC32" s="17"/>
      <c r="AD32" s="17"/>
      <c r="AE32" s="17"/>
      <c r="AF32" s="16"/>
      <c r="AG32" s="84"/>
      <c r="AH32" s="83"/>
      <c r="AI32" s="83"/>
    </row>
    <row r="33" spans="2:33" s="91" customFormat="1" x14ac:dyDescent="0.3">
      <c r="B33" s="85"/>
      <c r="C33" s="104"/>
      <c r="D33" s="48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92"/>
      <c r="X33" s="16"/>
      <c r="Y33" s="16"/>
      <c r="Z33" s="17"/>
      <c r="AA33" s="17"/>
      <c r="AB33" s="17"/>
      <c r="AC33" s="17"/>
      <c r="AD33" s="17"/>
      <c r="AE33" s="17"/>
      <c r="AF33" s="16"/>
      <c r="AG33" s="84"/>
    </row>
    <row r="53" spans="1:22" x14ac:dyDescent="0.3">
      <c r="A53" s="21"/>
      <c r="B53" s="53"/>
      <c r="D53"/>
      <c r="E53" s="16"/>
      <c r="V53"/>
    </row>
    <row r="54" spans="1:22" x14ac:dyDescent="0.3">
      <c r="A54" s="21"/>
      <c r="B54" s="53"/>
      <c r="D54"/>
      <c r="E54" s="16"/>
      <c r="V54"/>
    </row>
    <row r="55" spans="1:22" x14ac:dyDescent="0.3">
      <c r="A55" s="21"/>
      <c r="B55" s="53"/>
      <c r="D55"/>
      <c r="E55" s="16"/>
      <c r="V55"/>
    </row>
    <row r="56" spans="1:22" x14ac:dyDescent="0.3">
      <c r="A56" s="21"/>
      <c r="B56" s="53"/>
      <c r="D56"/>
      <c r="E56" s="16"/>
      <c r="V56"/>
    </row>
  </sheetData>
  <dataValidations count="2">
    <dataValidation type="list" allowBlank="1" showInputMessage="1" showErrorMessage="1" sqref="F23:F24 N2 J14 H17 D1:D33 F20 H21:H22" xr:uid="{00000000-0002-0000-0300-000000000000}">
      <formula1>INDIRECT(C1)</formula1>
    </dataValidation>
    <dataValidation type="list" allowBlank="1" showInputMessage="1" showErrorMessage="1" sqref="I14 C2:C33 E20" xr:uid="{00000000-0002-0000-0300-000001000000}">
      <formula1>Type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0"/>
  <sheetViews>
    <sheetView workbookViewId="0">
      <selection activeCell="F27" sqref="F27"/>
    </sheetView>
  </sheetViews>
  <sheetFormatPr defaultColWidth="8.88671875" defaultRowHeight="14.4" x14ac:dyDescent="0.3"/>
  <cols>
    <col min="1" max="1" width="14.33203125" customWidth="1"/>
    <col min="2" max="2" width="13.44140625" customWidth="1"/>
    <col min="3" max="3" width="21.44140625" customWidth="1"/>
    <col min="4" max="4" width="15.44140625" customWidth="1"/>
    <col min="5" max="5" width="17.109375" customWidth="1"/>
    <col min="6" max="6" width="13.44140625" customWidth="1"/>
  </cols>
  <sheetData>
    <row r="1" spans="1:9" x14ac:dyDescent="0.3">
      <c r="A1" t="s">
        <v>44</v>
      </c>
      <c r="B1" t="s">
        <v>62</v>
      </c>
      <c r="C1" t="s">
        <v>64</v>
      </c>
      <c r="D1" t="s">
        <v>63</v>
      </c>
      <c r="E1" s="14" t="s">
        <v>48</v>
      </c>
      <c r="F1" s="91" t="s">
        <v>91</v>
      </c>
      <c r="G1" s="46"/>
    </row>
    <row r="2" spans="1:9" x14ac:dyDescent="0.3">
      <c r="A2" t="s">
        <v>63</v>
      </c>
      <c r="B2" t="s">
        <v>22</v>
      </c>
      <c r="C2" t="s">
        <v>50</v>
      </c>
      <c r="D2" s="14" t="s">
        <v>72</v>
      </c>
      <c r="E2" s="14" t="s">
        <v>45</v>
      </c>
      <c r="F2" s="91" t="s">
        <v>104</v>
      </c>
    </row>
    <row r="3" spans="1:9" x14ac:dyDescent="0.3">
      <c r="A3" t="s">
        <v>62</v>
      </c>
      <c r="B3" t="s">
        <v>24</v>
      </c>
      <c r="C3" t="s">
        <v>52</v>
      </c>
      <c r="D3" s="14" t="s">
        <v>78</v>
      </c>
      <c r="E3" s="14" t="s">
        <v>46</v>
      </c>
      <c r="F3" s="91" t="s">
        <v>105</v>
      </c>
    </row>
    <row r="4" spans="1:9" x14ac:dyDescent="0.3">
      <c r="A4" t="s">
        <v>48</v>
      </c>
      <c r="B4" t="s">
        <v>58</v>
      </c>
      <c r="C4" t="s">
        <v>55</v>
      </c>
      <c r="D4" s="14" t="s">
        <v>47</v>
      </c>
      <c r="E4" s="14" t="s">
        <v>47</v>
      </c>
      <c r="F4" s="91"/>
    </row>
    <row r="5" spans="1:9" x14ac:dyDescent="0.3">
      <c r="A5" t="s">
        <v>64</v>
      </c>
      <c r="B5" t="s">
        <v>59</v>
      </c>
      <c r="C5" t="s">
        <v>60</v>
      </c>
      <c r="D5" s="14" t="s">
        <v>49</v>
      </c>
      <c r="E5" s="14" t="s">
        <v>49</v>
      </c>
      <c r="F5" s="91"/>
    </row>
    <row r="6" spans="1:9" x14ac:dyDescent="0.3">
      <c r="A6" t="s">
        <v>91</v>
      </c>
      <c r="B6" t="s">
        <v>66</v>
      </c>
      <c r="C6" t="s">
        <v>89</v>
      </c>
      <c r="D6" s="14" t="s">
        <v>51</v>
      </c>
      <c r="E6" s="14" t="s">
        <v>51</v>
      </c>
      <c r="F6" s="91"/>
      <c r="I6" t="s">
        <v>61</v>
      </c>
    </row>
    <row r="7" spans="1:9" x14ac:dyDescent="0.3">
      <c r="B7" t="s">
        <v>67</v>
      </c>
      <c r="C7" t="s">
        <v>84</v>
      </c>
      <c r="D7" s="14" t="s">
        <v>53</v>
      </c>
      <c r="E7" s="14" t="s">
        <v>53</v>
      </c>
      <c r="F7" s="91"/>
    </row>
    <row r="8" spans="1:9" x14ac:dyDescent="0.3">
      <c r="B8" t="s">
        <v>68</v>
      </c>
      <c r="C8" t="s">
        <v>85</v>
      </c>
      <c r="D8" s="14" t="s">
        <v>54</v>
      </c>
      <c r="E8" s="14" t="s">
        <v>54</v>
      </c>
      <c r="F8" s="91"/>
    </row>
    <row r="9" spans="1:9" x14ac:dyDescent="0.3">
      <c r="B9" t="s">
        <v>69</v>
      </c>
      <c r="C9" t="s">
        <v>86</v>
      </c>
      <c r="D9" t="s">
        <v>81</v>
      </c>
      <c r="E9" t="s">
        <v>90</v>
      </c>
      <c r="F9" s="91"/>
    </row>
    <row r="10" spans="1:9" x14ac:dyDescent="0.3">
      <c r="B10" t="s">
        <v>70</v>
      </c>
      <c r="C10" t="s">
        <v>110</v>
      </c>
      <c r="D10" t="s">
        <v>88</v>
      </c>
      <c r="E10" t="s">
        <v>97</v>
      </c>
      <c r="F10" s="91"/>
    </row>
    <row r="11" spans="1:9" x14ac:dyDescent="0.3">
      <c r="B11" t="s">
        <v>107</v>
      </c>
      <c r="C11" t="s">
        <v>92</v>
      </c>
      <c r="D11" t="s">
        <v>93</v>
      </c>
      <c r="E11" t="s">
        <v>100</v>
      </c>
      <c r="F11" s="91"/>
    </row>
    <row r="12" spans="1:9" x14ac:dyDescent="0.3">
      <c r="B12" t="s">
        <v>71</v>
      </c>
      <c r="C12" s="91" t="s">
        <v>101</v>
      </c>
      <c r="D12" s="14" t="s">
        <v>95</v>
      </c>
      <c r="E12" s="46" t="s">
        <v>98</v>
      </c>
      <c r="F12" s="91"/>
    </row>
    <row r="13" spans="1:9" x14ac:dyDescent="0.3">
      <c r="C13" t="s">
        <v>103</v>
      </c>
      <c r="D13" t="s">
        <v>96</v>
      </c>
      <c r="E13" s="91" t="s">
        <v>102</v>
      </c>
      <c r="F13" s="91"/>
    </row>
    <row r="14" spans="1:9" x14ac:dyDescent="0.3">
      <c r="C14" t="s">
        <v>115</v>
      </c>
      <c r="D14" s="76" t="s">
        <v>98</v>
      </c>
      <c r="E14" t="s">
        <v>106</v>
      </c>
      <c r="F14" s="91"/>
    </row>
    <row r="15" spans="1:9" x14ac:dyDescent="0.3">
      <c r="C15" t="s">
        <v>124</v>
      </c>
      <c r="D15" s="76" t="s">
        <v>108</v>
      </c>
      <c r="E15" s="91" t="s">
        <v>111</v>
      </c>
    </row>
    <row r="16" spans="1:9" x14ac:dyDescent="0.3">
      <c r="D16" t="s">
        <v>109</v>
      </c>
      <c r="E16" t="s">
        <v>112</v>
      </c>
    </row>
    <row r="17" spans="1:5" x14ac:dyDescent="0.3">
      <c r="D17" s="76" t="s">
        <v>56</v>
      </c>
      <c r="E17" s="14" t="s">
        <v>56</v>
      </c>
    </row>
    <row r="19" spans="1:5" x14ac:dyDescent="0.3">
      <c r="A19" t="s">
        <v>65</v>
      </c>
      <c r="B19" t="s">
        <v>57</v>
      </c>
    </row>
    <row r="20" spans="1:5" x14ac:dyDescent="0.3">
      <c r="A20" s="93" t="s">
        <v>63</v>
      </c>
      <c r="B20" s="93" t="s">
        <v>78</v>
      </c>
    </row>
  </sheetData>
  <dataValidations count="2">
    <dataValidation type="list" allowBlank="1" showInputMessage="1" showErrorMessage="1" sqref="A20" xr:uid="{00000000-0002-0000-0400-000000000000}">
      <formula1>Type</formula1>
    </dataValidation>
    <dataValidation type="list" allowBlank="1" showInputMessage="1" showErrorMessage="1" sqref="B20" xr:uid="{00000000-0002-0000-0400-000001000000}">
      <formula1>INDIRECT(A20)</formula1>
    </dataValidation>
  </dataValidation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All Data</vt:lpstr>
      <vt:lpstr>SMOW</vt:lpstr>
      <vt:lpstr>SLAP</vt:lpstr>
      <vt:lpstr>Standards</vt:lpstr>
      <vt:lpstr>Data sorting</vt:lpstr>
      <vt:lpstr>'All Data'!Carbonate</vt:lpstr>
      <vt:lpstr>Carbonate</vt:lpstr>
      <vt:lpstr>'All Data'!Carbonate_Standards</vt:lpstr>
      <vt:lpstr>Carbonate_Standards</vt:lpstr>
      <vt:lpstr>'All Data'!CarbonateStd</vt:lpstr>
      <vt:lpstr>CarbonateStd</vt:lpstr>
      <vt:lpstr>'All Data'!Project</vt:lpstr>
      <vt:lpstr>Project</vt:lpstr>
      <vt:lpstr>'All Data'!Type</vt:lpstr>
      <vt:lpstr>Type</vt:lpstr>
      <vt:lpstr>'All Data'!Water</vt:lpstr>
      <vt:lpstr>Water</vt:lpstr>
      <vt:lpstr>'All Data'!Water_Standards</vt:lpstr>
      <vt:lpstr>Water_Standards</vt:lpstr>
      <vt:lpstr>'All Data'!WaterStd</vt:lpstr>
      <vt:lpstr>WaterStd</vt:lpstr>
      <vt:lpstr>'All Data'!Waterstds</vt:lpstr>
      <vt:lpstr>Waterstds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geo-isopaleo</dc:creator>
  <cp:lastModifiedBy>Tyler Huth</cp:lastModifiedBy>
  <cp:lastPrinted>2018-07-24T20:05:26Z</cp:lastPrinted>
  <dcterms:created xsi:type="dcterms:W3CDTF">2018-05-08T13:04:56Z</dcterms:created>
  <dcterms:modified xsi:type="dcterms:W3CDTF">2020-08-26T17:20:13Z</dcterms:modified>
</cp:coreProperties>
</file>