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eo-isopaleo\Documents\Reactor Spreadsheets For Updates\"/>
    </mc:Choice>
  </mc:AlternateContent>
  <bookViews>
    <workbookView xWindow="0" yWindow="0" windowWidth="28800" windowHeight="12300" tabRatio="521"/>
  </bookViews>
  <sheets>
    <sheet name="All Data" sheetId="10" r:id="rId1"/>
    <sheet name="SMOW" sheetId="7" r:id="rId2"/>
    <sheet name="SLAP" sheetId="8" r:id="rId3"/>
    <sheet name="Standards" sheetId="9" r:id="rId4"/>
    <sheet name="Data sorting" sheetId="6" r:id="rId5"/>
  </sheets>
  <definedNames>
    <definedName name="Carbonate" localSheetId="0">Table47[Carbonate]</definedName>
    <definedName name="Carbonate">Table47[Carbonate]</definedName>
    <definedName name="Carbonate_Standards" localSheetId="0">Table3[CarbonateStd]</definedName>
    <definedName name="Carbonate_Standards">Table3[CarbonateStd]</definedName>
    <definedName name="CarbonateStd" localSheetId="0">Table3[CarbonateStd]</definedName>
    <definedName name="CarbonateStd">Table3[CarbonateStd]</definedName>
    <definedName name="Project" localSheetId="0">Table4[Water]</definedName>
    <definedName name="Project">Table4[Water]</definedName>
    <definedName name="Type" localSheetId="0">Table1[Type]</definedName>
    <definedName name="Type">Table1[Type]</definedName>
    <definedName name="Water" localSheetId="0">Table4[Water]</definedName>
    <definedName name="Water">Table4[Water]</definedName>
    <definedName name="Water_Standards" localSheetId="0">Table2[WaterStd]</definedName>
    <definedName name="Water_Standards">Table2[WaterStd]</definedName>
    <definedName name="WaterStd" localSheetId="0">Table2[WaterStd]</definedName>
    <definedName name="WaterStd">Table2[WaterStd]</definedName>
    <definedName name="Waterstds" localSheetId="0">Table2[WaterStd]</definedName>
    <definedName name="Waterstds">Table2[WaterStd]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4" i="10" l="1"/>
  <c r="AK5" i="10"/>
  <c r="AK6" i="10"/>
  <c r="AK7" i="10"/>
  <c r="AK8" i="10"/>
  <c r="AK9" i="10"/>
  <c r="AK10" i="10"/>
  <c r="AK11" i="10"/>
  <c r="AK12" i="10"/>
  <c r="AK13" i="10"/>
  <c r="AK14" i="10"/>
  <c r="AK15" i="10"/>
  <c r="AK16" i="10"/>
  <c r="AK17" i="10"/>
  <c r="AK18" i="10"/>
  <c r="AK19" i="10"/>
  <c r="AK20" i="10"/>
  <c r="AK21" i="10"/>
  <c r="AK22" i="10"/>
  <c r="AK23" i="10"/>
  <c r="AK24" i="10"/>
  <c r="AK25" i="10"/>
  <c r="AK26" i="10"/>
  <c r="AK27" i="10"/>
  <c r="AK28" i="10"/>
  <c r="AK29" i="10"/>
  <c r="AK30" i="10"/>
  <c r="AK31" i="10"/>
  <c r="AK32" i="10"/>
  <c r="AK33" i="10"/>
  <c r="AK34" i="10"/>
  <c r="AK35" i="10"/>
  <c r="AK36" i="10"/>
  <c r="AK37" i="10"/>
  <c r="AK38" i="10"/>
  <c r="AK39" i="10"/>
  <c r="AK40" i="10"/>
  <c r="AK42" i="10"/>
  <c r="AK41" i="10"/>
  <c r="AK43" i="10"/>
  <c r="AK44" i="10"/>
  <c r="AK45" i="10"/>
  <c r="AK46" i="10"/>
  <c r="AK47" i="10"/>
  <c r="AK48" i="10"/>
  <c r="AK49" i="10"/>
  <c r="AK50" i="10"/>
  <c r="AK51" i="10"/>
  <c r="AK52" i="10"/>
  <c r="AK53" i="10"/>
  <c r="AK54" i="10"/>
  <c r="AK55" i="10"/>
  <c r="AK56" i="10"/>
  <c r="AK57" i="10"/>
  <c r="AK58" i="10"/>
  <c r="AK59" i="10"/>
  <c r="AK60" i="10"/>
  <c r="AK61" i="10"/>
  <c r="AK62" i="10"/>
  <c r="AK63" i="10"/>
  <c r="AK64" i="10"/>
  <c r="AK65" i="10"/>
  <c r="AK66" i="10"/>
  <c r="AK67" i="10"/>
  <c r="AK68" i="10"/>
  <c r="AK69" i="10"/>
  <c r="AK70" i="10"/>
  <c r="AK71" i="10"/>
  <c r="AK72" i="10"/>
  <c r="AK73" i="10"/>
  <c r="AK74" i="10"/>
  <c r="AK75" i="10"/>
  <c r="AK76" i="10"/>
  <c r="AK77" i="10"/>
  <c r="AK78" i="10"/>
  <c r="AK79" i="10"/>
  <c r="AK80" i="10"/>
  <c r="AK81" i="10"/>
  <c r="AK82" i="10"/>
  <c r="AK83" i="10"/>
  <c r="AK84" i="10"/>
  <c r="AK85" i="10"/>
  <c r="AK86" i="10"/>
  <c r="AK87" i="10"/>
  <c r="AK3" i="10"/>
  <c r="Z31" i="7" l="1"/>
  <c r="AA31" i="7"/>
  <c r="Z4" i="7"/>
  <c r="AA4" i="7"/>
  <c r="Z22" i="7" l="1"/>
  <c r="Z23" i="7"/>
  <c r="Z15" i="9"/>
  <c r="Z14" i="9"/>
  <c r="Z10" i="9"/>
  <c r="Z7" i="9"/>
  <c r="Z6" i="9"/>
  <c r="Z5" i="9"/>
  <c r="Z4" i="9"/>
  <c r="Z11" i="9"/>
  <c r="Z25" i="10"/>
  <c r="Z26" i="10"/>
  <c r="Z16" i="9"/>
  <c r="Z13" i="9"/>
  <c r="Z12" i="9"/>
  <c r="Z9" i="9"/>
  <c r="Z8" i="9"/>
  <c r="Z3" i="9"/>
  <c r="Z2" i="9"/>
  <c r="Z4" i="10"/>
  <c r="Z6" i="10"/>
  <c r="Z7" i="10"/>
  <c r="Z8" i="10"/>
  <c r="Z9" i="10"/>
  <c r="Z10" i="10"/>
  <c r="Z11" i="10"/>
  <c r="Z12" i="10"/>
  <c r="Z13" i="10"/>
  <c r="Z14" i="10"/>
  <c r="Z15" i="10"/>
  <c r="Z16" i="10"/>
  <c r="Z18" i="10"/>
  <c r="Z20" i="10"/>
  <c r="Z22" i="10"/>
  <c r="Z24" i="10"/>
  <c r="Z27" i="10"/>
  <c r="Z28" i="10"/>
  <c r="Z29" i="10"/>
  <c r="Z31" i="10"/>
  <c r="Z33" i="10"/>
  <c r="Z35" i="10"/>
  <c r="Z36" i="10"/>
  <c r="Z37" i="10"/>
  <c r="Z38" i="10"/>
  <c r="Z39" i="10"/>
  <c r="Z40" i="10"/>
  <c r="Z42" i="10"/>
  <c r="Z41" i="10"/>
  <c r="Z43" i="10"/>
  <c r="Z44" i="10"/>
  <c r="Z45" i="10"/>
  <c r="Z46" i="10"/>
  <c r="Z48" i="10"/>
  <c r="Z50" i="10"/>
  <c r="Z51" i="10"/>
  <c r="Z52" i="10"/>
  <c r="Z53" i="10"/>
  <c r="Z54" i="10"/>
  <c r="Z55" i="10"/>
  <c r="Z56" i="10"/>
  <c r="Z57" i="10"/>
  <c r="Z58" i="10"/>
  <c r="Z59" i="10"/>
  <c r="Z60" i="10"/>
  <c r="Z62" i="10"/>
  <c r="Z64" i="10"/>
  <c r="Z66" i="10"/>
  <c r="Z67" i="10"/>
  <c r="Z68" i="10"/>
  <c r="Z69" i="10"/>
  <c r="Z70" i="10"/>
  <c r="Z71" i="10"/>
  <c r="Z73" i="10"/>
  <c r="Z74" i="10"/>
  <c r="Z76" i="10"/>
  <c r="Z77" i="10"/>
  <c r="Z79" i="10"/>
  <c r="Z81" i="10"/>
  <c r="Z82" i="10"/>
  <c r="Z83" i="10"/>
  <c r="Z84" i="10"/>
  <c r="Z85" i="10"/>
  <c r="Z87" i="10"/>
  <c r="Z9" i="8"/>
  <c r="Z10" i="8"/>
  <c r="Z19" i="7"/>
  <c r="Z21" i="7"/>
  <c r="Z86" i="10" l="1"/>
  <c r="Z80" i="10"/>
  <c r="Z78" i="10"/>
  <c r="Z75" i="10"/>
  <c r="Z72" i="10"/>
  <c r="Z65" i="10"/>
  <c r="Z63" i="10"/>
  <c r="Z61" i="10"/>
  <c r="Z49" i="10"/>
  <c r="Z47" i="10"/>
  <c r="Z34" i="10"/>
  <c r="Z32" i="10"/>
  <c r="Z30" i="10"/>
  <c r="Z23" i="10"/>
  <c r="Z21" i="10"/>
  <c r="Z19" i="10"/>
  <c r="Z17" i="10"/>
  <c r="Z5" i="10"/>
  <c r="Z3" i="10"/>
  <c r="Z20" i="7"/>
  <c r="Z11" i="8"/>
  <c r="Z6" i="8" l="1"/>
  <c r="Z3" i="8" l="1"/>
  <c r="Z7" i="8"/>
  <c r="Z5" i="8"/>
  <c r="Z4" i="8"/>
  <c r="Z8" i="8"/>
  <c r="AB4" i="7"/>
  <c r="Z15" i="8" l="1"/>
  <c r="AA22" i="7"/>
  <c r="AA23" i="7"/>
  <c r="AA15" i="9"/>
  <c r="AA14" i="9"/>
  <c r="AA10" i="9"/>
  <c r="AA7" i="9"/>
  <c r="AA6" i="9"/>
  <c r="AA5" i="9"/>
  <c r="AA4" i="9"/>
  <c r="AA11" i="9"/>
  <c r="AA16" i="9"/>
  <c r="AA13" i="9"/>
  <c r="AA12" i="9"/>
  <c r="AA9" i="9"/>
  <c r="AA8" i="9"/>
  <c r="AA3" i="9"/>
  <c r="AA2" i="9"/>
  <c r="AA25" i="10"/>
  <c r="AA26" i="10"/>
  <c r="AA6" i="10"/>
  <c r="AA8" i="10"/>
  <c r="AA11" i="10"/>
  <c r="AA13" i="10"/>
  <c r="AA28" i="10"/>
  <c r="AA35" i="10"/>
  <c r="AA37" i="10"/>
  <c r="AA40" i="10"/>
  <c r="AA41" i="10"/>
  <c r="AA45" i="10"/>
  <c r="AA50" i="10"/>
  <c r="AA52" i="10"/>
  <c r="AA54" i="10"/>
  <c r="AA56" i="10"/>
  <c r="AA59" i="10"/>
  <c r="AA68" i="10"/>
  <c r="AA70" i="10"/>
  <c r="AA73" i="10"/>
  <c r="AA76" i="10"/>
  <c r="AA81" i="10"/>
  <c r="AA84" i="10"/>
  <c r="AA11" i="8"/>
  <c r="AA3" i="10"/>
  <c r="AA5" i="10"/>
  <c r="AA17" i="10"/>
  <c r="AA19" i="10"/>
  <c r="AA21" i="10"/>
  <c r="AA23" i="10"/>
  <c r="AA30" i="10"/>
  <c r="AA32" i="10"/>
  <c r="AA34" i="10"/>
  <c r="AA47" i="10"/>
  <c r="AA49" i="10"/>
  <c r="AA9" i="10"/>
  <c r="AA14" i="10"/>
  <c r="AA31" i="10"/>
  <c r="AA53" i="10"/>
  <c r="AA58" i="10"/>
  <c r="AA63" i="10"/>
  <c r="AA87" i="10"/>
  <c r="AA10" i="8"/>
  <c r="AA4" i="10"/>
  <c r="AA7" i="10"/>
  <c r="AA12" i="10"/>
  <c r="AA16" i="10"/>
  <c r="AA20" i="10"/>
  <c r="AA24" i="10"/>
  <c r="AA29" i="10"/>
  <c r="AA38" i="10"/>
  <c r="AA43" i="10"/>
  <c r="AA48" i="10"/>
  <c r="AA51" i="10"/>
  <c r="AA61" i="10"/>
  <c r="AA66" i="10"/>
  <c r="AA71" i="10"/>
  <c r="AA75" i="10"/>
  <c r="AA77" i="10"/>
  <c r="AA79" i="10"/>
  <c r="AA83" i="10"/>
  <c r="AA85" i="10"/>
  <c r="AA21" i="7"/>
  <c r="AA10" i="10"/>
  <c r="AA15" i="10"/>
  <c r="AA27" i="10"/>
  <c r="AA33" i="10"/>
  <c r="AA36" i="10"/>
  <c r="AA42" i="10"/>
  <c r="AA46" i="10"/>
  <c r="AA57" i="10"/>
  <c r="AA64" i="10"/>
  <c r="AA69" i="10"/>
  <c r="AA80" i="10"/>
  <c r="AA86" i="10"/>
  <c r="AA9" i="8"/>
  <c r="AA19" i="7"/>
  <c r="AA18" i="10"/>
  <c r="AA22" i="10"/>
  <c r="AA39" i="10"/>
  <c r="AA44" i="10"/>
  <c r="AA55" i="10"/>
  <c r="AA60" i="10"/>
  <c r="AA62" i="10"/>
  <c r="AA65" i="10"/>
  <c r="AA67" i="10"/>
  <c r="AA72" i="10"/>
  <c r="AA74" i="10"/>
  <c r="AA78" i="10"/>
  <c r="AA82" i="10"/>
  <c r="AA20" i="7"/>
  <c r="AA7" i="8"/>
  <c r="AA3" i="8"/>
  <c r="AA5" i="8"/>
  <c r="AA6" i="8"/>
  <c r="AA8" i="8"/>
  <c r="AA4" i="8"/>
  <c r="Z16" i="7"/>
  <c r="Z18" i="7"/>
  <c r="Z17" i="7"/>
  <c r="AA16" i="7"/>
  <c r="AA18" i="7"/>
  <c r="AA17" i="7"/>
  <c r="AA15" i="8" l="1"/>
  <c r="AM4" i="7" l="1"/>
  <c r="AN11" i="7" l="1"/>
  <c r="AN4" i="7"/>
  <c r="AM11" i="7" l="1"/>
  <c r="AM3" i="7"/>
  <c r="AN6" i="7" s="1"/>
  <c r="AB23" i="7" l="1"/>
  <c r="AD23" i="7" s="1"/>
  <c r="AB22" i="7"/>
  <c r="AB9" i="9"/>
  <c r="AD9" i="9" s="1"/>
  <c r="AB2" i="9"/>
  <c r="AD2" i="9" s="1"/>
  <c r="AB14" i="9"/>
  <c r="AD14" i="9" s="1"/>
  <c r="AB6" i="9"/>
  <c r="AD6" i="9" s="1"/>
  <c r="AB26" i="10"/>
  <c r="AD26" i="10" s="1"/>
  <c r="AB12" i="9"/>
  <c r="AD12" i="9" s="1"/>
  <c r="AB3" i="9"/>
  <c r="AD3" i="9" s="1"/>
  <c r="AB15" i="9"/>
  <c r="AD15" i="9" s="1"/>
  <c r="AB7" i="9"/>
  <c r="AD7" i="9" s="1"/>
  <c r="AB4" i="9"/>
  <c r="AD4" i="9" s="1"/>
  <c r="AB25" i="10"/>
  <c r="AD25" i="10" s="1"/>
  <c r="AB13" i="9"/>
  <c r="AD13" i="9" s="1"/>
  <c r="AB8" i="9"/>
  <c r="AD8" i="9" s="1"/>
  <c r="AB10" i="9"/>
  <c r="AD10" i="9" s="1"/>
  <c r="AB5" i="9"/>
  <c r="AD5" i="9" s="1"/>
  <c r="AB11" i="9"/>
  <c r="AD11" i="9" s="1"/>
  <c r="AB16" i="9"/>
  <c r="AD16" i="9" s="1"/>
  <c r="AB87" i="10"/>
  <c r="AD87" i="10" s="1"/>
  <c r="AB41" i="10"/>
  <c r="AD41" i="10" s="1"/>
  <c r="AB6" i="10"/>
  <c r="AD6" i="10" s="1"/>
  <c r="AB62" i="10"/>
  <c r="AD62" i="10" s="1"/>
  <c r="AB18" i="10"/>
  <c r="AD18" i="10" s="1"/>
  <c r="AB69" i="10"/>
  <c r="AD69" i="10" s="1"/>
  <c r="AB54" i="10"/>
  <c r="AD54" i="10" s="1"/>
  <c r="AB81" i="10"/>
  <c r="AD81" i="10" s="1"/>
  <c r="AB68" i="10"/>
  <c r="AD68" i="10" s="1"/>
  <c r="AB45" i="10"/>
  <c r="AD45" i="10" s="1"/>
  <c r="AB35" i="10"/>
  <c r="AD35" i="10" s="1"/>
  <c r="AB16" i="10"/>
  <c r="AD16" i="10" s="1"/>
  <c r="AB53" i="10"/>
  <c r="AD53" i="10" s="1"/>
  <c r="AB42" i="10"/>
  <c r="AD42" i="10" s="1"/>
  <c r="AB27" i="10"/>
  <c r="AD27" i="10" s="1"/>
  <c r="AB10" i="10"/>
  <c r="AD10" i="10" s="1"/>
  <c r="AB76" i="10"/>
  <c r="AD76" i="10" s="1"/>
  <c r="AB37" i="10"/>
  <c r="AD37" i="10" s="1"/>
  <c r="AB14" i="10"/>
  <c r="AD14" i="10" s="1"/>
  <c r="AB84" i="10"/>
  <c r="AD84" i="10" s="1"/>
  <c r="AB60" i="10"/>
  <c r="AD60" i="10" s="1"/>
  <c r="AB13" i="10"/>
  <c r="AD13" i="10" s="1"/>
  <c r="AB64" i="10"/>
  <c r="AD64" i="10" s="1"/>
  <c r="AB33" i="10"/>
  <c r="AD33" i="10" s="1"/>
  <c r="AB79" i="10"/>
  <c r="AD79" i="10" s="1"/>
  <c r="AB66" i="10"/>
  <c r="AD66" i="10" s="1"/>
  <c r="AB43" i="10"/>
  <c r="AD43" i="10" s="1"/>
  <c r="AB4" i="10"/>
  <c r="AD4" i="10" s="1"/>
  <c r="AB51" i="10"/>
  <c r="AD51" i="10" s="1"/>
  <c r="AB39" i="10"/>
  <c r="AD39" i="10" s="1"/>
  <c r="AB7" i="10"/>
  <c r="AD7" i="10" s="1"/>
  <c r="AB70" i="10"/>
  <c r="AD70" i="10" s="1"/>
  <c r="AB31" i="10"/>
  <c r="AD31" i="10" s="1"/>
  <c r="AB11" i="10"/>
  <c r="AD11" i="10" s="1"/>
  <c r="AB82" i="10"/>
  <c r="AD82" i="10" s="1"/>
  <c r="AB52" i="10"/>
  <c r="AD52" i="10" s="1"/>
  <c r="AB8" i="10"/>
  <c r="AD8" i="10" s="1"/>
  <c r="AB59" i="10"/>
  <c r="AD59" i="10" s="1"/>
  <c r="AB85" i="10"/>
  <c r="AD85" i="10" s="1"/>
  <c r="AB77" i="10"/>
  <c r="AD77" i="10" s="1"/>
  <c r="AB56" i="10"/>
  <c r="AD56" i="10" s="1"/>
  <c r="AB40" i="10"/>
  <c r="AD40" i="10" s="1"/>
  <c r="AB24" i="10"/>
  <c r="AD24" i="10" s="1"/>
  <c r="AB58" i="10"/>
  <c r="AD58" i="10" s="1"/>
  <c r="AB46" i="10"/>
  <c r="AD46" i="10" s="1"/>
  <c r="AB36" i="10"/>
  <c r="AD36" i="10" s="1"/>
  <c r="AB15" i="10"/>
  <c r="AD15" i="10" s="1"/>
  <c r="AB74" i="10"/>
  <c r="AD74" i="10" s="1"/>
  <c r="AB50" i="10"/>
  <c r="AD50" i="10" s="1"/>
  <c r="AB28" i="10"/>
  <c r="AD28" i="10" s="1"/>
  <c r="AB9" i="10"/>
  <c r="AD9" i="10" s="1"/>
  <c r="AB67" i="10"/>
  <c r="AD67" i="10" s="1"/>
  <c r="AB22" i="10"/>
  <c r="AD22" i="10" s="1"/>
  <c r="AB73" i="10"/>
  <c r="AD73" i="10" s="1"/>
  <c r="AB57" i="10"/>
  <c r="AD57" i="10" s="1"/>
  <c r="AB83" i="10"/>
  <c r="AD83" i="10" s="1"/>
  <c r="AB71" i="10"/>
  <c r="AD71" i="10" s="1"/>
  <c r="AB48" i="10"/>
  <c r="AD48" i="10" s="1"/>
  <c r="AB38" i="10"/>
  <c r="AD38" i="10" s="1"/>
  <c r="AB20" i="10"/>
  <c r="AD20" i="10" s="1"/>
  <c r="AB55" i="10"/>
  <c r="AD55" i="10" s="1"/>
  <c r="AB44" i="10"/>
  <c r="AD44" i="10" s="1"/>
  <c r="AB29" i="10"/>
  <c r="AD29" i="10" s="1"/>
  <c r="AB12" i="10"/>
  <c r="AD12" i="10" s="1"/>
  <c r="AB23" i="10"/>
  <c r="AD23" i="10" s="1"/>
  <c r="AB17" i="10"/>
  <c r="AD17" i="10" s="1"/>
  <c r="AB86" i="10"/>
  <c r="AD86" i="10" s="1"/>
  <c r="AB75" i="10"/>
  <c r="AD75" i="10" s="1"/>
  <c r="AB63" i="10"/>
  <c r="AD63" i="10" s="1"/>
  <c r="AB47" i="10"/>
  <c r="AD47" i="10" s="1"/>
  <c r="AB30" i="10"/>
  <c r="AD30" i="10" s="1"/>
  <c r="AB19" i="10"/>
  <c r="AD19" i="10" s="1"/>
  <c r="AB3" i="10"/>
  <c r="AD3" i="10" s="1"/>
  <c r="AB78" i="10"/>
  <c r="AD78" i="10" s="1"/>
  <c r="AB65" i="10"/>
  <c r="AD65" i="10" s="1"/>
  <c r="AB49" i="10"/>
  <c r="AD49" i="10" s="1"/>
  <c r="AB32" i="10"/>
  <c r="AD32" i="10" s="1"/>
  <c r="AB21" i="10"/>
  <c r="AD21" i="10" s="1"/>
  <c r="AB5" i="10"/>
  <c r="AD5" i="10" s="1"/>
  <c r="AB80" i="10"/>
  <c r="AD80" i="10" s="1"/>
  <c r="AB72" i="10"/>
  <c r="AD72" i="10" s="1"/>
  <c r="AB61" i="10"/>
  <c r="AD61" i="10" s="1"/>
  <c r="AB34" i="10"/>
  <c r="AD34" i="10" s="1"/>
  <c r="AB9" i="8"/>
  <c r="AD9" i="8" s="1"/>
  <c r="AB10" i="8"/>
  <c r="AD10" i="8" s="1"/>
  <c r="AB11" i="8"/>
  <c r="AD11" i="8" s="1"/>
  <c r="AB21" i="7"/>
  <c r="AD21" i="7" s="1"/>
  <c r="AB19" i="7"/>
  <c r="AD19" i="7" s="1"/>
  <c r="AB20" i="7"/>
  <c r="AD20" i="7" s="1"/>
  <c r="AB6" i="8"/>
  <c r="AD6" i="8" s="1"/>
  <c r="AB7" i="8"/>
  <c r="AD7" i="8" s="1"/>
  <c r="AB8" i="8"/>
  <c r="AD8" i="8" s="1"/>
  <c r="AB3" i="8"/>
  <c r="AD3" i="8" s="1"/>
  <c r="AB4" i="8"/>
  <c r="AD4" i="8" s="1"/>
  <c r="AB5" i="8"/>
  <c r="AD5" i="8" s="1"/>
  <c r="AB16" i="7"/>
  <c r="AB17" i="7"/>
  <c r="AD17" i="7" s="1"/>
  <c r="AB18" i="7"/>
  <c r="AD18" i="7" s="1"/>
  <c r="AM10" i="7"/>
  <c r="AD16" i="7" l="1"/>
  <c r="AD31" i="7" s="1"/>
  <c r="AB31" i="7"/>
  <c r="AD22" i="7"/>
  <c r="AD15" i="8"/>
  <c r="AB15" i="8"/>
  <c r="AN12" i="7" l="1"/>
  <c r="AC23" i="7" l="1"/>
  <c r="AE23" i="7" s="1"/>
  <c r="AF23" i="7" s="1"/>
  <c r="AG23" i="7" s="1"/>
  <c r="AC22" i="7"/>
  <c r="AC3" i="9"/>
  <c r="AE3" i="9" s="1"/>
  <c r="AF3" i="9" s="1"/>
  <c r="AG3" i="9" s="1"/>
  <c r="AC26" i="10"/>
  <c r="AE26" i="10" s="1"/>
  <c r="AF26" i="10" s="1"/>
  <c r="AG26" i="10" s="1"/>
  <c r="AC14" i="9"/>
  <c r="AE14" i="9" s="1"/>
  <c r="AF14" i="9" s="1"/>
  <c r="AG14" i="9" s="1"/>
  <c r="AC6" i="9"/>
  <c r="AE6" i="9" s="1"/>
  <c r="AF6" i="9" s="1"/>
  <c r="AG6" i="9" s="1"/>
  <c r="AC13" i="9"/>
  <c r="AE13" i="9" s="1"/>
  <c r="AF13" i="9" s="1"/>
  <c r="AG13" i="9" s="1"/>
  <c r="AC8" i="9"/>
  <c r="AE8" i="9" s="1"/>
  <c r="AF8" i="9" s="1"/>
  <c r="AG8" i="9" s="1"/>
  <c r="AC25" i="10"/>
  <c r="AE25" i="10" s="1"/>
  <c r="AF25" i="10" s="1"/>
  <c r="AG25" i="10" s="1"/>
  <c r="AC15" i="9"/>
  <c r="AE15" i="9" s="1"/>
  <c r="AF15" i="9" s="1"/>
  <c r="AG15" i="9" s="1"/>
  <c r="AC7" i="9"/>
  <c r="AE7" i="9" s="1"/>
  <c r="AF7" i="9" s="1"/>
  <c r="AG7" i="9" s="1"/>
  <c r="AC4" i="9"/>
  <c r="AE4" i="9" s="1"/>
  <c r="AF4" i="9" s="1"/>
  <c r="AG4" i="9" s="1"/>
  <c r="AC16" i="9"/>
  <c r="AE16" i="9" s="1"/>
  <c r="AF16" i="9" s="1"/>
  <c r="AG16" i="9" s="1"/>
  <c r="AC9" i="9"/>
  <c r="AE9" i="9" s="1"/>
  <c r="AF9" i="9" s="1"/>
  <c r="AG9" i="9" s="1"/>
  <c r="AC2" i="9"/>
  <c r="AE2" i="9" s="1"/>
  <c r="AF2" i="9" s="1"/>
  <c r="AG2" i="9" s="1"/>
  <c r="AC10" i="9"/>
  <c r="AE10" i="9" s="1"/>
  <c r="AF10" i="9" s="1"/>
  <c r="AG10" i="9" s="1"/>
  <c r="AC5" i="9"/>
  <c r="AE5" i="9" s="1"/>
  <c r="AF5" i="9" s="1"/>
  <c r="AG5" i="9" s="1"/>
  <c r="AC11" i="9"/>
  <c r="AE11" i="9" s="1"/>
  <c r="AF11" i="9" s="1"/>
  <c r="AG11" i="9" s="1"/>
  <c r="AC12" i="9"/>
  <c r="AE12" i="9" s="1"/>
  <c r="AF12" i="9" s="1"/>
  <c r="AG12" i="9" s="1"/>
  <c r="AC67" i="10"/>
  <c r="AE67" i="10" s="1"/>
  <c r="AF67" i="10" s="1"/>
  <c r="AG67" i="10" s="1"/>
  <c r="AC36" i="10"/>
  <c r="AE36" i="10" s="1"/>
  <c r="AF36" i="10" s="1"/>
  <c r="AG36" i="10" s="1"/>
  <c r="AC43" i="10"/>
  <c r="AE43" i="10" s="1"/>
  <c r="AF43" i="10" s="1"/>
  <c r="AG43" i="10" s="1"/>
  <c r="AC9" i="10"/>
  <c r="AE9" i="10" s="1"/>
  <c r="AF9" i="10" s="1"/>
  <c r="AG9" i="10" s="1"/>
  <c r="AC59" i="10"/>
  <c r="AE59" i="10" s="1"/>
  <c r="AF59" i="10" s="1"/>
  <c r="AG59" i="10" s="1"/>
  <c r="AC6" i="10"/>
  <c r="AE6" i="10" s="1"/>
  <c r="AF6" i="10" s="1"/>
  <c r="AG6" i="10" s="1"/>
  <c r="AC18" i="10"/>
  <c r="AE18" i="10" s="1"/>
  <c r="AF18" i="10" s="1"/>
  <c r="AG18" i="10" s="1"/>
  <c r="AC77" i="10"/>
  <c r="AE77" i="10" s="1"/>
  <c r="AF77" i="10" s="1"/>
  <c r="AG77" i="10" s="1"/>
  <c r="AC53" i="10"/>
  <c r="AE53" i="10" s="1"/>
  <c r="AF53" i="10" s="1"/>
  <c r="AG53" i="10" s="1"/>
  <c r="AC73" i="10"/>
  <c r="AE73" i="10" s="1"/>
  <c r="AF73" i="10" s="1"/>
  <c r="AG73" i="10" s="1"/>
  <c r="AC13" i="10"/>
  <c r="AE13" i="10" s="1"/>
  <c r="AF13" i="10" s="1"/>
  <c r="AG13" i="10" s="1"/>
  <c r="AC80" i="10"/>
  <c r="AE80" i="10" s="1"/>
  <c r="AF80" i="10" s="1"/>
  <c r="AG80" i="10" s="1"/>
  <c r="AC75" i="10"/>
  <c r="AE75" i="10" s="1"/>
  <c r="AF75" i="10" s="1"/>
  <c r="AG75" i="10" s="1"/>
  <c r="AC87" i="10"/>
  <c r="AE87" i="10" s="1"/>
  <c r="AF87" i="10" s="1"/>
  <c r="AG87" i="10" s="1"/>
  <c r="AC5" i="10"/>
  <c r="AE5" i="10" s="1"/>
  <c r="AF5" i="10" s="1"/>
  <c r="AG5" i="10" s="1"/>
  <c r="AC41" i="10"/>
  <c r="AE41" i="10" s="1"/>
  <c r="AF41" i="10" s="1"/>
  <c r="AG41" i="10" s="1"/>
  <c r="AC60" i="10"/>
  <c r="AE60" i="10" s="1"/>
  <c r="AF60" i="10" s="1"/>
  <c r="AG60" i="10" s="1"/>
  <c r="AC15" i="10"/>
  <c r="AE15" i="10" s="1"/>
  <c r="AF15" i="10" s="1"/>
  <c r="AG15" i="10" s="1"/>
  <c r="AC24" i="10"/>
  <c r="AE24" i="10" s="1"/>
  <c r="AF24" i="10" s="1"/>
  <c r="AG24" i="10" s="1"/>
  <c r="AC34" i="10"/>
  <c r="AE34" i="10" s="1"/>
  <c r="AF34" i="10" s="1"/>
  <c r="AG34" i="10" s="1"/>
  <c r="AC68" i="10"/>
  <c r="AE68" i="10" s="1"/>
  <c r="AF68" i="10" s="1"/>
  <c r="AG68" i="10" s="1"/>
  <c r="AC8" i="10"/>
  <c r="AE8" i="10" s="1"/>
  <c r="AF8" i="10" s="1"/>
  <c r="AG8" i="10" s="1"/>
  <c r="AC55" i="10"/>
  <c r="AE55" i="10" s="1"/>
  <c r="AF55" i="10" s="1"/>
  <c r="AG55" i="10" s="1"/>
  <c r="AC10" i="10"/>
  <c r="AE10" i="10" s="1"/>
  <c r="AF10" i="10" s="1"/>
  <c r="AG10" i="10" s="1"/>
  <c r="AC20" i="10"/>
  <c r="AE20" i="10" s="1"/>
  <c r="AF20" i="10" s="1"/>
  <c r="AG20" i="10" s="1"/>
  <c r="AC32" i="10"/>
  <c r="AE32" i="10" s="1"/>
  <c r="AF32" i="10" s="1"/>
  <c r="AG32" i="10" s="1"/>
  <c r="AC50" i="10"/>
  <c r="AE50" i="10" s="1"/>
  <c r="AF50" i="10" s="1"/>
  <c r="AG50" i="10" s="1"/>
  <c r="AC78" i="10"/>
  <c r="AE78" i="10" s="1"/>
  <c r="AF78" i="10" s="1"/>
  <c r="AG78" i="10" s="1"/>
  <c r="AC86" i="10"/>
  <c r="AE86" i="10" s="1"/>
  <c r="AF86" i="10" s="1"/>
  <c r="AG86" i="10" s="1"/>
  <c r="AC61" i="10"/>
  <c r="AE61" i="10" s="1"/>
  <c r="AF61" i="10" s="1"/>
  <c r="AG61" i="10" s="1"/>
  <c r="AC49" i="10"/>
  <c r="AE49" i="10" s="1"/>
  <c r="AF49" i="10" s="1"/>
  <c r="AG49" i="10" s="1"/>
  <c r="AC56" i="10"/>
  <c r="AE56" i="10" s="1"/>
  <c r="AF56" i="10" s="1"/>
  <c r="AG56" i="10" s="1"/>
  <c r="AC74" i="10"/>
  <c r="AE74" i="10" s="1"/>
  <c r="AF74" i="10" s="1"/>
  <c r="AG74" i="10" s="1"/>
  <c r="AC46" i="10"/>
  <c r="AE46" i="10" s="1"/>
  <c r="AF46" i="10" s="1"/>
  <c r="AG46" i="10" s="1"/>
  <c r="AC51" i="10"/>
  <c r="AE51" i="10" s="1"/>
  <c r="AF51" i="10" s="1"/>
  <c r="AG51" i="10" s="1"/>
  <c r="AC31" i="10"/>
  <c r="AE31" i="10" s="1"/>
  <c r="AF31" i="10" s="1"/>
  <c r="AG31" i="10" s="1"/>
  <c r="AC84" i="10"/>
  <c r="AE84" i="10" s="1"/>
  <c r="AF84" i="10" s="1"/>
  <c r="AG84" i="10" s="1"/>
  <c r="AC28" i="10"/>
  <c r="AE28" i="10" s="1"/>
  <c r="AF28" i="10" s="1"/>
  <c r="AG28" i="10" s="1"/>
  <c r="AC83" i="10"/>
  <c r="AE83" i="10" s="1"/>
  <c r="AF83" i="10" s="1"/>
  <c r="AG83" i="10" s="1"/>
  <c r="AC7" i="10"/>
  <c r="AE7" i="10" s="1"/>
  <c r="AF7" i="10" s="1"/>
  <c r="AG7" i="10" s="1"/>
  <c r="AC21" i="10"/>
  <c r="AE21" i="10" s="1"/>
  <c r="AF21" i="10" s="1"/>
  <c r="AG21" i="10" s="1"/>
  <c r="AC52" i="10"/>
  <c r="AE52" i="10" s="1"/>
  <c r="AF52" i="10" s="1"/>
  <c r="AG52" i="10" s="1"/>
  <c r="AC22" i="10"/>
  <c r="AE22" i="10" s="1"/>
  <c r="AF22" i="10" s="1"/>
  <c r="AG22" i="10" s="1"/>
  <c r="AC79" i="10"/>
  <c r="AE79" i="10" s="1"/>
  <c r="AF79" i="10" s="1"/>
  <c r="AG79" i="10" s="1"/>
  <c r="AC4" i="10"/>
  <c r="AE4" i="10" s="1"/>
  <c r="AF4" i="10" s="1"/>
  <c r="AG4" i="10" s="1"/>
  <c r="AC19" i="10"/>
  <c r="AE19" i="10" s="1"/>
  <c r="AF19" i="10" s="1"/>
  <c r="AG19" i="10" s="1"/>
  <c r="AC37" i="10"/>
  <c r="AE37" i="10" s="1"/>
  <c r="AF37" i="10" s="1"/>
  <c r="AG37" i="10" s="1"/>
  <c r="AC65" i="10"/>
  <c r="AE65" i="10" s="1"/>
  <c r="AF65" i="10" s="1"/>
  <c r="AG65" i="10" s="1"/>
  <c r="AC57" i="10"/>
  <c r="AE57" i="10" s="1"/>
  <c r="AF57" i="10" s="1"/>
  <c r="AG57" i="10" s="1"/>
  <c r="AC38" i="10"/>
  <c r="AE38" i="10" s="1"/>
  <c r="AF38" i="10" s="1"/>
  <c r="AG38" i="10" s="1"/>
  <c r="AC30" i="10"/>
  <c r="AE30" i="10" s="1"/>
  <c r="AF30" i="10" s="1"/>
  <c r="AG30" i="10" s="1"/>
  <c r="AC45" i="10"/>
  <c r="AE45" i="10" s="1"/>
  <c r="AF45" i="10" s="1"/>
  <c r="AG45" i="10" s="1"/>
  <c r="AC62" i="10"/>
  <c r="AE62" i="10" s="1"/>
  <c r="AF62" i="10" s="1"/>
  <c r="AG62" i="10" s="1"/>
  <c r="AC27" i="10"/>
  <c r="AE27" i="10" s="1"/>
  <c r="AF27" i="10" s="1"/>
  <c r="AG27" i="10" s="1"/>
  <c r="AC29" i="10"/>
  <c r="AE29" i="10" s="1"/>
  <c r="AF29" i="10" s="1"/>
  <c r="AG29" i="10" s="1"/>
  <c r="AC47" i="10"/>
  <c r="AE47" i="10" s="1"/>
  <c r="AF47" i="10" s="1"/>
  <c r="AG47" i="10" s="1"/>
  <c r="AC70" i="10"/>
  <c r="AE70" i="10" s="1"/>
  <c r="AF70" i="10" s="1"/>
  <c r="AG70" i="10" s="1"/>
  <c r="AC11" i="10"/>
  <c r="AE11" i="10" s="1"/>
  <c r="AF11" i="10" s="1"/>
  <c r="AG11" i="10" s="1"/>
  <c r="AC69" i="10"/>
  <c r="AE69" i="10" s="1"/>
  <c r="AF69" i="10" s="1"/>
  <c r="AG69" i="10" s="1"/>
  <c r="AC71" i="10"/>
  <c r="AE71" i="10" s="1"/>
  <c r="AF71" i="10" s="1"/>
  <c r="AG71" i="10" s="1"/>
  <c r="AC63" i="10"/>
  <c r="AE63" i="10" s="1"/>
  <c r="AF63" i="10" s="1"/>
  <c r="AG63" i="10" s="1"/>
  <c r="AC3" i="10"/>
  <c r="AE3" i="10" s="1"/>
  <c r="AF3" i="10" s="1"/>
  <c r="AG3" i="10" s="1"/>
  <c r="AC40" i="10"/>
  <c r="AE40" i="10" s="1"/>
  <c r="AF40" i="10" s="1"/>
  <c r="AG40" i="10" s="1"/>
  <c r="AC82" i="10"/>
  <c r="AE82" i="10" s="1"/>
  <c r="AF82" i="10" s="1"/>
  <c r="AG82" i="10" s="1"/>
  <c r="AC64" i="10"/>
  <c r="AE64" i="10" s="1"/>
  <c r="AF64" i="10" s="1"/>
  <c r="AG64" i="10" s="1"/>
  <c r="AC66" i="10"/>
  <c r="AE66" i="10" s="1"/>
  <c r="AF66" i="10" s="1"/>
  <c r="AG66" i="10" s="1"/>
  <c r="AC58" i="10"/>
  <c r="AE58" i="10" s="1"/>
  <c r="AF58" i="10" s="1"/>
  <c r="AG58" i="10" s="1"/>
  <c r="AC76" i="10"/>
  <c r="AE76" i="10" s="1"/>
  <c r="AF76" i="10" s="1"/>
  <c r="AG76" i="10" s="1"/>
  <c r="AC44" i="10"/>
  <c r="AE44" i="10" s="1"/>
  <c r="AF44" i="10" s="1"/>
  <c r="AG44" i="10" s="1"/>
  <c r="AC33" i="10"/>
  <c r="AE33" i="10" s="1"/>
  <c r="AF33" i="10" s="1"/>
  <c r="AG33" i="10" s="1"/>
  <c r="AC16" i="10"/>
  <c r="AE16" i="10" s="1"/>
  <c r="AF16" i="10" s="1"/>
  <c r="AG16" i="10" s="1"/>
  <c r="AC17" i="10"/>
  <c r="AE17" i="10" s="1"/>
  <c r="AF17" i="10" s="1"/>
  <c r="AG17" i="10" s="1"/>
  <c r="AC35" i="10"/>
  <c r="AE35" i="10" s="1"/>
  <c r="AF35" i="10" s="1"/>
  <c r="AG35" i="10" s="1"/>
  <c r="AC39" i="10"/>
  <c r="AE39" i="10" s="1"/>
  <c r="AF39" i="10" s="1"/>
  <c r="AG39" i="10" s="1"/>
  <c r="AC85" i="10"/>
  <c r="AE85" i="10" s="1"/>
  <c r="AF85" i="10" s="1"/>
  <c r="AG85" i="10" s="1"/>
  <c r="AC12" i="10"/>
  <c r="AE12" i="10" s="1"/>
  <c r="AF12" i="10" s="1"/>
  <c r="AG12" i="10" s="1"/>
  <c r="AC23" i="10"/>
  <c r="AE23" i="10" s="1"/>
  <c r="AF23" i="10" s="1"/>
  <c r="AG23" i="10" s="1"/>
  <c r="AC54" i="10"/>
  <c r="AE54" i="10" s="1"/>
  <c r="AF54" i="10" s="1"/>
  <c r="AG54" i="10" s="1"/>
  <c r="AC72" i="10"/>
  <c r="AE72" i="10" s="1"/>
  <c r="AF72" i="10" s="1"/>
  <c r="AG72" i="10" s="1"/>
  <c r="AC42" i="10"/>
  <c r="AE42" i="10" s="1"/>
  <c r="AF42" i="10" s="1"/>
  <c r="AG42" i="10" s="1"/>
  <c r="AC48" i="10"/>
  <c r="AE48" i="10" s="1"/>
  <c r="AF48" i="10" s="1"/>
  <c r="AG48" i="10" s="1"/>
  <c r="AC14" i="10"/>
  <c r="AE14" i="10" s="1"/>
  <c r="AF14" i="10" s="1"/>
  <c r="AG14" i="10" s="1"/>
  <c r="AC81" i="10"/>
  <c r="AE81" i="10" s="1"/>
  <c r="AF81" i="10" s="1"/>
  <c r="AG81" i="10" s="1"/>
  <c r="AC9" i="8"/>
  <c r="AE9" i="8" s="1"/>
  <c r="AF9" i="8" s="1"/>
  <c r="AG9" i="8" s="1"/>
  <c r="AC10" i="8"/>
  <c r="AE10" i="8" s="1"/>
  <c r="AF10" i="8" s="1"/>
  <c r="AG10" i="8" s="1"/>
  <c r="AC11" i="8"/>
  <c r="AE11" i="8" s="1"/>
  <c r="AF11" i="8" s="1"/>
  <c r="AG11" i="8" s="1"/>
  <c r="AC19" i="7"/>
  <c r="AE19" i="7" s="1"/>
  <c r="AF19" i="7" s="1"/>
  <c r="AG19" i="7" s="1"/>
  <c r="AC20" i="7"/>
  <c r="AE20" i="7" s="1"/>
  <c r="AF20" i="7" s="1"/>
  <c r="AG20" i="7" s="1"/>
  <c r="AC21" i="7"/>
  <c r="AE21" i="7" s="1"/>
  <c r="AF21" i="7" s="1"/>
  <c r="AG21" i="7" s="1"/>
  <c r="AC6" i="8"/>
  <c r="AE6" i="8" s="1"/>
  <c r="AF6" i="8" s="1"/>
  <c r="AG6" i="8" s="1"/>
  <c r="AC7" i="8"/>
  <c r="AE7" i="8" s="1"/>
  <c r="AF7" i="8" s="1"/>
  <c r="AG7" i="8" s="1"/>
  <c r="AC8" i="8"/>
  <c r="AE8" i="8" s="1"/>
  <c r="AF8" i="8" s="1"/>
  <c r="AG8" i="8" s="1"/>
  <c r="AC3" i="8"/>
  <c r="AE3" i="8" s="1"/>
  <c r="AC4" i="8"/>
  <c r="AE4" i="8" s="1"/>
  <c r="AF4" i="8" s="1"/>
  <c r="AG4" i="8" s="1"/>
  <c r="AC5" i="8"/>
  <c r="AE5" i="8" s="1"/>
  <c r="AF5" i="8" s="1"/>
  <c r="AG5" i="8" s="1"/>
  <c r="AC16" i="7"/>
  <c r="AC17" i="7"/>
  <c r="AE17" i="7" s="1"/>
  <c r="AF17" i="7" s="1"/>
  <c r="AG17" i="7" s="1"/>
  <c r="AC18" i="7"/>
  <c r="AE18" i="7" s="1"/>
  <c r="AF18" i="7" s="1"/>
  <c r="AG18" i="7" s="1"/>
  <c r="AH3" i="10" l="1"/>
  <c r="AE16" i="7"/>
  <c r="AC31" i="7"/>
  <c r="AE22" i="7"/>
  <c r="AI63" i="10"/>
  <c r="AH63" i="10"/>
  <c r="AI70" i="10"/>
  <c r="AH70" i="10"/>
  <c r="AI74" i="10"/>
  <c r="AH74" i="10"/>
  <c r="AI68" i="10"/>
  <c r="AH68" i="10"/>
  <c r="AI60" i="10"/>
  <c r="AH60" i="10"/>
  <c r="AI10" i="9"/>
  <c r="AH10" i="9"/>
  <c r="AH25" i="10"/>
  <c r="AI25" i="10"/>
  <c r="AI6" i="9"/>
  <c r="AH6" i="9"/>
  <c r="AI81" i="10"/>
  <c r="AH81" i="10"/>
  <c r="AI72" i="10"/>
  <c r="AH72" i="10"/>
  <c r="AI85" i="10"/>
  <c r="AH85" i="10"/>
  <c r="AI79" i="10"/>
  <c r="AH79" i="10"/>
  <c r="AI56" i="10"/>
  <c r="AH56" i="10"/>
  <c r="AI41" i="10"/>
  <c r="AH41" i="10"/>
  <c r="AI77" i="10"/>
  <c r="AH77" i="10"/>
  <c r="AI12" i="9"/>
  <c r="AH12" i="9"/>
  <c r="AI4" i="9"/>
  <c r="AH4" i="9"/>
  <c r="AI8" i="9"/>
  <c r="AH8" i="9"/>
  <c r="AI14" i="9"/>
  <c r="AH14" i="9"/>
  <c r="AI54" i="10"/>
  <c r="AH54" i="10"/>
  <c r="AI58" i="10"/>
  <c r="AH58" i="10"/>
  <c r="AI30" i="10"/>
  <c r="AH30" i="10"/>
  <c r="AI83" i="10"/>
  <c r="AH83" i="10"/>
  <c r="AI51" i="10"/>
  <c r="AH51" i="10"/>
  <c r="AI5" i="10"/>
  <c r="AH5" i="10"/>
  <c r="AI2" i="9"/>
  <c r="AH2" i="9"/>
  <c r="AI44" i="10"/>
  <c r="AH44" i="10"/>
  <c r="AI66" i="10"/>
  <c r="AH66" i="10"/>
  <c r="AI3" i="10"/>
  <c r="AI11" i="10"/>
  <c r="AH11" i="10"/>
  <c r="AH27" i="10"/>
  <c r="AI27" i="10"/>
  <c r="AI8" i="10"/>
  <c r="AH8" i="10"/>
  <c r="AC15" i="8"/>
  <c r="AF16" i="7" l="1"/>
  <c r="AE31" i="7"/>
  <c r="AF22" i="7"/>
  <c r="AF3" i="8"/>
  <c r="AE15" i="8"/>
  <c r="AG16" i="7" l="1"/>
  <c r="AF31" i="7"/>
  <c r="AG22" i="7"/>
  <c r="AF15" i="8"/>
  <c r="AG3" i="8"/>
  <c r="AG31" i="7" l="1"/>
  <c r="AG32" i="7"/>
  <c r="AG16" i="8"/>
  <c r="AG15" i="8"/>
</calcChain>
</file>

<file path=xl/sharedStrings.xml><?xml version="1.0" encoding="utf-8"?>
<sst xmlns="http://schemas.openxmlformats.org/spreadsheetml/2006/main" count="521" uniqueCount="183">
  <si>
    <t>IPL num</t>
  </si>
  <si>
    <t>NAME</t>
  </si>
  <si>
    <t>d17O</t>
  </si>
  <si>
    <t>d'17O</t>
  </si>
  <si>
    <t>d17O err</t>
  </si>
  <si>
    <t>d18O</t>
  </si>
  <si>
    <t>d'18O</t>
  </si>
  <si>
    <t>d18O err</t>
  </si>
  <si>
    <t>CAP 17O</t>
  </si>
  <si>
    <t>CAP17O err</t>
  </si>
  <si>
    <t>d33</t>
  </si>
  <si>
    <t>d33 err</t>
  </si>
  <si>
    <t>d34</t>
  </si>
  <si>
    <t>d34 err</t>
  </si>
  <si>
    <t>d35</t>
  </si>
  <si>
    <t>d35 err</t>
  </si>
  <si>
    <t>d36</t>
  </si>
  <si>
    <t>d36 err</t>
  </si>
  <si>
    <t>Date Time</t>
  </si>
  <si>
    <t>version</t>
  </si>
  <si>
    <t>33 mismatch R2</t>
  </si>
  <si>
    <t>34 mismatch R2</t>
  </si>
  <si>
    <t>SMOW</t>
  </si>
  <si>
    <t>SMOW-SLAP transfer functions</t>
  </si>
  <si>
    <t>SLAP</t>
  </si>
  <si>
    <t>normalized to SMOW</t>
    <phoneticPr fontId="0" type="noConversion"/>
  </si>
  <si>
    <t>stretched to SLAP</t>
    <phoneticPr fontId="0" type="noConversion"/>
  </si>
  <si>
    <t>d17O SMOW</t>
    <phoneticPr fontId="0" type="noConversion"/>
  </si>
  <si>
    <t>d18O SMOW</t>
    <phoneticPr fontId="0" type="noConversion"/>
  </si>
  <si>
    <t>d17O SMOW-SLAP</t>
    <phoneticPr fontId="0" type="noConversion"/>
  </si>
  <si>
    <t>d18O SMOW-SLAP</t>
    <phoneticPr fontId="0" type="noConversion"/>
  </si>
  <si>
    <t>d'17O Final</t>
  </si>
  <si>
    <t>d'18O Final</t>
  </si>
  <si>
    <t>D17O Final</t>
  </si>
  <si>
    <t>D17O per meg</t>
  </si>
  <si>
    <t>AVG</t>
  </si>
  <si>
    <t>d17O SLAP</t>
    <phoneticPr fontId="0" type="noConversion"/>
  </si>
  <si>
    <t>d18O SLAP</t>
    <phoneticPr fontId="0" type="noConversion"/>
  </si>
  <si>
    <t>Observed</t>
    <phoneticPr fontId="0" type="noConversion"/>
  </si>
  <si>
    <t>Accepted</t>
    <phoneticPr fontId="0" type="noConversion"/>
  </si>
  <si>
    <t>slope</t>
    <phoneticPr fontId="0" type="noConversion"/>
  </si>
  <si>
    <t>intercept</t>
    <phoneticPr fontId="0" type="noConversion"/>
  </si>
  <si>
    <t>d33 SMOW-REF</t>
  </si>
  <si>
    <t>d34 SMOW-REF</t>
  </si>
  <si>
    <t>Type</t>
  </si>
  <si>
    <t>Turkana</t>
  </si>
  <si>
    <t>Serengeti Soils</t>
  </si>
  <si>
    <t>Atacama</t>
  </si>
  <si>
    <t>Carbonate</t>
  </si>
  <si>
    <t>Woranso-Mille</t>
  </si>
  <si>
    <t>102-GC-AZ01</t>
  </si>
  <si>
    <t>Mollusks</t>
  </si>
  <si>
    <t>NBS-19</t>
  </si>
  <si>
    <t>Ian's Samples</t>
  </si>
  <si>
    <t>K-Pg</t>
  </si>
  <si>
    <t>GON06-OES</t>
  </si>
  <si>
    <t>Uncategorized</t>
  </si>
  <si>
    <t>Type 2</t>
  </si>
  <si>
    <t>Furnace</t>
  </si>
  <si>
    <t>GISP</t>
  </si>
  <si>
    <t>NBS-18</t>
  </si>
  <si>
    <t>from website: www.contextures.com/xlDataVal02.html</t>
  </si>
  <si>
    <t>WaterStd</t>
  </si>
  <si>
    <t>Water</t>
  </si>
  <si>
    <t>CarbonateStd</t>
  </si>
  <si>
    <t xml:space="preserve">Type 1 </t>
  </si>
  <si>
    <t>House DI</t>
  </si>
  <si>
    <t>USGS45</t>
  </si>
  <si>
    <t>USGS46</t>
  </si>
  <si>
    <t>USGS47</t>
  </si>
  <si>
    <t>USGS48</t>
  </si>
  <si>
    <t>USGS50</t>
  </si>
  <si>
    <t>Crowdsource</t>
  </si>
  <si>
    <t>Average</t>
  </si>
  <si>
    <t>Stdev</t>
  </si>
  <si>
    <t>DO NOT PASTE OVER OR IT WILL MESS UP CALCULATIONS!!</t>
  </si>
  <si>
    <t>*should equal zero</t>
  </si>
  <si>
    <t>slope MWL</t>
  </si>
  <si>
    <t>Serengeti Waters</t>
  </si>
  <si>
    <t>User</t>
  </si>
  <si>
    <t>Sarah's Waters</t>
  </si>
  <si>
    <t>Comments</t>
  </si>
  <si>
    <t>Rejected</t>
  </si>
  <si>
    <t>IPL Laser CO2</t>
  </si>
  <si>
    <t>O2 Injection</t>
  </si>
  <si>
    <t>O2 Reduction</t>
  </si>
  <si>
    <t>Rejects</t>
  </si>
  <si>
    <t>corrected only using new VSMOW2-B1 and SLAP2-B1</t>
  </si>
  <si>
    <t>start pasting data here to avoid pasting over equations</t>
  </si>
  <si>
    <t>Data_316 IPL-17O-345 USGS45-12</t>
  </si>
  <si>
    <t>Data_317 IPL-17O-346 USGS45-13</t>
  </si>
  <si>
    <t>Data_318 IPL-17O-347 VSMOW2-A1-42</t>
  </si>
  <si>
    <t>Data_319 IPL-17O-348 VSMOW2-A1-43</t>
  </si>
  <si>
    <t>Data_320 IPL-17O-349 VSMOW2-A1-44</t>
  </si>
  <si>
    <t>Data_321 IPL-17O-350 SLAP-A1-40</t>
  </si>
  <si>
    <t>Data_322 IPL-17O-351 SLAP-A1-41</t>
  </si>
  <si>
    <t>Data_323 IPL-17O-352 SLAP-A1-42</t>
  </si>
  <si>
    <t>Data_324 IPL-17O-353 TaylorMelt-1</t>
  </si>
  <si>
    <t>Data_325 IPL-17O-354 TaylorMelt-2</t>
  </si>
  <si>
    <t>Data_326 IPL-17O-355 Tahoe30-2</t>
  </si>
  <si>
    <t>Data_327 IPL-17O-356 Tahoe11-1</t>
  </si>
  <si>
    <t>Data_330 IPL-17O-357 Tahoe3-1</t>
  </si>
  <si>
    <t>Data_332 IPL-17O-359 Tahoe22-1</t>
  </si>
  <si>
    <t>Data_333 IPL-17O-360 Tahoe17-1</t>
  </si>
  <si>
    <t>Data_334 IPL-17O-361 Tahoe1-1</t>
  </si>
  <si>
    <t>Data_335 IPL-17O-362 Tahoe26-1</t>
  </si>
  <si>
    <t>Data_336 IPL-17O-363 Tahoe14-1</t>
  </si>
  <si>
    <t>Data_337 IPL-17O-364 Tahoe20-1</t>
  </si>
  <si>
    <t>Data_338 IPL-17O-365 TahoeRiver47-1</t>
  </si>
  <si>
    <t>Data_339 IPL-17O-366 TahoeRiver55-1</t>
  </si>
  <si>
    <t>Data_340 IPL-17O-367 TahoeRiver38-1</t>
  </si>
  <si>
    <t>Data_341 IPL-17O-368 GISP-A-3</t>
  </si>
  <si>
    <t>Data_342 IPL-17O-369 GISP-A-4</t>
  </si>
  <si>
    <t>Data_343 IPL-17O-370 SLAP-A1-43</t>
  </si>
  <si>
    <t>Data_344 IPL-17O-371 SLAP-A1-44</t>
  </si>
  <si>
    <t>Data_345 IPL-17O-372 SLAP-A1-45</t>
  </si>
  <si>
    <t>Data_346 IPL-17O-373 SMOW2-A1-45</t>
  </si>
  <si>
    <t>Data_347 IPL-17O-374 SMOW2-A1-46</t>
  </si>
  <si>
    <t>Data_348 IPL-17O-375 SMOW2-A1-47</t>
  </si>
  <si>
    <t>Data_350 IPL-17O-376 Tahoe14-2</t>
  </si>
  <si>
    <t>Data_349 IPL-17O-377 Tahoe9-1</t>
  </si>
  <si>
    <t>Data_351 IPL-17O-378 Tahoe18-1</t>
  </si>
  <si>
    <t>Data_352 IPL-17O-379 Tahoe24-1</t>
  </si>
  <si>
    <t>Data_353 IPL-17O-380 TahoeRiver53-1</t>
  </si>
  <si>
    <t>Data_354 IPL-17O-381 TahoeRiver46-1</t>
  </si>
  <si>
    <t>Data_355 IPL-17O-382 TahoeRiver40-1</t>
  </si>
  <si>
    <t>Data_356 IPL-17O-383 TahoeRiver39-1</t>
  </si>
  <si>
    <t>Data_358 IPL-17O-384 TahoeRiver47-2</t>
  </si>
  <si>
    <t>Data_357 IPL-17O-385 FurnaceH2O-10</t>
  </si>
  <si>
    <t>Data_359 IPL-17O-386 FurnaceH2O-11</t>
  </si>
  <si>
    <t>Data_360 IPL-17O-387 102GCAZ-14</t>
  </si>
  <si>
    <t>Data_361 IPL-17O-388 102GCAZ-15</t>
  </si>
  <si>
    <t>Data_362 IPL-17O-389 364-77A-40R-59-60cm-1</t>
  </si>
  <si>
    <t>Data_363 IPL-17O-390 364-77D-40R-10-11cm-1</t>
  </si>
  <si>
    <t>Data_364 IPL-17O-391 CC4-1-3</t>
  </si>
  <si>
    <t>Data_365 IPL-17O-392 CC4-1-4</t>
  </si>
  <si>
    <t>Data_366 IPL-17O-393 CC4-6-3</t>
  </si>
  <si>
    <t>Data_367 IPL-17O-394 CC4-14-3</t>
  </si>
  <si>
    <t>Data_368 IPL-17O-395 CC4-14-4</t>
  </si>
  <si>
    <t>Data_369 IPL-17O-396 CC4-13-3</t>
  </si>
  <si>
    <t>Data_371 IPL-17O-398 NBS18-7</t>
  </si>
  <si>
    <t>Data_372 IPL-17O-399 NBS18-8</t>
  </si>
  <si>
    <t>Data_373 IPL-17O-400 SMOW2-A1-48</t>
  </si>
  <si>
    <t>Data_374 IPL-17O-401 SMOW2-A1-49</t>
  </si>
  <si>
    <t>Data_375 IPL-17O-402 Tahoe Snow 64-1</t>
  </si>
  <si>
    <t>Data_377 IPL-17O-404 SLAP-2-A-1</t>
  </si>
  <si>
    <t>Data_378 IPL-17O-405 SLAP-2-A-2</t>
  </si>
  <si>
    <t>Data_379 IPL-17O-406 SLAP-2-A-3</t>
  </si>
  <si>
    <t>Data_380 IPL-17O-407 LakeVic1-1</t>
  </si>
  <si>
    <t>Data_381 IPL-17O-408 LakeVic1-2</t>
  </si>
  <si>
    <t>Data_382 IPL-17O-409 TahoeRiver42-1</t>
  </si>
  <si>
    <t>Data_383 IPL-17O-410 SimbaDam-1</t>
  </si>
  <si>
    <t>Data_384 IPL-17O-411 SimbaDam-2</t>
  </si>
  <si>
    <t>Data_385 IPL-17O-412 Olbalbal Sump-1</t>
  </si>
  <si>
    <t>Data_386 IPL-17O-413 Olbalbal Sump-2</t>
  </si>
  <si>
    <t>Data_387 IPL-17O-414 SeroneraRiver1-1</t>
  </si>
  <si>
    <t>Data_388 IPL-17O-415 SeroneraRiver1-2</t>
  </si>
  <si>
    <t>Data_391 IPL-17O-416 102GCAZ-16</t>
  </si>
  <si>
    <t>Data_392 IPL-17O-417 102GCAZ-17</t>
  </si>
  <si>
    <t>Data_393 IPL-17O-418 PV60-1</t>
  </si>
  <si>
    <t>Data_394 IPL-17O-419 PV60-2</t>
  </si>
  <si>
    <t>Data_395 IPL-17O-420 PV55-1</t>
  </si>
  <si>
    <t>Data_397 IPL-17O-422 PV50-1</t>
  </si>
  <si>
    <t>Data_398 IPL-17O-423 PV50-2</t>
  </si>
  <si>
    <t>Data_399 IPL-17O-424 PV29-1</t>
  </si>
  <si>
    <t>Data_400 IPL-17O-425 PV29-2</t>
  </si>
  <si>
    <t>Data_401 IPL-17O-426 PV22-1</t>
  </si>
  <si>
    <t>Data_402 IPL-17O-427 PV22-2</t>
  </si>
  <si>
    <t>Data_403 IPL-17O-428 18-55-49A-1</t>
  </si>
  <si>
    <t>Data_404 IPL-17O-429 18-55-49A-2</t>
  </si>
  <si>
    <t>Data_405 IPL-17O-430 18-55-236AC-1</t>
  </si>
  <si>
    <t>Data_406 IPL-17O-431 18-55-236AC-2</t>
  </si>
  <si>
    <t>Data_407 IPL-17O-432 NBS18-9</t>
  </si>
  <si>
    <t>***heater restored, HF vent cleared***</t>
  </si>
  <si>
    <t>***reactor 4 split into two spreadsheets because changed ref gas midway through reactor***</t>
  </si>
  <si>
    <t>ReactorID</t>
  </si>
  <si>
    <t>Data_376 IPL-17O-403 Tahoe Snow 64-2</t>
  </si>
  <si>
    <t>***changed CoF3 Reactor***</t>
  </si>
  <si>
    <t>FIRST SLAP</t>
  </si>
  <si>
    <t>primes</t>
  </si>
  <si>
    <t>flag.major</t>
  </si>
  <si>
    <t>flag.analysis</t>
  </si>
  <si>
    <t>sample reacted in acid bath &gt;20min (left V1 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</si>
</sst>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43">
    <xf numFmtId="0" fontId="0" fillId="0" borderId="0"/>
    <xf numFmtId="0" fontId="3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4" applyNumberFormat="0" applyAlignment="0" applyProtection="0"/>
    <xf numFmtId="0" fontId="18" fillId="11" borderId="5" applyNumberFormat="0" applyAlignment="0" applyProtection="0"/>
    <xf numFmtId="0" fontId="19" fillId="11" borderId="4" applyNumberFormat="0" applyAlignment="0" applyProtection="0"/>
    <xf numFmtId="0" fontId="20" fillId="0" borderId="6" applyNumberFormat="0" applyFill="0" applyAlignment="0" applyProtection="0"/>
    <xf numFmtId="0" fontId="1" fillId="12" borderId="7" applyNumberFormat="0" applyAlignment="0" applyProtection="0"/>
    <xf numFmtId="0" fontId="8" fillId="0" borderId="0" applyNumberFormat="0" applyFill="0" applyBorder="0" applyAlignment="0" applyProtection="0"/>
    <xf numFmtId="0" fontId="9" fillId="13" borderId="8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2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2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2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2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2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2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</cellStyleXfs>
  <cellXfs count="67">
    <xf numFmtId="0" fontId="0" fillId="0" borderId="0" xfId="0"/>
    <xf numFmtId="0" fontId="1" fillId="2" borderId="0" xfId="0" applyFont="1" applyFill="1"/>
    <xf numFmtId="1" fontId="0" fillId="0" borderId="0" xfId="0" applyNumberFormat="1"/>
    <xf numFmtId="164" fontId="0" fillId="0" borderId="0" xfId="0" applyNumberFormat="1"/>
    <xf numFmtId="0" fontId="1" fillId="3" borderId="0" xfId="0" applyFont="1" applyFill="1"/>
    <xf numFmtId="0" fontId="6" fillId="0" borderId="0" xfId="1" applyFont="1" applyAlignment="1">
      <alignment horizontal="center"/>
    </xf>
    <xf numFmtId="2" fontId="6" fillId="0" borderId="0" xfId="1" applyNumberFormat="1" applyFont="1" applyAlignment="1">
      <alignment horizontal="center"/>
    </xf>
    <xf numFmtId="164" fontId="6" fillId="0" borderId="0" xfId="1" applyNumberFormat="1" applyFont="1" applyAlignment="1">
      <alignment horizontal="center" vertical="center"/>
    </xf>
    <xf numFmtId="0" fontId="4" fillId="6" borderId="0" xfId="1" applyFont="1" applyFill="1" applyAlignment="1">
      <alignment horizontal="center"/>
    </xf>
    <xf numFmtId="0" fontId="7" fillId="6" borderId="0" xfId="1" applyFont="1" applyFill="1" applyAlignment="1">
      <alignment horizontal="center"/>
    </xf>
    <xf numFmtId="2" fontId="4" fillId="6" borderId="0" xfId="1" applyNumberFormat="1" applyFont="1" applyFill="1" applyAlignment="1">
      <alignment horizontal="center"/>
    </xf>
    <xf numFmtId="164" fontId="4" fillId="6" borderId="0" xfId="1" applyNumberFormat="1" applyFont="1" applyFill="1" applyAlignment="1">
      <alignment horizontal="center"/>
    </xf>
    <xf numFmtId="22" fontId="8" fillId="0" borderId="0" xfId="0" applyNumberFormat="1" applyFont="1"/>
    <xf numFmtId="0" fontId="2" fillId="0" borderId="10" xfId="0" applyFont="1" applyBorder="1"/>
    <xf numFmtId="0" fontId="0" fillId="0" borderId="0" xfId="0"/>
    <xf numFmtId="22" fontId="0" fillId="0" borderId="0" xfId="0" applyNumberFormat="1"/>
    <xf numFmtId="165" fontId="0" fillId="0" borderId="0" xfId="0" applyNumberFormat="1"/>
    <xf numFmtId="2" fontId="0" fillId="0" borderId="0" xfId="0" applyNumberFormat="1"/>
    <xf numFmtId="0" fontId="8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38" borderId="0" xfId="0" applyFont="1" applyFill="1"/>
    <xf numFmtId="0" fontId="0" fillId="6" borderId="0" xfId="0" applyFill="1"/>
    <xf numFmtId="0" fontId="0" fillId="39" borderId="0" xfId="0" applyFill="1"/>
    <xf numFmtId="0" fontId="0" fillId="39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/>
    <xf numFmtId="2" fontId="2" fillId="0" borderId="0" xfId="0" applyNumberFormat="1" applyFont="1"/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  <xf numFmtId="165" fontId="8" fillId="0" borderId="0" xfId="0" applyNumberFormat="1" applyFont="1"/>
    <xf numFmtId="1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 applyFill="1"/>
    <xf numFmtId="165" fontId="8" fillId="0" borderId="0" xfId="0" applyNumberFormat="1" applyFont="1" applyFill="1"/>
    <xf numFmtId="1" fontId="8" fillId="0" borderId="0" xfId="0" applyNumberFormat="1" applyFont="1" applyFill="1"/>
    <xf numFmtId="2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5" fontId="1" fillId="3" borderId="0" xfId="0" applyNumberFormat="1" applyFont="1" applyFill="1"/>
    <xf numFmtId="165" fontId="2" fillId="0" borderId="0" xfId="0" applyNumberFormat="1" applyFont="1"/>
    <xf numFmtId="0" fontId="0" fillId="0" borderId="0" xfId="0"/>
    <xf numFmtId="22" fontId="0" fillId="0" borderId="0" xfId="0" applyNumberFormat="1"/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NumberFormat="1" applyFont="1" applyAlignment="1">
      <alignment horizontal="center"/>
    </xf>
    <xf numFmtId="0" fontId="0" fillId="0" borderId="0" xfId="0" applyNumberFormat="1"/>
    <xf numFmtId="0" fontId="23" fillId="0" borderId="0" xfId="0" applyFont="1"/>
    <xf numFmtId="0" fontId="1" fillId="0" borderId="0" xfId="0" applyFont="1" applyFill="1"/>
    <xf numFmtId="0" fontId="4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4" fillId="0" borderId="0" xfId="0" applyFont="1" applyFill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4" fillId="40" borderId="0" xfId="0" applyFont="1" applyFill="1" applyBorder="1" applyAlignment="1">
      <alignment horizontal="left"/>
    </xf>
    <xf numFmtId="0" fontId="0" fillId="40" borderId="0" xfId="0" applyFont="1" applyFill="1" applyBorder="1" applyAlignment="1">
      <alignment horizontal="left"/>
    </xf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5" name="Table7106" displayName="Table7106" ref="C1:D15" totalsRowShown="0">
  <autoFilter ref="C1:D15"/>
  <tableColumns count="2">
    <tableColumn id="1" name="Type 1 " dataDxfId="1"/>
    <tableColumn id="2" name="Type 2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A5" totalsRowShown="0">
  <autoFilter ref="A1:A5"/>
  <tableColumns count="1">
    <tableColumn id="1" name="Type"/>
  </tableColumns>
  <tableStyleInfo name="TableStyleDark11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B1:B11" totalsRowShown="0">
  <autoFilter ref="B1:B11"/>
  <tableColumns count="1">
    <tableColumn id="1" name="WaterStd"/>
  </tableColumns>
  <tableStyleInfo name="TableStyleDark11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C1:C8" totalsRowShown="0">
  <autoFilter ref="C1:C8"/>
  <tableColumns count="1">
    <tableColumn id="1" name="CarbonateStd"/>
  </tableColumns>
  <tableStyleInfo name="TableStyleDark11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D1:D10" totalsRowShown="0">
  <autoFilter ref="D1:D10"/>
  <tableColumns count="1">
    <tableColumn id="1" name="Water"/>
  </tableColumns>
  <tableStyleInfo name="TableStyleDark11" showFirstColumn="0" showLastColumn="0" showRowStripes="1" showColumnStripes="0"/>
</table>
</file>

<file path=xl/tables/table6.xml><?xml version="1.0" encoding="utf-8"?>
<table xmlns="http://schemas.openxmlformats.org/spreadsheetml/2006/main" id="6" name="Table47" displayName="Table47" ref="E1:E9" totalsRowShown="0">
  <autoFilter ref="E1:E9"/>
  <tableColumns count="1">
    <tableColumn id="1" name="Carbonate"/>
  </tableColumns>
  <tableStyleInfo name="TableStyleDark11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5:B16" totalsRowShown="0">
  <autoFilter ref="A15:B16"/>
  <tableColumns count="2">
    <tableColumn id="1" name="Type 1 "/>
    <tableColumn id="2" name="Type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8"/>
  <sheetViews>
    <sheetView tabSelected="1" zoomScaleNormal="100" workbookViewId="0">
      <pane xSplit="5" ySplit="1" topLeftCell="Z2" activePane="bottomRight" state="frozen"/>
      <selection pane="topRight" activeCell="C1" sqref="C1"/>
      <selection pane="bottomLeft" activeCell="A2" sqref="A2"/>
      <selection pane="bottomRight" activeCell="AF10" sqref="AF10"/>
    </sheetView>
  </sheetViews>
  <sheetFormatPr defaultRowHeight="15" x14ac:dyDescent="0.25"/>
  <cols>
    <col min="1" max="1" width="9.28515625" style="45" bestFit="1" customWidth="1"/>
    <col min="2" max="2" width="7" style="20" customWidth="1"/>
    <col min="3" max="3" width="13.5703125" style="47" customWidth="1"/>
    <col min="4" max="4" width="16.5703125" style="47" customWidth="1"/>
    <col min="5" max="5" width="42.28515625" style="45" customWidth="1"/>
    <col min="6" max="7" width="10.28515625" style="45" bestFit="1" customWidth="1"/>
    <col min="8" max="8" width="9.85546875" style="45" bestFit="1" customWidth="1"/>
    <col min="9" max="10" width="10.28515625" style="45" bestFit="1" customWidth="1"/>
    <col min="11" max="11" width="9.85546875" style="45" bestFit="1" customWidth="1"/>
    <col min="12" max="12" width="10.28515625" style="45" bestFit="1" customWidth="1"/>
    <col min="13" max="13" width="10.140625" style="45" bestFit="1" customWidth="1"/>
    <col min="14" max="14" width="11.28515625" style="45" bestFit="1" customWidth="1"/>
    <col min="15" max="15" width="9.85546875" style="45" bestFit="1" customWidth="1"/>
    <col min="16" max="16" width="11.28515625" style="45" bestFit="1" customWidth="1"/>
    <col min="17" max="17" width="9.85546875" style="45" bestFit="1" customWidth="1"/>
    <col min="18" max="18" width="11.28515625" style="45" bestFit="1" customWidth="1"/>
    <col min="19" max="19" width="9.85546875" style="45" bestFit="1" customWidth="1"/>
    <col min="20" max="20" width="12.5703125" style="45" bestFit="1" customWidth="1"/>
    <col min="21" max="21" width="9.85546875" style="45" bestFit="1" customWidth="1"/>
    <col min="22" max="22" width="15.85546875" style="45" bestFit="1" customWidth="1"/>
    <col min="23" max="23" width="9.28515625" style="45" bestFit="1" customWidth="1"/>
    <col min="24" max="24" width="14.7109375" style="45" customWidth="1"/>
    <col min="25" max="25" width="14.42578125" style="45" customWidth="1"/>
    <col min="26" max="27" width="15.140625" style="45" bestFit="1" customWidth="1"/>
    <col min="28" max="29" width="11.140625" style="45" bestFit="1" customWidth="1"/>
    <col min="30" max="31" width="10.85546875" style="45" bestFit="1" customWidth="1"/>
    <col min="32" max="32" width="10.42578125" style="45" bestFit="1" customWidth="1"/>
    <col min="33" max="33" width="13.5703125" style="45" bestFit="1" customWidth="1"/>
    <col min="34" max="34" width="8.28515625" style="45" bestFit="1" customWidth="1"/>
    <col min="35" max="35" width="7.7109375" style="51" bestFit="1" customWidth="1"/>
    <col min="36" max="16384" width="9.140625" style="45"/>
  </cols>
  <sheetData>
    <row r="1" spans="1:41" s="19" customFormat="1" x14ac:dyDescent="0.25">
      <c r="A1" s="19" t="s">
        <v>0</v>
      </c>
      <c r="B1" s="22" t="s">
        <v>79</v>
      </c>
      <c r="C1" s="47" t="s">
        <v>65</v>
      </c>
      <c r="D1" s="47" t="s">
        <v>57</v>
      </c>
      <c r="E1" s="19" t="s">
        <v>1</v>
      </c>
      <c r="F1" s="19" t="s">
        <v>2</v>
      </c>
      <c r="G1" s="19" t="s">
        <v>3</v>
      </c>
      <c r="H1" s="19" t="s">
        <v>4</v>
      </c>
      <c r="I1" s="19" t="s">
        <v>5</v>
      </c>
      <c r="J1" s="19" t="s">
        <v>6</v>
      </c>
      <c r="K1" s="19" t="s">
        <v>7</v>
      </c>
      <c r="L1" s="19" t="s">
        <v>8</v>
      </c>
      <c r="M1" s="19" t="s">
        <v>9</v>
      </c>
      <c r="N1" s="19" t="s">
        <v>10</v>
      </c>
      <c r="O1" s="19" t="s">
        <v>11</v>
      </c>
      <c r="P1" s="19" t="s">
        <v>12</v>
      </c>
      <c r="Q1" s="19" t="s">
        <v>13</v>
      </c>
      <c r="R1" s="19" t="s">
        <v>14</v>
      </c>
      <c r="S1" s="19" t="s">
        <v>15</v>
      </c>
      <c r="T1" s="19" t="s">
        <v>16</v>
      </c>
      <c r="U1" s="19" t="s">
        <v>17</v>
      </c>
      <c r="V1" s="19" t="s">
        <v>18</v>
      </c>
      <c r="W1" s="19" t="s">
        <v>19</v>
      </c>
      <c r="X1" s="19" t="s">
        <v>20</v>
      </c>
      <c r="Y1" s="19" t="s">
        <v>21</v>
      </c>
      <c r="Z1" s="5" t="s">
        <v>42</v>
      </c>
      <c r="AA1" s="5" t="s">
        <v>43</v>
      </c>
      <c r="AB1" s="5" t="s">
        <v>36</v>
      </c>
      <c r="AC1" s="5" t="s">
        <v>37</v>
      </c>
      <c r="AD1" s="19" t="s">
        <v>31</v>
      </c>
      <c r="AE1" s="19" t="s">
        <v>32</v>
      </c>
      <c r="AF1" s="19" t="s">
        <v>33</v>
      </c>
      <c r="AG1" s="19" t="s">
        <v>34</v>
      </c>
      <c r="AH1" s="21" t="s">
        <v>73</v>
      </c>
      <c r="AI1" s="50" t="s">
        <v>74</v>
      </c>
      <c r="AJ1" s="19" t="s">
        <v>81</v>
      </c>
      <c r="AK1" s="19" t="s">
        <v>175</v>
      </c>
      <c r="AL1" s="19" t="s">
        <v>179</v>
      </c>
      <c r="AM1" s="19" t="s">
        <v>180</v>
      </c>
      <c r="AN1" s="19" t="s">
        <v>181</v>
      </c>
    </row>
    <row r="2" spans="1:41" s="19" customFormat="1" x14ac:dyDescent="0.25">
      <c r="A2" s="55" t="s">
        <v>177</v>
      </c>
      <c r="B2" s="22"/>
      <c r="C2" s="47"/>
      <c r="D2" s="47"/>
      <c r="Z2" s="5"/>
      <c r="AA2" s="5"/>
      <c r="AB2" s="5"/>
      <c r="AC2" s="5"/>
      <c r="AH2" s="21"/>
      <c r="AI2" s="50"/>
    </row>
    <row r="3" spans="1:41" x14ac:dyDescent="0.25">
      <c r="A3" s="45">
        <v>345</v>
      </c>
      <c r="B3" s="45"/>
      <c r="C3" s="57" t="s">
        <v>62</v>
      </c>
      <c r="D3" s="60" t="s">
        <v>67</v>
      </c>
      <c r="E3" s="45" t="s">
        <v>89</v>
      </c>
      <c r="F3" s="16">
        <v>-0.84771091072607896</v>
      </c>
      <c r="G3" s="16">
        <v>-0.84807076113975899</v>
      </c>
      <c r="H3" s="16">
        <v>4.1741149448629999E-3</v>
      </c>
      <c r="I3" s="16">
        <v>-1.65465527728147</v>
      </c>
      <c r="J3" s="16">
        <v>-1.6560260172825401</v>
      </c>
      <c r="K3" s="16">
        <v>3.8233265190402198E-3</v>
      </c>
      <c r="L3" s="16">
        <v>2.6310975985423798E-2</v>
      </c>
      <c r="M3" s="16">
        <v>3.4239181333896702E-3</v>
      </c>
      <c r="N3" s="16">
        <v>-18.822875825600999</v>
      </c>
      <c r="O3" s="16">
        <v>4.0990208822986197E-3</v>
      </c>
      <c r="P3" s="16">
        <v>-36.001907319488197</v>
      </c>
      <c r="Q3" s="16">
        <v>3.6917881087273501E-3</v>
      </c>
      <c r="R3" s="16">
        <v>-48.979248520039903</v>
      </c>
      <c r="S3" s="16">
        <v>0.137874041350973</v>
      </c>
      <c r="T3" s="16">
        <v>38.397717398449402</v>
      </c>
      <c r="U3" s="16">
        <v>0.16587920650908999</v>
      </c>
      <c r="V3" s="46">
        <v>43264.358113425929</v>
      </c>
      <c r="W3" s="45">
        <v>1.9</v>
      </c>
      <c r="X3" s="16">
        <v>1.7151559501612401E-2</v>
      </c>
      <c r="Y3" s="16">
        <v>1.9582081717530599E-2</v>
      </c>
      <c r="Z3" s="17">
        <f>((((N3/1000)+1)/((SMOW!$Z$4/1000)+1))-1)*1000</f>
        <v>-1.3256585674749077</v>
      </c>
      <c r="AA3" s="17">
        <f>((((P3/1000)+1)/((SMOW!$AA$4/1000)+1))-1)*1000</f>
        <v>-2.5224837900629238</v>
      </c>
      <c r="AB3" s="17">
        <f>Z3*SMOW!$AN$6</f>
        <v>-1.392365486863653</v>
      </c>
      <c r="AC3" s="17">
        <f>AA3*SMOW!$AN$12</f>
        <v>-2.6446179843983795</v>
      </c>
      <c r="AD3" s="17">
        <f t="shared" ref="AD3:AD34" si="0">LN((AB3/1000)+1)*1000</f>
        <v>-1.3933357284132581</v>
      </c>
      <c r="AE3" s="17">
        <f t="shared" ref="AE3:AE34" si="1">LN((AC3/1000)+1)*1000</f>
        <v>-2.6481211642849045</v>
      </c>
      <c r="AF3" s="16">
        <f>(AD3-SMOW!$AN$14*AE3)</f>
        <v>4.8722463291714924E-3</v>
      </c>
      <c r="AG3" s="2">
        <f t="shared" ref="AG3:AG34" si="2">AF3*1000</f>
        <v>4.8722463291714924</v>
      </c>
      <c r="AH3" s="2">
        <f>AVERAGE(AG3:AG4)</f>
        <v>16.399367492607176</v>
      </c>
      <c r="AI3" s="2">
        <f>STDEV(AG3:AG4)</f>
        <v>16.301811084448666</v>
      </c>
      <c r="AK3" s="56" t="str">
        <f t="shared" ref="AK3:AK34" si="3">"04a"</f>
        <v>04a</v>
      </c>
      <c r="AN3" s="45">
        <v>0</v>
      </c>
      <c r="AO3" s="55"/>
    </row>
    <row r="4" spans="1:41" x14ac:dyDescent="0.25">
      <c r="A4" s="45">
        <v>346</v>
      </c>
      <c r="B4" s="45"/>
      <c r="C4" s="57" t="s">
        <v>62</v>
      </c>
      <c r="D4" s="60" t="s">
        <v>67</v>
      </c>
      <c r="E4" s="45" t="s">
        <v>90</v>
      </c>
      <c r="F4" s="16">
        <v>-0.81838441480465196</v>
      </c>
      <c r="G4" s="16">
        <v>-0.81871982620848904</v>
      </c>
      <c r="H4" s="16">
        <v>4.24558029897511E-3</v>
      </c>
      <c r="I4" s="16">
        <v>-1.6406335839645101</v>
      </c>
      <c r="J4" s="16">
        <v>-1.6419809591665899</v>
      </c>
      <c r="K4" s="16">
        <v>1.7814815911890601E-3</v>
      </c>
      <c r="L4" s="16">
        <v>4.8246120231468702E-2</v>
      </c>
      <c r="M4" s="16">
        <v>4.2049275279230896E-3</v>
      </c>
      <c r="N4" s="16">
        <v>-18.794076925528898</v>
      </c>
      <c r="O4" s="16">
        <v>4.1692005449888896E-3</v>
      </c>
      <c r="P4" s="16">
        <v>-35.988368031019299</v>
      </c>
      <c r="Q4" s="16">
        <v>1.72019117946406E-3</v>
      </c>
      <c r="R4" s="16">
        <v>-49.539001027943598</v>
      </c>
      <c r="S4" s="16">
        <v>0.12276067298719601</v>
      </c>
      <c r="T4" s="16">
        <v>10.1866417227218</v>
      </c>
      <c r="U4" s="16">
        <v>0.14373689537075399</v>
      </c>
      <c r="V4" s="46">
        <v>43264.431041666663</v>
      </c>
      <c r="W4" s="45">
        <v>1.9</v>
      </c>
      <c r="X4" s="16">
        <v>2.59689962662897E-2</v>
      </c>
      <c r="Y4" s="16">
        <v>2.8954852785928398E-2</v>
      </c>
      <c r="Z4" s="17">
        <f>((((N4/1000)+1)/((SMOW!$Z$4/1000)+1))-1)*1000</f>
        <v>-1.2963460999754206</v>
      </c>
      <c r="AA4" s="17">
        <f>((((P4/1000)+1)/((SMOW!$AA$4/1000)+1))-1)*1000</f>
        <v>-2.5084742853391795</v>
      </c>
      <c r="AB4" s="17">
        <f>Z4*SMOW!$AN$6</f>
        <v>-1.3615780208581041</v>
      </c>
      <c r="AC4" s="17">
        <f>AA4*SMOW!$AN$12</f>
        <v>-2.6299301642859638</v>
      </c>
      <c r="AD4" s="17">
        <f t="shared" si="0"/>
        <v>-1.3625058104791619</v>
      </c>
      <c r="AE4" s="17">
        <f t="shared" si="1"/>
        <v>-2.6333945059378876</v>
      </c>
      <c r="AF4" s="16">
        <f>(AD4-SMOW!$AN$14*AE4)</f>
        <v>2.7926488656042858E-2</v>
      </c>
      <c r="AG4" s="2">
        <f t="shared" si="2"/>
        <v>27.926488656042856</v>
      </c>
      <c r="AI4" s="45"/>
      <c r="AK4" s="56" t="str">
        <f t="shared" si="3"/>
        <v>04a</v>
      </c>
      <c r="AN4" s="55">
        <v>0</v>
      </c>
    </row>
    <row r="5" spans="1:41" x14ac:dyDescent="0.25">
      <c r="A5" s="45">
        <v>347</v>
      </c>
      <c r="B5" s="45"/>
      <c r="C5" s="57" t="s">
        <v>62</v>
      </c>
      <c r="D5" s="60" t="s">
        <v>22</v>
      </c>
      <c r="E5" s="45" t="s">
        <v>91</v>
      </c>
      <c r="F5" s="16">
        <v>0.51147538961366401</v>
      </c>
      <c r="G5" s="16">
        <v>0.51134407909726298</v>
      </c>
      <c r="H5" s="16">
        <v>5.32119157345273E-3</v>
      </c>
      <c r="I5" s="16">
        <v>0.92447390034016097</v>
      </c>
      <c r="J5" s="16">
        <v>0.924046787657548</v>
      </c>
      <c r="K5" s="16">
        <v>1.60070269398164E-3</v>
      </c>
      <c r="L5" s="16">
        <v>2.3447375214077699E-2</v>
      </c>
      <c r="M5" s="16">
        <v>5.4781035140682704E-3</v>
      </c>
      <c r="N5" s="16">
        <v>-17.488141851663698</v>
      </c>
      <c r="O5" s="16">
        <v>5.2254611256314504E-3</v>
      </c>
      <c r="P5" s="16">
        <v>-33.511510964012103</v>
      </c>
      <c r="Q5" s="16">
        <v>1.5456318318140499E-3</v>
      </c>
      <c r="R5" s="16">
        <v>-46.899491666419898</v>
      </c>
      <c r="S5" s="16">
        <v>0.104571243974047</v>
      </c>
      <c r="T5" s="16">
        <v>-8.5017660418470804</v>
      </c>
      <c r="U5" s="16">
        <v>9.3388047756568504E-2</v>
      </c>
      <c r="V5" s="46">
        <v>43264.504479166666</v>
      </c>
      <c r="W5" s="45">
        <v>1.9</v>
      </c>
      <c r="X5" s="16">
        <v>3.8576775902802399E-3</v>
      </c>
      <c r="Y5" s="16">
        <v>2.2845042161449901E-3</v>
      </c>
      <c r="Z5" s="17">
        <f>((((N5/1000)+1)/((SMOW!$Z$4/1000)+1))-1)*1000</f>
        <v>3.2877561800592758E-2</v>
      </c>
      <c r="AA5" s="17">
        <f>((((P5/1000)+1)/((SMOW!$AA$4/1000)+1))-1)*1000</f>
        <v>5.4403436063443777E-2</v>
      </c>
      <c r="AB5" s="17">
        <f>Z5*SMOW!$AN$6</f>
        <v>3.4531955260975342E-2</v>
      </c>
      <c r="AC5" s="17">
        <f>AA5*SMOW!$AN$12</f>
        <v>5.7037554014514311E-2</v>
      </c>
      <c r="AD5" s="17">
        <f t="shared" si="0"/>
        <v>3.4531359046799763E-2</v>
      </c>
      <c r="AE5" s="17">
        <f t="shared" si="1"/>
        <v>5.7035927435104938E-2</v>
      </c>
      <c r="AF5" s="16">
        <f>(AD5-SMOW!$AN$14*AE5)</f>
        <v>4.4163893610643552E-3</v>
      </c>
      <c r="AG5" s="2">
        <f t="shared" si="2"/>
        <v>4.416389361064355</v>
      </c>
      <c r="AH5" s="2">
        <f>AVERAGE(AG5:AG7)</f>
        <v>4.7849917230328058</v>
      </c>
      <c r="AI5" s="2">
        <f>STDEV(AG5:AG7)</f>
        <v>5.1217620041544407</v>
      </c>
      <c r="AK5" s="56" t="str">
        <f t="shared" si="3"/>
        <v>04a</v>
      </c>
      <c r="AL5" s="45">
        <v>1</v>
      </c>
      <c r="AN5" s="55">
        <v>0</v>
      </c>
    </row>
    <row r="6" spans="1:41" x14ac:dyDescent="0.25">
      <c r="A6" s="45">
        <v>348</v>
      </c>
      <c r="B6" s="45"/>
      <c r="C6" s="57" t="s">
        <v>62</v>
      </c>
      <c r="D6" s="60" t="s">
        <v>22</v>
      </c>
      <c r="E6" s="45" t="s">
        <v>92</v>
      </c>
      <c r="F6" s="16">
        <v>0.621918721586739</v>
      </c>
      <c r="G6" s="16">
        <v>0.62172500223612603</v>
      </c>
      <c r="H6" s="16">
        <v>4.57726967068237E-3</v>
      </c>
      <c r="I6" s="16">
        <v>1.14236885577417</v>
      </c>
      <c r="J6" s="16">
        <v>1.1417168037429499</v>
      </c>
      <c r="K6" s="16">
        <v>1.52485227178974E-3</v>
      </c>
      <c r="L6" s="16">
        <v>1.8898529859847898E-2</v>
      </c>
      <c r="M6" s="16">
        <v>4.4591608838624001E-3</v>
      </c>
      <c r="N6" s="16">
        <v>-17.379685441131599</v>
      </c>
      <c r="O6" s="16">
        <v>4.4949226870558299E-3</v>
      </c>
      <c r="P6" s="16">
        <v>-33.301112505649598</v>
      </c>
      <c r="Q6" s="16">
        <v>1.4723909811322101E-3</v>
      </c>
      <c r="R6" s="16">
        <v>-47.217323404515099</v>
      </c>
      <c r="S6" s="16">
        <v>0.11834102489347301</v>
      </c>
      <c r="T6" s="16">
        <v>2.7560225384033101</v>
      </c>
      <c r="U6" s="16">
        <v>0.11933342480514</v>
      </c>
      <c r="V6" s="46">
        <v>43264.577627314815</v>
      </c>
      <c r="W6" s="45">
        <v>1.9</v>
      </c>
      <c r="X6" s="16">
        <v>5.28846666115192E-2</v>
      </c>
      <c r="Y6" s="16">
        <v>4.3689599991472303E-2</v>
      </c>
      <c r="Z6" s="17">
        <f>((((N6/1000)+1)/((SMOW!$Z$4/1000)+1))-1)*1000</f>
        <v>0.143268062856583</v>
      </c>
      <c r="AA6" s="17">
        <f>((((P6/1000)+1)/((SMOW!$AA$4/1000)+1))-1)*1000</f>
        <v>0.2721089826358547</v>
      </c>
      <c r="AB6" s="17">
        <f>Z6*SMOW!$AN$6</f>
        <v>0.15047728803298699</v>
      </c>
      <c r="AC6" s="17">
        <f>AA6*SMOW!$AN$12</f>
        <v>0.28528401729676789</v>
      </c>
      <c r="AD6" s="17">
        <f t="shared" si="0"/>
        <v>0.1504659674615067</v>
      </c>
      <c r="AE6" s="17">
        <f t="shared" si="1"/>
        <v>0.28524333154921017</v>
      </c>
      <c r="AF6" s="16">
        <f>(AD6-SMOW!$AN$14*AE6)</f>
        <v>-1.425115964762691E-4</v>
      </c>
      <c r="AG6" s="2">
        <f t="shared" si="2"/>
        <v>-0.1425115964762691</v>
      </c>
      <c r="AI6" s="45"/>
      <c r="AK6" s="56" t="str">
        <f t="shared" si="3"/>
        <v>04a</v>
      </c>
      <c r="AN6" s="55">
        <v>0</v>
      </c>
    </row>
    <row r="7" spans="1:41" x14ac:dyDescent="0.25">
      <c r="A7" s="45">
        <v>349</v>
      </c>
      <c r="B7" s="45"/>
      <c r="C7" s="57" t="s">
        <v>62</v>
      </c>
      <c r="D7" s="60" t="s">
        <v>22</v>
      </c>
      <c r="E7" s="45" t="s">
        <v>93</v>
      </c>
      <c r="F7" s="16">
        <v>0.52274674526105502</v>
      </c>
      <c r="G7" s="16">
        <v>0.52260979776660699</v>
      </c>
      <c r="H7" s="16">
        <v>4.3168792848100202E-3</v>
      </c>
      <c r="I7" s="16">
        <v>0.93562604126148896</v>
      </c>
      <c r="J7" s="16">
        <v>0.93518832750922998</v>
      </c>
      <c r="K7" s="16">
        <v>3.8502449946438001E-3</v>
      </c>
      <c r="L7" s="16">
        <v>2.8830360841733401E-2</v>
      </c>
      <c r="M7" s="16">
        <v>3.85998941027057E-3</v>
      </c>
      <c r="N7" s="16">
        <v>-17.477073272388701</v>
      </c>
      <c r="O7" s="16">
        <v>4.2392168324416396E-3</v>
      </c>
      <c r="P7" s="16">
        <v>-33.500742503344398</v>
      </c>
      <c r="Q7" s="16">
        <v>3.7177804762738701E-3</v>
      </c>
      <c r="R7" s="16">
        <v>-47.574480797111697</v>
      </c>
      <c r="S7" s="16">
        <v>0.14073780105063999</v>
      </c>
      <c r="T7" s="16">
        <v>-4.1775345756623299</v>
      </c>
      <c r="U7" s="16">
        <v>0.123074241142029</v>
      </c>
      <c r="V7" s="46">
        <v>43264.650266203702</v>
      </c>
      <c r="W7" s="45">
        <v>1.9</v>
      </c>
      <c r="X7" s="16">
        <v>0.101019313529203</v>
      </c>
      <c r="Y7" s="16">
        <v>0.105359245128961</v>
      </c>
      <c r="Z7" s="17">
        <f>((((N7/1000)+1)/((SMOW!$Z$4/1000)+1))-1)*1000</f>
        <v>4.4143525759210434E-2</v>
      </c>
      <c r="AA7" s="17">
        <f>((((P7/1000)+1)/((SMOW!$AA$4/1000)+1))-1)*1000</f>
        <v>6.5545882798279109E-2</v>
      </c>
      <c r="AB7" s="17">
        <f>Z7*SMOW!$AN$6</f>
        <v>4.6364820658668308E-2</v>
      </c>
      <c r="AC7" s="17">
        <f>AA7*SMOW!$AN$12</f>
        <v>6.8719498271690868E-2</v>
      </c>
      <c r="AD7" s="17">
        <f t="shared" si="0"/>
        <v>4.6363745843486993E-2</v>
      </c>
      <c r="AE7" s="17">
        <f t="shared" si="1"/>
        <v>6.8717137195031558E-2</v>
      </c>
      <c r="AF7" s="16">
        <f>(AD7-SMOW!$AN$14*AE7)</f>
        <v>1.0081097404510332E-2</v>
      </c>
      <c r="AG7" s="2">
        <f t="shared" si="2"/>
        <v>10.081097404510333</v>
      </c>
      <c r="AI7" s="45"/>
      <c r="AK7" s="56" t="str">
        <f t="shared" si="3"/>
        <v>04a</v>
      </c>
      <c r="AN7" s="45">
        <v>0</v>
      </c>
    </row>
    <row r="8" spans="1:41" x14ac:dyDescent="0.25">
      <c r="A8" s="45">
        <v>350</v>
      </c>
      <c r="B8" s="45"/>
      <c r="C8" s="57" t="s">
        <v>62</v>
      </c>
      <c r="D8" s="60" t="s">
        <v>24</v>
      </c>
      <c r="E8" s="45" t="s">
        <v>94</v>
      </c>
      <c r="F8" s="16">
        <v>-27.801603241121501</v>
      </c>
      <c r="G8" s="16">
        <v>-28.195383722285499</v>
      </c>
      <c r="H8" s="16">
        <v>3.5801480963533199E-3</v>
      </c>
      <c r="I8" s="16">
        <v>-52.113008506259497</v>
      </c>
      <c r="J8" s="16">
        <v>-53.519991149266502</v>
      </c>
      <c r="K8" s="16">
        <v>1.20118712353396E-3</v>
      </c>
      <c r="L8" s="16">
        <v>6.3171604527194294E-2</v>
      </c>
      <c r="M8" s="16">
        <v>3.7283250676730601E-3</v>
      </c>
      <c r="N8" s="16">
        <v>-45.291856431299998</v>
      </c>
      <c r="O8" s="16">
        <v>3.5157397442385201E-3</v>
      </c>
      <c r="P8" s="16">
        <v>-84.724282326950302</v>
      </c>
      <c r="Q8" s="16">
        <v>1.1598612666048E-3</v>
      </c>
      <c r="R8" s="16">
        <v>-117.223570298205</v>
      </c>
      <c r="S8" s="16">
        <v>0.12542341155988199</v>
      </c>
      <c r="T8" s="16">
        <v>-107.156035932235</v>
      </c>
      <c r="U8" s="16">
        <v>0.14734520395540401</v>
      </c>
      <c r="V8" s="46">
        <v>43264.723252314812</v>
      </c>
      <c r="W8" s="45">
        <v>1.9</v>
      </c>
      <c r="X8" s="16">
        <v>1.7862741770736199E-2</v>
      </c>
      <c r="Y8" s="16">
        <v>1.89808278825301E-2</v>
      </c>
      <c r="Z8" s="17">
        <f>((((N8/1000)+1)/((SMOW!$Z$4/1000)+1))-1)*1000</f>
        <v>-28.266657418247188</v>
      </c>
      <c r="AA8" s="17">
        <f>((((P8/1000)+1)/((SMOW!$AA$4/1000)+1))-1)*1000</f>
        <v>-52.936975245285403</v>
      </c>
      <c r="AB8" s="17">
        <f>Z8*SMOW!$AN$6</f>
        <v>-29.689030934362968</v>
      </c>
      <c r="AC8" s="17">
        <f>AA8*SMOW!$AN$12</f>
        <v>-55.500089762654653</v>
      </c>
      <c r="AD8" s="17">
        <f t="shared" si="0"/>
        <v>-30.138672196028185</v>
      </c>
      <c r="AE8" s="17">
        <f t="shared" si="1"/>
        <v>-57.099687077797697</v>
      </c>
      <c r="AF8" s="16">
        <f>(AD8-SMOW!$AN$14*AE8)</f>
        <v>9.9625810489989419E-3</v>
      </c>
      <c r="AG8" s="2">
        <f t="shared" si="2"/>
        <v>9.9625810489989419</v>
      </c>
      <c r="AH8" s="2">
        <f>AVERAGE(AG8:AG10)</f>
        <v>-10.093623393355955</v>
      </c>
      <c r="AI8" s="2">
        <f>STDEV(AG8:AG10)</f>
        <v>20.416142803540591</v>
      </c>
      <c r="AJ8" s="45" t="s">
        <v>178</v>
      </c>
      <c r="AK8" s="56" t="str">
        <f t="shared" si="3"/>
        <v>04a</v>
      </c>
      <c r="AL8" s="45">
        <v>1</v>
      </c>
      <c r="AN8" s="55">
        <v>1</v>
      </c>
    </row>
    <row r="9" spans="1:41" x14ac:dyDescent="0.25">
      <c r="A9" s="45">
        <v>351</v>
      </c>
      <c r="B9" s="45"/>
      <c r="C9" s="57" t="s">
        <v>62</v>
      </c>
      <c r="D9" s="60" t="s">
        <v>24</v>
      </c>
      <c r="E9" s="45" t="s">
        <v>95</v>
      </c>
      <c r="F9" s="16">
        <v>-27.413758430886102</v>
      </c>
      <c r="G9" s="16">
        <v>-27.796527490796201</v>
      </c>
      <c r="H9" s="16">
        <v>4.0975461636844502E-3</v>
      </c>
      <c r="I9" s="16">
        <v>-51.326525727285798</v>
      </c>
      <c r="J9" s="16">
        <v>-52.690613255311497</v>
      </c>
      <c r="K9" s="16">
        <v>3.0514784618891999E-3</v>
      </c>
      <c r="L9" s="16">
        <v>2.4116308008332699E-2</v>
      </c>
      <c r="M9" s="16">
        <v>3.6170356465369401E-3</v>
      </c>
      <c r="N9" s="16">
        <v>-44.910989110383802</v>
      </c>
      <c r="O9" s="16">
        <v>4.0238296053155898E-3</v>
      </c>
      <c r="P9" s="16">
        <v>-83.964857842362406</v>
      </c>
      <c r="Q9" s="16">
        <v>2.9464948503703302E-3</v>
      </c>
      <c r="R9" s="16">
        <v>-116.643661761337</v>
      </c>
      <c r="S9" s="16">
        <v>0.13383168971203799</v>
      </c>
      <c r="T9" s="16">
        <v>-104.912471221058</v>
      </c>
      <c r="U9" s="16">
        <v>0.10973304521883</v>
      </c>
      <c r="V9" s="46">
        <v>43265.346087962964</v>
      </c>
      <c r="W9" s="45">
        <v>1.9</v>
      </c>
      <c r="X9" s="16">
        <v>5.6675548095285098E-2</v>
      </c>
      <c r="Y9" s="16">
        <v>5.0553976760896797E-2</v>
      </c>
      <c r="Z9" s="17">
        <f>((((N9/1000)+1)/((SMOW!$Z$4/1000)+1))-1)*1000</f>
        <v>-27.878998134803211</v>
      </c>
      <c r="AA9" s="17">
        <f>((((P9/1000)+1)/((SMOW!$AA$4/1000)+1))-1)*1000</f>
        <v>-52.151176129719424</v>
      </c>
      <c r="AB9" s="17">
        <f>Z9*SMOW!$AN$6</f>
        <v>-29.281864700030233</v>
      </c>
      <c r="AC9" s="17">
        <f>AA9*SMOW!$AN$12</f>
        <v>-54.676243646641247</v>
      </c>
      <c r="AD9" s="17">
        <f t="shared" si="0"/>
        <v>-29.719135735303251</v>
      </c>
      <c r="AE9" s="17">
        <f t="shared" si="1"/>
        <v>-56.22781084641565</v>
      </c>
      <c r="AF9" s="16">
        <f>(AD9-SMOW!$AN$14*AE9)</f>
        <v>-3.085160839578549E-2</v>
      </c>
      <c r="AG9" s="2">
        <f t="shared" si="2"/>
        <v>-30.85160839578549</v>
      </c>
      <c r="AI9" s="45"/>
      <c r="AK9" s="56" t="str">
        <f t="shared" si="3"/>
        <v>04a</v>
      </c>
      <c r="AN9" s="45">
        <v>0</v>
      </c>
    </row>
    <row r="10" spans="1:41" x14ac:dyDescent="0.25">
      <c r="A10" s="45">
        <v>352</v>
      </c>
      <c r="B10" s="45"/>
      <c r="C10" s="57" t="s">
        <v>62</v>
      </c>
      <c r="D10" s="60" t="s">
        <v>24</v>
      </c>
      <c r="E10" s="45" t="s">
        <v>96</v>
      </c>
      <c r="F10" s="16">
        <v>-27.677810454886099</v>
      </c>
      <c r="G10" s="16">
        <v>-28.068059054831199</v>
      </c>
      <c r="H10" s="16">
        <v>4.0257468535469399E-3</v>
      </c>
      <c r="I10" s="16">
        <v>-51.851211600096399</v>
      </c>
      <c r="J10" s="16">
        <v>-53.243839357699599</v>
      </c>
      <c r="K10" s="16">
        <v>2.19158376073608E-3</v>
      </c>
      <c r="L10" s="16">
        <v>4.4688126034208103E-2</v>
      </c>
      <c r="M10" s="16">
        <v>4.1355309743903602E-3</v>
      </c>
      <c r="N10" s="16">
        <v>-45.170290728735601</v>
      </c>
      <c r="O10" s="16">
        <v>3.9533219946050599E-3</v>
      </c>
      <c r="P10" s="16">
        <v>-84.471492328434294</v>
      </c>
      <c r="Q10" s="16">
        <v>2.1161841205216501E-3</v>
      </c>
      <c r="R10" s="16">
        <v>-118.27626996343299</v>
      </c>
      <c r="S10" s="16">
        <v>0.12544083072148199</v>
      </c>
      <c r="T10" s="16">
        <v>-91.957784876946306</v>
      </c>
      <c r="U10" s="16">
        <v>0.13812774698621899</v>
      </c>
      <c r="V10" s="46">
        <v>43265.418252314812</v>
      </c>
      <c r="W10" s="45">
        <v>1.9</v>
      </c>
      <c r="X10" s="16">
        <v>1.08416723519389E-2</v>
      </c>
      <c r="Y10" s="16">
        <v>6.8433193608086499E-3</v>
      </c>
      <c r="Z10" s="17">
        <f>((((N10/1000)+1)/((SMOW!$Z$4/1000)+1))-1)*1000</f>
        <v>-28.142923848682557</v>
      </c>
      <c r="AA10" s="17">
        <f>((((P10/1000)+1)/((SMOW!$AA$4/1000)+1))-1)*1000</f>
        <v>-52.675405910494241</v>
      </c>
      <c r="AB10" s="17">
        <f>Z10*SMOW!$AN$6</f>
        <v>-29.55907111208656</v>
      </c>
      <c r="AC10" s="17">
        <f>AA10*SMOW!$AN$12</f>
        <v>-55.225855704271048</v>
      </c>
      <c r="AD10" s="17">
        <f t="shared" si="0"/>
        <v>-30.004744904644198</v>
      </c>
      <c r="AE10" s="17">
        <f t="shared" si="1"/>
        <v>-56.809380798884312</v>
      </c>
      <c r="AF10" s="16">
        <f>(AD10-SMOW!$AN$14*AE10)</f>
        <v>-9.3918428332813164E-3</v>
      </c>
      <c r="AG10" s="2">
        <f t="shared" si="2"/>
        <v>-9.3918428332813164</v>
      </c>
      <c r="AI10" s="45"/>
      <c r="AK10" s="56" t="str">
        <f t="shared" si="3"/>
        <v>04a</v>
      </c>
      <c r="AN10" s="55">
        <v>0</v>
      </c>
    </row>
    <row r="11" spans="1:41" x14ac:dyDescent="0.25">
      <c r="A11" s="45">
        <v>353</v>
      </c>
      <c r="B11" s="45"/>
      <c r="C11" s="57" t="s">
        <v>63</v>
      </c>
      <c r="D11" s="60" t="s">
        <v>56</v>
      </c>
      <c r="E11" s="45" t="s">
        <v>97</v>
      </c>
      <c r="F11" s="16">
        <v>-20.4221073265355</v>
      </c>
      <c r="G11" s="16">
        <v>-20.633522216812501</v>
      </c>
      <c r="H11" s="16">
        <v>4.15161827995941E-3</v>
      </c>
      <c r="I11" s="16">
        <v>-38.5072612700897</v>
      </c>
      <c r="J11" s="16">
        <v>-39.268266068085701</v>
      </c>
      <c r="K11" s="16">
        <v>1.7322209281449301E-3</v>
      </c>
      <c r="L11" s="16">
        <v>0.100122267136749</v>
      </c>
      <c r="M11" s="16">
        <v>4.0257052752907E-3</v>
      </c>
      <c r="N11" s="16">
        <v>-38.045120715035999</v>
      </c>
      <c r="O11" s="16">
        <v>4.0769289417461598E-3</v>
      </c>
      <c r="P11" s="16">
        <v>-71.586629655465501</v>
      </c>
      <c r="Q11" s="16">
        <v>1.6726252890931501E-3</v>
      </c>
      <c r="R11" s="16">
        <v>-100.673892968077</v>
      </c>
      <c r="S11" s="16">
        <v>0.13415920441240101</v>
      </c>
      <c r="T11" s="16">
        <v>-59.971911979531903</v>
      </c>
      <c r="U11" s="16">
        <v>0.14598577633509</v>
      </c>
      <c r="V11" s="46">
        <v>43265.493043981478</v>
      </c>
      <c r="W11" s="45">
        <v>1.9</v>
      </c>
      <c r="X11" s="16">
        <v>1.30411153254566E-2</v>
      </c>
      <c r="Y11" s="16">
        <v>1.17325894642724E-2</v>
      </c>
      <c r="Z11" s="17">
        <f>((((N11/1000)+1)/((SMOW!$Z$4/1000)+1))-1)*1000</f>
        <v>-20.890691508865579</v>
      </c>
      <c r="AA11" s="17">
        <f>((((P11/1000)+1)/((SMOW!$AA$4/1000)+1))-1)*1000</f>
        <v>-39.343055034154247</v>
      </c>
      <c r="AB11" s="17">
        <f>Z11*SMOW!$AN$6</f>
        <v>-21.941907642980308</v>
      </c>
      <c r="AC11" s="17">
        <f>AA11*SMOW!$AN$12</f>
        <v>-41.247976028382737</v>
      </c>
      <c r="AD11" s="17">
        <f t="shared" si="0"/>
        <v>-22.186211573321728</v>
      </c>
      <c r="AE11" s="17">
        <f t="shared" si="1"/>
        <v>-42.122815250365043</v>
      </c>
      <c r="AF11" s="16">
        <f>(AD11-SMOW!$AN$14*AE11)</f>
        <v>5.4634878871016923E-2</v>
      </c>
      <c r="AG11" s="2">
        <f t="shared" si="2"/>
        <v>54.634878871016923</v>
      </c>
      <c r="AH11" s="2">
        <f>AVERAGE(AG11:AG12)</f>
        <v>39.514715680274648</v>
      </c>
      <c r="AI11" s="2">
        <f>STDEV(AG11:AG12)</f>
        <v>21.383139849642177</v>
      </c>
      <c r="AK11" s="56" t="str">
        <f t="shared" si="3"/>
        <v>04a</v>
      </c>
      <c r="AL11" s="45">
        <v>2</v>
      </c>
      <c r="AN11" s="45">
        <v>0</v>
      </c>
    </row>
    <row r="12" spans="1:41" x14ac:dyDescent="0.25">
      <c r="A12" s="45">
        <v>354</v>
      </c>
      <c r="B12" s="45"/>
      <c r="C12" s="57" t="s">
        <v>63</v>
      </c>
      <c r="D12" s="60" t="s">
        <v>56</v>
      </c>
      <c r="E12" s="45" t="s">
        <v>98</v>
      </c>
      <c r="F12" s="16">
        <v>-20.403956170000001</v>
      </c>
      <c r="G12" s="16">
        <v>-20.614992829999998</v>
      </c>
      <c r="H12" s="16">
        <v>4.2016309999999999E-3</v>
      </c>
      <c r="I12" s="16">
        <v>-38.421064010000002</v>
      </c>
      <c r="J12" s="16">
        <v>-39.178620680000002</v>
      </c>
      <c r="K12" s="16">
        <v>1.7348520000000001E-3</v>
      </c>
      <c r="L12" s="16">
        <v>7.1318883999999999E-2</v>
      </c>
      <c r="M12" s="16">
        <v>4.2622099999999998E-3</v>
      </c>
      <c r="N12" s="16">
        <v>-38.027296110000002</v>
      </c>
      <c r="O12" s="16">
        <v>4.1260419999999999E-3</v>
      </c>
      <c r="P12" s="16">
        <v>-71.503397939999999</v>
      </c>
      <c r="Q12" s="16">
        <v>1.6751660000000001E-3</v>
      </c>
      <c r="R12" s="16">
        <v>-100.642769</v>
      </c>
      <c r="S12" s="16">
        <v>0.134025704</v>
      </c>
      <c r="T12" s="16">
        <v>-45.109448270000001</v>
      </c>
      <c r="U12" s="16">
        <v>0.135063822</v>
      </c>
      <c r="V12" s="46">
        <v>43265.566666666666</v>
      </c>
      <c r="W12" s="45">
        <v>1.9</v>
      </c>
      <c r="X12" s="16">
        <v>3.7150200000000001E-4</v>
      </c>
      <c r="Y12" s="16">
        <v>6.8903900000000001E-4</v>
      </c>
      <c r="Z12" s="17">
        <f>((((N12/1000)+1)/((SMOW!$Z$4/1000)+1))-1)*1000</f>
        <v>-20.872549039726241</v>
      </c>
      <c r="AA12" s="17">
        <f>((((P12/1000)+1)/((SMOW!$AA$4/1000)+1))-1)*1000</f>
        <v>-39.256932701088765</v>
      </c>
      <c r="AB12" s="17">
        <f>Z12*SMOW!$AN$6</f>
        <v>-21.922852247800975</v>
      </c>
      <c r="AC12" s="17">
        <f>AA12*SMOW!$AN$12</f>
        <v>-41.157683804591031</v>
      </c>
      <c r="AD12" s="17">
        <f t="shared" si="0"/>
        <v>-22.166728876226756</v>
      </c>
      <c r="AE12" s="17">
        <f t="shared" si="1"/>
        <v>-42.028642857417211</v>
      </c>
      <c r="AF12" s="16">
        <f>(AD12-SMOW!$AN$14*AE12)</f>
        <v>2.4394552489532373E-2</v>
      </c>
      <c r="AG12" s="2">
        <f t="shared" si="2"/>
        <v>24.394552489532373</v>
      </c>
      <c r="AI12" s="45"/>
      <c r="AK12" s="56" t="str">
        <f t="shared" si="3"/>
        <v>04a</v>
      </c>
      <c r="AL12" s="45">
        <v>2</v>
      </c>
      <c r="AN12" s="55">
        <v>0</v>
      </c>
    </row>
    <row r="13" spans="1:41" x14ac:dyDescent="0.25">
      <c r="A13" s="45">
        <v>355</v>
      </c>
      <c r="B13" s="45"/>
      <c r="C13" s="57" t="s">
        <v>63</v>
      </c>
      <c r="D13" s="60" t="s">
        <v>56</v>
      </c>
      <c r="E13" s="45" t="s">
        <v>99</v>
      </c>
      <c r="F13" s="16">
        <v>-2.5924624719999998</v>
      </c>
      <c r="G13" s="16">
        <v>-2.5958290669999999</v>
      </c>
      <c r="H13" s="16">
        <v>4.1938710000000001E-3</v>
      </c>
      <c r="I13" s="16">
        <v>-5.0485486880000003</v>
      </c>
      <c r="J13" s="16">
        <v>-5.0613357219999999</v>
      </c>
      <c r="K13" s="16">
        <v>1.6915260000000001E-3</v>
      </c>
      <c r="L13" s="16">
        <v>7.6556193999999994E-2</v>
      </c>
      <c r="M13" s="16">
        <v>4.215445E-3</v>
      </c>
      <c r="N13" s="16">
        <v>-20.536238579999999</v>
      </c>
      <c r="O13" s="16">
        <v>4.1184209999999997E-3</v>
      </c>
      <c r="P13" s="16">
        <v>-39.279036609999999</v>
      </c>
      <c r="Q13" s="16">
        <v>1.6333299999999999E-3</v>
      </c>
      <c r="R13" s="16">
        <v>-56.494912050000003</v>
      </c>
      <c r="S13" s="16">
        <v>0.15845722700000001</v>
      </c>
      <c r="T13" s="16">
        <v>37.829199780000003</v>
      </c>
      <c r="U13" s="16">
        <v>0.114457542</v>
      </c>
      <c r="V13" s="46">
        <v>43265.640277777777</v>
      </c>
      <c r="W13" s="45">
        <v>1.9</v>
      </c>
      <c r="X13" s="16">
        <v>6.9032006000000007E-2</v>
      </c>
      <c r="Y13" s="16">
        <v>6.3730244000000005E-2</v>
      </c>
      <c r="Z13" s="17">
        <f>((((N13/1000)+1)/((SMOW!$Z$4/1000)+1))-1)*1000</f>
        <v>-3.0695755201087804</v>
      </c>
      <c r="AA13" s="17">
        <f>((((P13/1000)+1)/((SMOW!$AA$4/1000)+1))-1)*1000</f>
        <v>-5.9134269981653276</v>
      </c>
      <c r="AB13" s="17">
        <f>Z13*SMOW!$AN$6</f>
        <v>-3.2240360515015576</v>
      </c>
      <c r="AC13" s="17">
        <f>AA13*SMOW!$AN$12</f>
        <v>-6.1997446526246405</v>
      </c>
      <c r="AD13" s="17">
        <f t="shared" si="0"/>
        <v>-3.2292444534622486</v>
      </c>
      <c r="AE13" s="17">
        <f t="shared" si="1"/>
        <v>-6.2190428735439696</v>
      </c>
      <c r="AF13" s="16">
        <f>(AD13-SMOW!$AN$14*AE13)</f>
        <v>5.4410183768967446E-2</v>
      </c>
      <c r="AG13" s="2">
        <f t="shared" si="2"/>
        <v>54.410183768967443</v>
      </c>
      <c r="AI13" s="45"/>
      <c r="AK13" s="56" t="str">
        <f t="shared" si="3"/>
        <v>04a</v>
      </c>
      <c r="AL13" s="45">
        <v>1</v>
      </c>
      <c r="AN13" s="45">
        <v>0</v>
      </c>
    </row>
    <row r="14" spans="1:41" x14ac:dyDescent="0.25">
      <c r="A14" s="45">
        <v>356</v>
      </c>
      <c r="B14" s="45"/>
      <c r="C14" s="57" t="s">
        <v>63</v>
      </c>
      <c r="D14" s="60" t="s">
        <v>56</v>
      </c>
      <c r="E14" s="45" t="s">
        <v>100</v>
      </c>
      <c r="F14" s="16">
        <v>-2.3312812740000002</v>
      </c>
      <c r="G14" s="16">
        <v>-2.3340033230000001</v>
      </c>
      <c r="H14" s="16">
        <v>4.4149230000000003E-3</v>
      </c>
      <c r="I14" s="16">
        <v>-4.6428496020000001</v>
      </c>
      <c r="J14" s="16">
        <v>-4.6536611600000004</v>
      </c>
      <c r="K14" s="16">
        <v>1.654773E-3</v>
      </c>
      <c r="L14" s="16">
        <v>0.123129769</v>
      </c>
      <c r="M14" s="16">
        <v>4.2620219999999999E-3</v>
      </c>
      <c r="N14" s="16">
        <v>-20.27975614</v>
      </c>
      <c r="O14" s="16">
        <v>4.3354960000000003E-3</v>
      </c>
      <c r="P14" s="16">
        <v>-38.887295270000003</v>
      </c>
      <c r="Q14" s="16">
        <v>1.5978419999999999E-3</v>
      </c>
      <c r="R14" s="16">
        <v>-53.629964770000001</v>
      </c>
      <c r="S14" s="16">
        <v>0.124180866</v>
      </c>
      <c r="T14" s="16">
        <v>43.138774849999997</v>
      </c>
      <c r="U14" s="16">
        <v>0.138813138</v>
      </c>
      <c r="V14" s="46">
        <v>43265.740972222222</v>
      </c>
      <c r="W14" s="45">
        <v>1.9</v>
      </c>
      <c r="X14" s="16">
        <v>1.14416E-4</v>
      </c>
      <c r="Y14" s="16">
        <v>5.14026E-4</v>
      </c>
      <c r="Z14" s="17">
        <f>((((N14/1000)+1)/((SMOW!$Z$4/1000)+1))-1)*1000</f>
        <v>-2.8085192586601027</v>
      </c>
      <c r="AA14" s="17">
        <f>((((P14/1000)+1)/((SMOW!$AA$4/1000)+1))-1)*1000</f>
        <v>-5.508080574985752</v>
      </c>
      <c r="AB14" s="17">
        <f>Z14*SMOW!$AN$6</f>
        <v>-2.9498434822465986</v>
      </c>
      <c r="AC14" s="17">
        <f>AA14*SMOW!$AN$12</f>
        <v>-5.7747720740593209</v>
      </c>
      <c r="AD14" s="17">
        <f t="shared" si="0"/>
        <v>-2.9542028456019098</v>
      </c>
      <c r="AE14" s="17">
        <f t="shared" si="1"/>
        <v>-5.7915105419776927</v>
      </c>
      <c r="AF14" s="16">
        <f>(AD14-SMOW!$AN$14*AE14)</f>
        <v>0.10371472056231212</v>
      </c>
      <c r="AG14" s="2">
        <f t="shared" si="2"/>
        <v>103.71472056231212</v>
      </c>
      <c r="AI14" s="45"/>
      <c r="AK14" s="56" t="str">
        <f t="shared" si="3"/>
        <v>04a</v>
      </c>
      <c r="AL14" s="45">
        <v>1</v>
      </c>
      <c r="AN14" s="55">
        <v>0</v>
      </c>
    </row>
    <row r="15" spans="1:41" x14ac:dyDescent="0.25">
      <c r="A15" s="45">
        <v>357</v>
      </c>
      <c r="B15" s="45"/>
      <c r="C15" s="57" t="s">
        <v>63</v>
      </c>
      <c r="D15" s="60" t="s">
        <v>56</v>
      </c>
      <c r="E15" s="45" t="s">
        <v>101</v>
      </c>
      <c r="F15" s="16">
        <v>-2.1774337350000001</v>
      </c>
      <c r="G15" s="16">
        <v>-2.179808081</v>
      </c>
      <c r="H15" s="16">
        <v>3.8498199999999999E-3</v>
      </c>
      <c r="I15" s="16">
        <v>-4.1023769769999996</v>
      </c>
      <c r="J15" s="16">
        <v>-4.110814854</v>
      </c>
      <c r="K15" s="16">
        <v>1.4980379999999999E-3</v>
      </c>
      <c r="L15" s="16">
        <v>-9.2978379999999992E-3</v>
      </c>
      <c r="M15" s="16">
        <v>4.0911849999999998E-3</v>
      </c>
      <c r="N15" s="16">
        <v>-20.128676380000002</v>
      </c>
      <c r="O15" s="16">
        <v>3.7805600000000001E-3</v>
      </c>
      <c r="P15" s="16">
        <v>-38.36541716</v>
      </c>
      <c r="Q15" s="16">
        <v>1.446499E-3</v>
      </c>
      <c r="R15" s="16">
        <v>-51.353409759999998</v>
      </c>
      <c r="S15" s="16">
        <v>0.14662668500000001</v>
      </c>
      <c r="T15" s="16">
        <v>82.120027550000003</v>
      </c>
      <c r="U15" s="16">
        <v>8.5436569000000004E-2</v>
      </c>
      <c r="V15" s="46">
        <v>43266.432638888888</v>
      </c>
      <c r="W15" s="45">
        <v>1.9</v>
      </c>
      <c r="X15" s="16">
        <v>1.681196E-3</v>
      </c>
      <c r="Y15" s="16">
        <v>3.1025010000000001E-3</v>
      </c>
      <c r="Z15" s="17">
        <f>((((N15/1000)+1)/((SMOW!$Z$4/1000)+1))-1)*1000</f>
        <v>-2.6547453109146968</v>
      </c>
      <c r="AA15" s="17">
        <f>((((P15/1000)+1)/((SMOW!$AA$4/1000)+1))-1)*1000</f>
        <v>-4.9680777628643424</v>
      </c>
      <c r="AB15" s="17">
        <f>Z15*SMOW!$AN$6</f>
        <v>-2.7883316549385233</v>
      </c>
      <c r="AC15" s="17">
        <f>AA15*SMOW!$AN$12</f>
        <v>-5.2086232828608034</v>
      </c>
      <c r="AD15" s="17">
        <f t="shared" si="0"/>
        <v>-2.7922262930273316</v>
      </c>
      <c r="AE15" s="17">
        <f t="shared" si="1"/>
        <v>-5.2222354487819294</v>
      </c>
      <c r="AF15" s="16">
        <f>(AD15-SMOW!$AN$14*AE15)</f>
        <v>-3.4885976070472946E-2</v>
      </c>
      <c r="AG15" s="2">
        <f t="shared" si="2"/>
        <v>-34.88597607047295</v>
      </c>
      <c r="AI15" s="45"/>
      <c r="AK15" s="56" t="str">
        <f t="shared" si="3"/>
        <v>04a</v>
      </c>
      <c r="AL15" s="45">
        <v>1</v>
      </c>
      <c r="AN15" s="45">
        <v>0</v>
      </c>
    </row>
    <row r="16" spans="1:41" x14ac:dyDescent="0.25">
      <c r="A16" s="45">
        <v>359</v>
      </c>
      <c r="B16" s="45"/>
      <c r="C16" s="61" t="s">
        <v>63</v>
      </c>
      <c r="D16" s="62" t="s">
        <v>56</v>
      </c>
      <c r="E16" s="45" t="s">
        <v>102</v>
      </c>
      <c r="F16" s="16">
        <v>-3.14268749741544</v>
      </c>
      <c r="G16" s="16">
        <v>-3.1476365808251701</v>
      </c>
      <c r="H16" s="16">
        <v>4.8959565604331902E-3</v>
      </c>
      <c r="I16" s="16">
        <v>-6.1341586567521302</v>
      </c>
      <c r="J16" s="16">
        <v>-6.1530501374506299</v>
      </c>
      <c r="K16" s="16">
        <v>3.4521454102632702E-3</v>
      </c>
      <c r="L16" s="16">
        <v>0.101173891748758</v>
      </c>
      <c r="M16" s="16">
        <v>4.1784819485096297E-3</v>
      </c>
      <c r="N16" s="16">
        <v>-21.0765648297346</v>
      </c>
      <c r="O16" s="16">
        <v>4.8078762672172301E-3</v>
      </c>
      <c r="P16" s="16">
        <v>-40.327297062418197</v>
      </c>
      <c r="Q16" s="16">
        <v>3.3333771812931899E-3</v>
      </c>
      <c r="R16" s="16">
        <v>-52.129995879492398</v>
      </c>
      <c r="S16" s="16">
        <v>0.15280176850656599</v>
      </c>
      <c r="T16" s="16">
        <v>74.987324069553196</v>
      </c>
      <c r="U16" s="16">
        <v>0.136898016575138</v>
      </c>
      <c r="V16" s="46">
        <v>43269.604745370372</v>
      </c>
      <c r="W16" s="45">
        <v>1.9</v>
      </c>
      <c r="X16" s="16">
        <v>2.3760016482064699E-2</v>
      </c>
      <c r="Y16" s="16">
        <v>2.5372792979188801E-2</v>
      </c>
      <c r="Z16" s="17">
        <f>((((N16/1000)+1)/((SMOW!$Z$4/1000)+1))-1)*1000</f>
        <v>-3.6195373448573154</v>
      </c>
      <c r="AA16" s="17">
        <f>((((P16/1000)+1)/((SMOW!$AA$4/1000)+1))-1)*1000</f>
        <v>-6.9980932857424127</v>
      </c>
      <c r="AB16" s="17">
        <f>Z16*SMOW!$AN$6</f>
        <v>-3.801671864115812</v>
      </c>
      <c r="AC16" s="17">
        <f>AA16*SMOW!$AN$12</f>
        <v>-7.336928559414158</v>
      </c>
      <c r="AD16" s="17">
        <f t="shared" si="0"/>
        <v>-3.8089165857955765</v>
      </c>
      <c r="AE16" s="17">
        <f t="shared" si="1"/>
        <v>-7.3639761986947976</v>
      </c>
      <c r="AF16" s="16">
        <f>(AD16-SMOW!$AN$14*AE16)</f>
        <v>7.926284711527698E-2</v>
      </c>
      <c r="AG16" s="2">
        <f t="shared" si="2"/>
        <v>79.262847115276983</v>
      </c>
      <c r="AI16" s="45"/>
      <c r="AJ16" s="54" t="s">
        <v>173</v>
      </c>
      <c r="AK16" s="56" t="str">
        <f t="shared" si="3"/>
        <v>04a</v>
      </c>
      <c r="AN16" s="45">
        <v>0</v>
      </c>
    </row>
    <row r="17" spans="1:40" x14ac:dyDescent="0.25">
      <c r="A17" s="45">
        <v>360</v>
      </c>
      <c r="B17" s="45"/>
      <c r="C17" s="63" t="s">
        <v>63</v>
      </c>
      <c r="D17" s="64" t="s">
        <v>56</v>
      </c>
      <c r="E17" s="45" t="s">
        <v>103</v>
      </c>
      <c r="F17" s="16">
        <v>-2.18899497581919</v>
      </c>
      <c r="G17" s="16">
        <v>-2.1913947596255201</v>
      </c>
      <c r="H17" s="16">
        <v>4.6976905876588296E-3</v>
      </c>
      <c r="I17" s="16">
        <v>-4.2992716689363704</v>
      </c>
      <c r="J17" s="16">
        <v>-4.30854018210864</v>
      </c>
      <c r="K17" s="16">
        <v>1.88860153265478E-3</v>
      </c>
      <c r="L17" s="16">
        <v>8.3514456527843894E-2</v>
      </c>
      <c r="M17" s="16">
        <v>4.7687010806370996E-3</v>
      </c>
      <c r="N17" s="16">
        <v>-20.140029632943602</v>
      </c>
      <c r="O17" s="16">
        <v>4.6131771816905398E-3</v>
      </c>
      <c r="P17" s="16">
        <v>-38.555537855157198</v>
      </c>
      <c r="Q17" s="16">
        <v>1.82362574728025E-3</v>
      </c>
      <c r="R17" s="16">
        <v>-52.324107951179897</v>
      </c>
      <c r="S17" s="16">
        <v>0.13892361684596399</v>
      </c>
      <c r="T17" s="16">
        <v>-26.102155006500301</v>
      </c>
      <c r="U17" s="16">
        <v>7.3633725624651897E-2</v>
      </c>
      <c r="V17" s="46">
        <v>43269.677037037036</v>
      </c>
      <c r="W17" s="45">
        <v>1.9</v>
      </c>
      <c r="X17" s="16">
        <v>4.5935142857185397E-2</v>
      </c>
      <c r="Y17" s="16">
        <v>3.2925975147220898E-2</v>
      </c>
      <c r="Z17" s="17">
        <f>((((N17/1000)+1)/((SMOW!$Z$4/1000)+1))-1)*1000</f>
        <v>-2.6663010250943531</v>
      </c>
      <c r="AA17" s="17">
        <f>((((P17/1000)+1)/((SMOW!$AA$4/1000)+1))-1)*1000</f>
        <v>-5.1648013043582575</v>
      </c>
      <c r="AB17" s="17">
        <f>Z17*SMOW!$AN$6</f>
        <v>-2.8004688507403519</v>
      </c>
      <c r="AC17" s="17">
        <f>AA17*SMOW!$AN$12</f>
        <v>-5.4148718295665761</v>
      </c>
      <c r="AD17" s="17">
        <f t="shared" si="0"/>
        <v>-2.8043975000533146</v>
      </c>
      <c r="AE17" s="17">
        <f t="shared" si="1"/>
        <v>-5.4295853867529944</v>
      </c>
      <c r="AF17" s="16">
        <f>(AD17-SMOW!$AN$14*AE17)</f>
        <v>6.2423584152266454E-2</v>
      </c>
      <c r="AG17" s="2">
        <f t="shared" si="2"/>
        <v>62.423584152266457</v>
      </c>
      <c r="AI17" s="45"/>
      <c r="AK17" s="56" t="str">
        <f t="shared" si="3"/>
        <v>04a</v>
      </c>
      <c r="AL17" s="45">
        <v>1</v>
      </c>
      <c r="AN17" s="55">
        <v>0</v>
      </c>
    </row>
    <row r="18" spans="1:40" x14ac:dyDescent="0.25">
      <c r="A18" s="45">
        <v>361</v>
      </c>
      <c r="B18" s="45"/>
      <c r="C18" s="61" t="s">
        <v>63</v>
      </c>
      <c r="D18" s="62" t="s">
        <v>56</v>
      </c>
      <c r="E18" s="45" t="s">
        <v>104</v>
      </c>
      <c r="F18" s="16">
        <v>-2.2580231085509701</v>
      </c>
      <c r="G18" s="16">
        <v>-2.26057692814154</v>
      </c>
      <c r="H18" s="16">
        <v>5.8741958640852803E-3</v>
      </c>
      <c r="I18" s="16">
        <v>-4.4863734416009304</v>
      </c>
      <c r="J18" s="16">
        <v>-4.4964674545062202</v>
      </c>
      <c r="K18" s="16">
        <v>1.4274282441934E-3</v>
      </c>
      <c r="L18" s="16">
        <v>0.11355788783774801</v>
      </c>
      <c r="M18" s="16">
        <v>5.8146889343460902E-3</v>
      </c>
      <c r="N18" s="16">
        <v>-20.2078159208803</v>
      </c>
      <c r="O18" s="16">
        <v>5.76851663925419E-3</v>
      </c>
      <c r="P18" s="16">
        <v>-38.736202544925298</v>
      </c>
      <c r="Q18" s="16">
        <v>1.3783187472301501E-3</v>
      </c>
      <c r="R18" s="16">
        <v>-53.217230995994498</v>
      </c>
      <c r="S18" s="16">
        <v>9.0300931613265398E-2</v>
      </c>
      <c r="T18" s="16">
        <v>13.0733380886993</v>
      </c>
      <c r="U18" s="16">
        <v>0.107566306385981</v>
      </c>
      <c r="V18" s="46">
        <v>43269.749224537038</v>
      </c>
      <c r="W18" s="45">
        <v>1.9</v>
      </c>
      <c r="X18" s="16">
        <v>0.120988997414664</v>
      </c>
      <c r="Y18" s="16">
        <v>0.33866410658155799</v>
      </c>
      <c r="Z18" s="17">
        <f>((((N18/1000)+1)/((SMOW!$Z$4/1000)+1))-1)*1000</f>
        <v>-2.7352961380003871</v>
      </c>
      <c r="AA18" s="17">
        <f>((((P18/1000)+1)/((SMOW!$AA$4/1000)+1))-1)*1000</f>
        <v>-5.3517404356543397</v>
      </c>
      <c r="AB18" s="17">
        <f>Z18*SMOW!$AN$6</f>
        <v>-2.8729357862919458</v>
      </c>
      <c r="AC18" s="17">
        <f>AA18*SMOW!$AN$12</f>
        <v>-5.6108622222743518</v>
      </c>
      <c r="AD18" s="17">
        <f t="shared" si="0"/>
        <v>-2.877070587552641</v>
      </c>
      <c r="AE18" s="17">
        <f t="shared" si="1"/>
        <v>-5.6266622385730996</v>
      </c>
      <c r="AF18" s="16">
        <f>(AD18-SMOW!$AN$14*AE18)</f>
        <v>9.380707441395586E-2</v>
      </c>
      <c r="AG18" s="2">
        <f t="shared" si="2"/>
        <v>93.80707441395586</v>
      </c>
      <c r="AI18" s="45"/>
      <c r="AK18" s="56" t="str">
        <f t="shared" si="3"/>
        <v>04a</v>
      </c>
      <c r="AL18" s="45">
        <v>1</v>
      </c>
      <c r="AN18" s="45">
        <v>0</v>
      </c>
    </row>
    <row r="19" spans="1:40" x14ac:dyDescent="0.25">
      <c r="A19" s="45">
        <v>362</v>
      </c>
      <c r="B19" s="45"/>
      <c r="C19" s="63" t="s">
        <v>63</v>
      </c>
      <c r="D19" s="64" t="s">
        <v>56</v>
      </c>
      <c r="E19" s="45" t="s">
        <v>105</v>
      </c>
      <c r="F19" s="16">
        <v>-2.1829962670087402</v>
      </c>
      <c r="G19" s="16">
        <v>-2.1853830676577801</v>
      </c>
      <c r="H19" s="16">
        <v>5.4929463715179903E-3</v>
      </c>
      <c r="I19" s="16">
        <v>-4.36311000074092</v>
      </c>
      <c r="J19" s="16">
        <v>-4.3726562040438699</v>
      </c>
      <c r="K19" s="16">
        <v>1.7681456576835099E-3</v>
      </c>
      <c r="L19" s="16">
        <v>0.123379408077382</v>
      </c>
      <c r="M19" s="16">
        <v>5.32181756513001E-3</v>
      </c>
      <c r="N19" s="16">
        <v>-20.134138843397601</v>
      </c>
      <c r="O19" s="16">
        <v>5.3941259834999799E-3</v>
      </c>
      <c r="P19" s="16">
        <v>-38.617179881561</v>
      </c>
      <c r="Q19" s="16">
        <v>1.70731405780348E-3</v>
      </c>
      <c r="R19" s="16">
        <v>-53.0817034451822</v>
      </c>
      <c r="S19" s="16">
        <v>0.12151182623776099</v>
      </c>
      <c r="T19" s="16">
        <v>-18.7333459707584</v>
      </c>
      <c r="U19" s="16">
        <v>6.2772566880421002E-2</v>
      </c>
      <c r="V19" s="46">
        <v>43269.834490740737</v>
      </c>
      <c r="W19" s="45">
        <v>1.9</v>
      </c>
      <c r="X19" s="16">
        <v>2.3879640552600501E-2</v>
      </c>
      <c r="Y19" s="16">
        <v>2.6986751953015201E-2</v>
      </c>
      <c r="Z19" s="17">
        <f>((((N19/1000)+1)/((SMOW!$Z$4/1000)+1))-1)*1000</f>
        <v>-2.6603051857851945</v>
      </c>
      <c r="AA19" s="17">
        <f>((((P19/1000)+1)/((SMOW!$AA$4/1000)+1))-1)*1000</f>
        <v>-5.2285841436172653</v>
      </c>
      <c r="AB19" s="17">
        <f>Z19*SMOW!$AN$6</f>
        <v>-2.7941713017909606</v>
      </c>
      <c r="AC19" s="17">
        <f>AA19*SMOW!$AN$12</f>
        <v>-5.4817429208555932</v>
      </c>
      <c r="AD19" s="17">
        <f t="shared" si="0"/>
        <v>-2.7980822854272045</v>
      </c>
      <c r="AE19" s="17">
        <f t="shared" si="1"/>
        <v>-5.4968228082063826</v>
      </c>
      <c r="AF19" s="16">
        <f>(AD19-SMOW!$AN$14*AE19)</f>
        <v>0.10424015730576563</v>
      </c>
      <c r="AG19" s="2">
        <f t="shared" si="2"/>
        <v>104.24015730576563</v>
      </c>
      <c r="AI19" s="45"/>
      <c r="AK19" s="56" t="str">
        <f t="shared" si="3"/>
        <v>04a</v>
      </c>
      <c r="AL19" s="45">
        <v>1</v>
      </c>
      <c r="AN19" s="55">
        <v>0</v>
      </c>
    </row>
    <row r="20" spans="1:40" x14ac:dyDescent="0.25">
      <c r="A20" s="45">
        <v>363</v>
      </c>
      <c r="B20" s="45"/>
      <c r="C20" s="58" t="s">
        <v>63</v>
      </c>
      <c r="D20" s="59" t="s">
        <v>56</v>
      </c>
      <c r="E20" s="45" t="s">
        <v>106</v>
      </c>
      <c r="F20" s="16">
        <v>-2.2269378327030598</v>
      </c>
      <c r="G20" s="16">
        <v>-2.2294219232953201</v>
      </c>
      <c r="H20" s="16">
        <v>6.2985746879606697E-3</v>
      </c>
      <c r="I20" s="16">
        <v>-4.5166599747176699</v>
      </c>
      <c r="J20" s="16">
        <v>-4.5268909675773497</v>
      </c>
      <c r="K20" s="16">
        <v>1.8336559313150899E-3</v>
      </c>
      <c r="L20" s="16">
        <v>0.16077650758552101</v>
      </c>
      <c r="M20" s="16">
        <v>6.0255255695058898E-3</v>
      </c>
      <c r="N20" s="16">
        <v>-20.177289882063601</v>
      </c>
      <c r="O20" s="16">
        <v>6.1852607117214098E-3</v>
      </c>
      <c r="P20" s="16">
        <v>-38.765447094732401</v>
      </c>
      <c r="Q20" s="16">
        <v>1.7705705042473899E-3</v>
      </c>
      <c r="R20" s="16">
        <v>-53.326169458964202</v>
      </c>
      <c r="S20" s="16">
        <v>0.12098238119862</v>
      </c>
      <c r="T20" s="16">
        <v>-13.7617171475202</v>
      </c>
      <c r="U20" s="16">
        <v>6.2911888506055003E-2</v>
      </c>
      <c r="V20" s="46">
        <v>43269.986608796295</v>
      </c>
      <c r="W20" s="45">
        <v>1.9</v>
      </c>
      <c r="X20" s="16">
        <v>0.14321716039537299</v>
      </c>
      <c r="Y20" s="16">
        <v>0.16693645246668101</v>
      </c>
      <c r="Z20" s="17">
        <f>((((N20/1000)+1)/((SMOW!$Z$4/1000)+1))-1)*1000</f>
        <v>-2.7042257318926621</v>
      </c>
      <c r="AA20" s="17">
        <f>((((P20/1000)+1)/((SMOW!$AA$4/1000)+1))-1)*1000</f>
        <v>-5.3820006416918087</v>
      </c>
      <c r="AB20" s="17">
        <f>Z20*SMOW!$AN$6</f>
        <v>-2.8403019224987691</v>
      </c>
      <c r="AC20" s="17">
        <f>AA20*SMOW!$AN$12</f>
        <v>-5.642587573855816</v>
      </c>
      <c r="AD20" s="17">
        <f t="shared" si="0"/>
        <v>-2.8443432341817712</v>
      </c>
      <c r="AE20" s="17">
        <f t="shared" si="1"/>
        <v>-5.6585671100922053</v>
      </c>
      <c r="AF20" s="16">
        <f>(AD20-SMOW!$AN$14*AE20)</f>
        <v>0.14338019994691331</v>
      </c>
      <c r="AG20" s="2">
        <f t="shared" si="2"/>
        <v>143.38019994691331</v>
      </c>
      <c r="AI20" s="45"/>
      <c r="AK20" s="56" t="str">
        <f t="shared" si="3"/>
        <v>04a</v>
      </c>
      <c r="AL20" s="45">
        <v>1</v>
      </c>
      <c r="AN20" s="45">
        <v>0</v>
      </c>
    </row>
    <row r="21" spans="1:40" x14ac:dyDescent="0.25">
      <c r="A21" s="45">
        <v>364</v>
      </c>
      <c r="B21" s="45"/>
      <c r="C21" s="61" t="s">
        <v>63</v>
      </c>
      <c r="D21" s="62" t="s">
        <v>56</v>
      </c>
      <c r="E21" s="45" t="s">
        <v>107</v>
      </c>
      <c r="F21" s="16">
        <v>-2.30838023024255</v>
      </c>
      <c r="G21" s="16">
        <v>-2.3110490957248802</v>
      </c>
      <c r="H21" s="16">
        <v>4.7851122790330903E-3</v>
      </c>
      <c r="I21" s="16">
        <v>-4.4468976214347897</v>
      </c>
      <c r="J21" s="16">
        <v>-4.4568145478946803</v>
      </c>
      <c r="K21" s="16">
        <v>1.8426787915048601E-3</v>
      </c>
      <c r="L21" s="16">
        <v>4.2148985563513403E-2</v>
      </c>
      <c r="M21" s="16">
        <v>4.4213869289979899E-3</v>
      </c>
      <c r="N21" s="16">
        <v>-20.257267097024901</v>
      </c>
      <c r="O21" s="16">
        <v>4.6990261205051001E-3</v>
      </c>
      <c r="P21" s="16">
        <v>-38.698084857946199</v>
      </c>
      <c r="Q21" s="16">
        <v>1.7792829403402001E-3</v>
      </c>
      <c r="R21" s="16">
        <v>-53.557126145755099</v>
      </c>
      <c r="S21" s="16">
        <v>0.14512890360529099</v>
      </c>
      <c r="T21" s="16">
        <v>-18.9825213229966</v>
      </c>
      <c r="U21" s="16">
        <v>6.8990230690403706E-2</v>
      </c>
      <c r="V21" s="46">
        <v>43270.377638888887</v>
      </c>
      <c r="W21" s="45">
        <v>1.9</v>
      </c>
      <c r="X21" s="16">
        <v>4.1289371939553197E-2</v>
      </c>
      <c r="Y21" s="16">
        <v>4.6801094423566003E-2</v>
      </c>
      <c r="Z21" s="17">
        <f>((((N21/1000)+1)/((SMOW!$Z$4/1000)+1))-1)*1000</f>
        <v>-2.7856291712036185</v>
      </c>
      <c r="AA21" s="17">
        <f>((((P21/1000)+1)/((SMOW!$AA$4/1000)+1))-1)*1000</f>
        <v>-5.3122989305099955</v>
      </c>
      <c r="AB21" s="17">
        <f>Z21*SMOW!$AN$6</f>
        <v>-2.9258015693833137</v>
      </c>
      <c r="AC21" s="17">
        <f>AA21*SMOW!$AN$12</f>
        <v>-5.5695110293559331</v>
      </c>
      <c r="AD21" s="17">
        <f t="shared" si="0"/>
        <v>-2.9300900937518848</v>
      </c>
      <c r="AE21" s="17">
        <f t="shared" si="1"/>
        <v>-5.5850785852660891</v>
      </c>
      <c r="AF21" s="16">
        <f>(AD21-SMOW!$AN$14*AE21)</f>
        <v>1.8831399268610216E-2</v>
      </c>
      <c r="AG21" s="2">
        <f t="shared" si="2"/>
        <v>18.831399268610216</v>
      </c>
      <c r="AI21" s="45"/>
      <c r="AK21" s="56" t="str">
        <f t="shared" si="3"/>
        <v>04a</v>
      </c>
      <c r="AL21" s="45">
        <v>1</v>
      </c>
      <c r="AN21" s="55">
        <v>0</v>
      </c>
    </row>
    <row r="22" spans="1:40" x14ac:dyDescent="0.25">
      <c r="A22" s="45">
        <v>365</v>
      </c>
      <c r="B22" s="45"/>
      <c r="C22" s="63" t="s">
        <v>63</v>
      </c>
      <c r="D22" s="64" t="s">
        <v>56</v>
      </c>
      <c r="E22" s="45" t="s">
        <v>108</v>
      </c>
      <c r="F22" s="16">
        <v>-4.8971831190663204</v>
      </c>
      <c r="G22" s="16">
        <v>-4.9092139328166899</v>
      </c>
      <c r="H22" s="16">
        <v>4.0800444677200603E-3</v>
      </c>
      <c r="I22" s="16">
        <v>-9.3816448200657305</v>
      </c>
      <c r="J22" s="16">
        <v>-9.4259296986690408</v>
      </c>
      <c r="K22" s="16">
        <v>1.68362331681142E-3</v>
      </c>
      <c r="L22" s="16">
        <v>6.7676948080567206E-2</v>
      </c>
      <c r="M22" s="16">
        <v>3.9103563522489698E-3</v>
      </c>
      <c r="N22" s="16">
        <v>-22.799496346007398</v>
      </c>
      <c r="O22" s="16">
        <v>4.0066427721362199E-3</v>
      </c>
      <c r="P22" s="16">
        <v>-43.463056130148601</v>
      </c>
      <c r="Q22" s="16">
        <v>1.6256996386827299E-3</v>
      </c>
      <c r="R22" s="16">
        <v>-60.266204398978701</v>
      </c>
      <c r="S22" s="16">
        <v>0.125632959061137</v>
      </c>
      <c r="T22" s="16">
        <v>-18.540404725515401</v>
      </c>
      <c r="U22" s="16">
        <v>0.173546221763307</v>
      </c>
      <c r="V22" s="46">
        <v>43270.46162037037</v>
      </c>
      <c r="W22" s="45">
        <v>1.9</v>
      </c>
      <c r="X22" s="16">
        <v>6.6189680278135293E-2</v>
      </c>
      <c r="Y22" s="16">
        <v>0.18540368409181501</v>
      </c>
      <c r="Z22" s="17">
        <f>((((N22/1000)+1)/((SMOW!$Z$4/1000)+1))-1)*1000</f>
        <v>-5.373193697980061</v>
      </c>
      <c r="AA22" s="17">
        <f>((((P22/1000)+1)/((SMOW!$AA$4/1000)+1))-1)*1000</f>
        <v>-10.24275651698925</v>
      </c>
      <c r="AB22" s="17">
        <f>Z22*SMOW!$AN$6</f>
        <v>-5.6435719142608942</v>
      </c>
      <c r="AC22" s="17">
        <f>AA22*SMOW!$AN$12</f>
        <v>-10.738692633568027</v>
      </c>
      <c r="AD22" s="17">
        <f t="shared" si="0"/>
        <v>-5.6595570367322505</v>
      </c>
      <c r="AE22" s="17">
        <f t="shared" si="1"/>
        <v>-10.796768540399746</v>
      </c>
      <c r="AF22" s="16">
        <f>(AD22-SMOW!$AN$14*AE22)</f>
        <v>4.1136752598815995E-2</v>
      </c>
      <c r="AG22" s="2">
        <f t="shared" si="2"/>
        <v>41.136752598815995</v>
      </c>
      <c r="AI22" s="45"/>
      <c r="AK22" s="56" t="str">
        <f t="shared" si="3"/>
        <v>04a</v>
      </c>
      <c r="AL22" s="45">
        <v>2</v>
      </c>
      <c r="AN22" s="45">
        <v>0</v>
      </c>
    </row>
    <row r="23" spans="1:40" x14ac:dyDescent="0.25">
      <c r="A23" s="45">
        <v>366</v>
      </c>
      <c r="B23" s="45"/>
      <c r="C23" s="61" t="s">
        <v>63</v>
      </c>
      <c r="D23" s="62" t="s">
        <v>56</v>
      </c>
      <c r="E23" s="45" t="s">
        <v>109</v>
      </c>
      <c r="F23" s="16">
        <v>-6.4033124934005503</v>
      </c>
      <c r="G23" s="16">
        <v>-6.4239018874019802</v>
      </c>
      <c r="H23" s="16">
        <v>3.55059843910861E-3</v>
      </c>
      <c r="I23" s="16">
        <v>-12.294897980797099</v>
      </c>
      <c r="J23" s="16">
        <v>-12.371105569025699</v>
      </c>
      <c r="K23" s="16">
        <v>1.46952060143403E-3</v>
      </c>
      <c r="L23" s="16">
        <v>0.108041853043608</v>
      </c>
      <c r="M23" s="16">
        <v>3.7352943501155001E-3</v>
      </c>
      <c r="N23" s="16">
        <v>-24.278529826970299</v>
      </c>
      <c r="O23" s="16">
        <v>3.4867216976084401E-3</v>
      </c>
      <c r="P23" s="16">
        <v>-46.276081207378198</v>
      </c>
      <c r="Q23" s="16">
        <v>1.4189629514742401E-3</v>
      </c>
      <c r="R23" s="16">
        <v>-64.358894085661703</v>
      </c>
      <c r="S23" s="16">
        <v>0.14149505526615999</v>
      </c>
      <c r="T23" s="16">
        <v>-31.113809581640801</v>
      </c>
      <c r="U23" s="16">
        <v>5.2910714462679101E-2</v>
      </c>
      <c r="V23" s="46">
        <v>43270.537534722222</v>
      </c>
      <c r="W23" s="45">
        <v>1.9</v>
      </c>
      <c r="X23" s="16">
        <v>1.4555520446199399E-2</v>
      </c>
      <c r="Y23" s="16">
        <v>1.33224277934343E-2</v>
      </c>
      <c r="Z23" s="17">
        <f>((((N23/1000)+1)/((SMOW!$Z$4/1000)+1))-1)*1000</f>
        <v>-6.8786026105656095</v>
      </c>
      <c r="AA23" s="17">
        <f>((((P23/1000)+1)/((SMOW!$AA$4/1000)+1))-1)*1000</f>
        <v>-13.153477283322834</v>
      </c>
      <c r="AB23" s="17">
        <f>Z23*SMOW!$AN$6</f>
        <v>-7.2247327538077135</v>
      </c>
      <c r="AC23" s="17">
        <f>AA23*SMOW!$AN$12</f>
        <v>-13.790345340527784</v>
      </c>
      <c r="AD23" s="17">
        <f t="shared" si="0"/>
        <v>-7.2509575231311629</v>
      </c>
      <c r="AE23" s="17">
        <f t="shared" si="1"/>
        <v>-13.88631548189624</v>
      </c>
      <c r="AF23" s="16">
        <f>(AD23-SMOW!$AN$14*AE23)</f>
        <v>8.1017051310052324E-2</v>
      </c>
      <c r="AG23" s="2">
        <f t="shared" si="2"/>
        <v>81.017051310052324</v>
      </c>
      <c r="AI23" s="45"/>
      <c r="AK23" s="56" t="str">
        <f t="shared" si="3"/>
        <v>04a</v>
      </c>
      <c r="AL23" s="45">
        <v>2</v>
      </c>
      <c r="AN23" s="55">
        <v>0</v>
      </c>
    </row>
    <row r="24" spans="1:40" x14ac:dyDescent="0.25">
      <c r="A24" s="45">
        <v>367</v>
      </c>
      <c r="B24" s="45"/>
      <c r="C24" s="63" t="s">
        <v>63</v>
      </c>
      <c r="D24" s="64" t="s">
        <v>56</v>
      </c>
      <c r="E24" s="45" t="s">
        <v>110</v>
      </c>
      <c r="F24" s="16">
        <v>-5.1617415492340397</v>
      </c>
      <c r="G24" s="16">
        <v>-5.1751097506645198</v>
      </c>
      <c r="H24" s="16">
        <v>4.4655412533096302E-3</v>
      </c>
      <c r="I24" s="16">
        <v>-9.9349111412502609</v>
      </c>
      <c r="J24" s="16">
        <v>-9.9845917352773093</v>
      </c>
      <c r="K24" s="16">
        <v>1.46250852884248E-3</v>
      </c>
      <c r="L24" s="16">
        <v>9.6754685561897799E-2</v>
      </c>
      <c r="M24" s="16">
        <v>4.20073963927053E-3</v>
      </c>
      <c r="N24" s="16">
        <v>-23.059295260069501</v>
      </c>
      <c r="O24" s="16">
        <v>4.3852043103454396E-3</v>
      </c>
      <c r="P24" s="16">
        <v>-43.997287777729802</v>
      </c>
      <c r="Q24" s="16">
        <v>1.41219212348356E-3</v>
      </c>
      <c r="R24" s="16">
        <v>-61.231485124029902</v>
      </c>
      <c r="S24" s="16">
        <v>0.11276541083621899</v>
      </c>
      <c r="T24" s="16">
        <v>-43.069487023673602</v>
      </c>
      <c r="U24" s="16">
        <v>8.0118710274134294E-2</v>
      </c>
      <c r="V24" s="46">
        <v>43270.610648148147</v>
      </c>
      <c r="W24" s="45">
        <v>1.9</v>
      </c>
      <c r="X24" s="16">
        <v>1.40645736749029E-2</v>
      </c>
      <c r="Y24" s="16">
        <v>1.05945766668582E-2</v>
      </c>
      <c r="Z24" s="17">
        <f>((((N24/1000)+1)/((SMOW!$Z$4/1000)+1))-1)*1000</f>
        <v>-5.6376255757860649</v>
      </c>
      <c r="AA24" s="17">
        <f>((((P24/1000)+1)/((SMOW!$AA$4/1000)+1))-1)*1000</f>
        <v>-10.795541902101636</v>
      </c>
      <c r="AB24" s="17">
        <f>Z24*SMOW!$AN$6</f>
        <v>-5.9213099603287747</v>
      </c>
      <c r="AC24" s="17">
        <f>AA24*SMOW!$AN$12</f>
        <v>-11.318242907286271</v>
      </c>
      <c r="AD24" s="17">
        <f t="shared" si="0"/>
        <v>-5.938910429098323</v>
      </c>
      <c r="AE24" s="17">
        <f t="shared" si="1"/>
        <v>-11.382781657477979</v>
      </c>
      <c r="AF24" s="16">
        <f>(AD24-SMOW!$AN$14*AE24)</f>
        <v>7.1198286050050186E-2</v>
      </c>
      <c r="AG24" s="2">
        <f t="shared" si="2"/>
        <v>71.198286050050186</v>
      </c>
      <c r="AI24" s="45"/>
      <c r="AK24" s="56" t="str">
        <f t="shared" si="3"/>
        <v>04a</v>
      </c>
      <c r="AL24" s="45">
        <v>1</v>
      </c>
      <c r="AN24" s="45">
        <v>0</v>
      </c>
    </row>
    <row r="25" spans="1:40" x14ac:dyDescent="0.25">
      <c r="A25" s="45">
        <v>368</v>
      </c>
      <c r="B25" s="45"/>
      <c r="C25" s="61" t="s">
        <v>62</v>
      </c>
      <c r="D25" s="62" t="s">
        <v>59</v>
      </c>
      <c r="E25" s="45" t="s">
        <v>111</v>
      </c>
      <c r="F25" s="16">
        <v>-12.3470415294725</v>
      </c>
      <c r="G25" s="16">
        <v>-12.423900027270401</v>
      </c>
      <c r="H25" s="16">
        <v>4.8958660362818504E-3</v>
      </c>
      <c r="I25" s="16">
        <v>-23.474791734978101</v>
      </c>
      <c r="J25" s="16">
        <v>-23.754714152417399</v>
      </c>
      <c r="K25" s="16">
        <v>1.84159235340882E-3</v>
      </c>
      <c r="L25" s="16">
        <v>0.118589045206022</v>
      </c>
      <c r="M25" s="16">
        <v>4.8050277226742997E-3</v>
      </c>
      <c r="N25" s="16">
        <v>-30.115328707550098</v>
      </c>
      <c r="O25" s="16">
        <v>4.8077873716338001E-3</v>
      </c>
      <c r="P25" s="16">
        <v>-57.071339894535797</v>
      </c>
      <c r="Q25" s="16">
        <v>1.77823388025503E-3</v>
      </c>
      <c r="R25" s="16">
        <v>-79.1133967493504</v>
      </c>
      <c r="S25" s="16">
        <v>0.12527955208835001</v>
      </c>
      <c r="T25" s="16">
        <v>-62.131237000962201</v>
      </c>
      <c r="U25" s="16">
        <v>5.6323288006566101E-2</v>
      </c>
      <c r="V25" s="46">
        <v>43270.68482638889</v>
      </c>
      <c r="W25" s="45">
        <v>1.9</v>
      </c>
      <c r="X25" s="16">
        <v>8.5941106490801403E-2</v>
      </c>
      <c r="Y25" s="16">
        <v>7.5070134327006294E-2</v>
      </c>
      <c r="Z25" s="17">
        <f>((((N25/1000)+1)/((SMOW!$Z$4/1000)+1))-1)*1000</f>
        <v>-12.819488445059424</v>
      </c>
      <c r="AA25" s="17">
        <f>((((P25/1000)+1)/((SMOW!$AA$4/1000)+1))-1)*1000</f>
        <v>-24.323652726479629</v>
      </c>
      <c r="AB25" s="17">
        <f>Z25*SMOW!$AN$6</f>
        <v>-13.464562978797325</v>
      </c>
      <c r="AC25" s="17">
        <f>AA25*SMOW!$AN$12</f>
        <v>-25.501360880937142</v>
      </c>
      <c r="AD25" s="17">
        <f t="shared" si="0"/>
        <v>-13.556032196877865</v>
      </c>
      <c r="AE25" s="17">
        <f t="shared" si="1"/>
        <v>-25.832156526966251</v>
      </c>
      <c r="AF25" s="16">
        <f>(AD25-SMOW!$AN$14*AE25)</f>
        <v>8.3346449360316655E-2</v>
      </c>
      <c r="AG25" s="2">
        <f t="shared" si="2"/>
        <v>83.346449360316655</v>
      </c>
      <c r="AH25" s="2">
        <f>AVERAGE(AG25:AG26)</f>
        <v>95.043644885238976</v>
      </c>
      <c r="AI25" s="2">
        <f>STDEV(AG25:AG26)</f>
        <v>16.542332553075049</v>
      </c>
      <c r="AK25" s="56" t="str">
        <f t="shared" si="3"/>
        <v>04a</v>
      </c>
      <c r="AL25" s="45">
        <v>2</v>
      </c>
      <c r="AN25" s="55">
        <v>0</v>
      </c>
    </row>
    <row r="26" spans="1:40" x14ac:dyDescent="0.25">
      <c r="A26" s="45">
        <v>369</v>
      </c>
      <c r="B26" s="45"/>
      <c r="C26" s="63" t="s">
        <v>62</v>
      </c>
      <c r="D26" s="64" t="s">
        <v>59</v>
      </c>
      <c r="E26" s="45" t="s">
        <v>112</v>
      </c>
      <c r="F26" s="16">
        <v>-12.3360903303579</v>
      </c>
      <c r="G26" s="16">
        <v>-12.4128118847865</v>
      </c>
      <c r="H26" s="16">
        <v>4.3577537575814297E-3</v>
      </c>
      <c r="I26" s="16">
        <v>-23.495478036293601</v>
      </c>
      <c r="J26" s="16">
        <v>-23.775897944553702</v>
      </c>
      <c r="K26" s="16">
        <v>1.6493986425260201E-3</v>
      </c>
      <c r="L26" s="16">
        <v>0.14086222993788799</v>
      </c>
      <c r="M26" s="16">
        <v>4.2621056229308696E-3</v>
      </c>
      <c r="N26" s="16">
        <v>-30.104574525058698</v>
      </c>
      <c r="O26" s="16">
        <v>4.2793559564585203E-3</v>
      </c>
      <c r="P26" s="16">
        <v>-57.091314500635903</v>
      </c>
      <c r="Q26" s="16">
        <v>1.59265243622265E-3</v>
      </c>
      <c r="R26" s="16">
        <v>-79.319506676058893</v>
      </c>
      <c r="S26" s="16">
        <v>0.117687448599892</v>
      </c>
      <c r="T26" s="16">
        <v>-57.408796851110203</v>
      </c>
      <c r="U26" s="16">
        <v>4.4193884726715899E-2</v>
      </c>
      <c r="V26" s="46">
        <v>43270.903043981481</v>
      </c>
      <c r="W26" s="45">
        <v>1.9</v>
      </c>
      <c r="X26" s="16">
        <v>8.1162366081368696E-3</v>
      </c>
      <c r="Y26" s="16">
        <v>6.7684730154499604E-3</v>
      </c>
      <c r="Z26" s="17">
        <f>((((N26/1000)+1)/((SMOW!$Z$4/1000)+1))-1)*1000</f>
        <v>-12.808542484485486</v>
      </c>
      <c r="AA26" s="17">
        <f>((((P26/1000)+1)/((SMOW!$AA$4/1000)+1))-1)*1000</f>
        <v>-24.344321045879024</v>
      </c>
      <c r="AB26" s="17">
        <f>Z26*SMOW!$AN$6</f>
        <v>-13.453066219301588</v>
      </c>
      <c r="AC26" s="17">
        <f>AA26*SMOW!$AN$12</f>
        <v>-25.523029923729908</v>
      </c>
      <c r="AD26" s="17">
        <f t="shared" si="0"/>
        <v>-13.544378593697374</v>
      </c>
      <c r="AE26" s="17">
        <f t="shared" si="1"/>
        <v>-25.854392867627908</v>
      </c>
      <c r="AF26" s="16">
        <f>(AD26-SMOW!$AN$14*AE26)</f>
        <v>0.1067408404101613</v>
      </c>
      <c r="AG26" s="2">
        <f t="shared" si="2"/>
        <v>106.7408404101613</v>
      </c>
      <c r="AI26" s="45"/>
      <c r="AK26" s="56" t="str">
        <f t="shared" si="3"/>
        <v>04a</v>
      </c>
      <c r="AN26" s="45">
        <v>0</v>
      </c>
    </row>
    <row r="27" spans="1:40" x14ac:dyDescent="0.25">
      <c r="A27" s="45">
        <v>370</v>
      </c>
      <c r="B27" s="45"/>
      <c r="C27" s="61" t="s">
        <v>62</v>
      </c>
      <c r="D27" s="62" t="s">
        <v>24</v>
      </c>
      <c r="E27" s="45" t="s">
        <v>113</v>
      </c>
      <c r="F27" s="16">
        <v>-27.0581388452275</v>
      </c>
      <c r="G27" s="16">
        <v>-27.430951073214398</v>
      </c>
      <c r="H27" s="16">
        <v>4.0535667900656403E-3</v>
      </c>
      <c r="I27" s="16">
        <v>-50.691017419748903</v>
      </c>
      <c r="J27" s="16">
        <v>-52.020945873582598</v>
      </c>
      <c r="K27" s="16">
        <v>1.5841143416712999E-3</v>
      </c>
      <c r="L27" s="16">
        <v>3.6108348037240202E-2</v>
      </c>
      <c r="M27" s="16">
        <v>3.8471842101864902E-3</v>
      </c>
      <c r="N27" s="16">
        <v>-44.5617672688618</v>
      </c>
      <c r="O27" s="16">
        <v>3.9806414389041596E-3</v>
      </c>
      <c r="P27" s="16">
        <v>-83.351213676456794</v>
      </c>
      <c r="Q27" s="16">
        <v>1.5296141881472099E-3</v>
      </c>
      <c r="R27" s="16">
        <v>-114.746868551788</v>
      </c>
      <c r="S27" s="16">
        <v>0.13826557892342001</v>
      </c>
      <c r="T27" s="16">
        <v>-121.65852785648499</v>
      </c>
      <c r="U27" s="16">
        <v>5.9485018357350199E-2</v>
      </c>
      <c r="V27" s="46">
        <v>43271.380960648145</v>
      </c>
      <c r="W27" s="45">
        <v>1.9</v>
      </c>
      <c r="X27" s="16">
        <v>6.6095885395629197E-4</v>
      </c>
      <c r="Y27" s="16">
        <v>4.6089683442142297E-6</v>
      </c>
      <c r="Z27" s="17">
        <f>((((N27/1000)+1)/((SMOW!$Z$4/1000)+1))-1)*1000</f>
        <v>-27.523548660897788</v>
      </c>
      <c r="AA27" s="17">
        <f>((((P27/1000)+1)/((SMOW!$AA$4/1000)+1))-1)*1000</f>
        <v>-51.516220248487009</v>
      </c>
      <c r="AB27" s="17">
        <f>Z27*SMOW!$AN$6</f>
        <v>-28.908529067513285</v>
      </c>
      <c r="AC27" s="17">
        <f>AA27*SMOW!$AN$12</f>
        <v>-54.01054432701752</v>
      </c>
      <c r="AD27" s="17">
        <f t="shared" si="0"/>
        <v>-29.334612313523113</v>
      </c>
      <c r="AE27" s="17">
        <f t="shared" si="1"/>
        <v>-55.523856215441356</v>
      </c>
      <c r="AF27" s="16">
        <f>(AD27-SMOW!$AN$14*AE27)</f>
        <v>-1.8016231770076274E-2</v>
      </c>
      <c r="AG27" s="2">
        <f t="shared" si="2"/>
        <v>-18.016231770076274</v>
      </c>
      <c r="AH27" s="2">
        <f>AVERAGE(AG27:AG29)</f>
        <v>11.999460568905107</v>
      </c>
      <c r="AI27" s="2">
        <f>STDEV(AG27:AG29)</f>
        <v>25.996242292108615</v>
      </c>
      <c r="AK27" s="56" t="str">
        <f t="shared" si="3"/>
        <v>04a</v>
      </c>
      <c r="AL27" s="45">
        <v>2</v>
      </c>
      <c r="AN27" s="55">
        <v>0</v>
      </c>
    </row>
    <row r="28" spans="1:40" x14ac:dyDescent="0.25">
      <c r="A28" s="45">
        <v>371</v>
      </c>
      <c r="B28" s="45"/>
      <c r="C28" s="63" t="s">
        <v>62</v>
      </c>
      <c r="D28" s="64" t="s">
        <v>24</v>
      </c>
      <c r="E28" s="45" t="s">
        <v>114</v>
      </c>
      <c r="F28" s="16">
        <v>-27.958350363496201</v>
      </c>
      <c r="G28" s="16">
        <v>-28.356626244227101</v>
      </c>
      <c r="H28" s="16">
        <v>3.3003116046096698E-3</v>
      </c>
      <c r="I28" s="16">
        <v>-52.431158812419199</v>
      </c>
      <c r="J28" s="16">
        <v>-53.855689188298001</v>
      </c>
      <c r="K28" s="16">
        <v>2.4503292688809698E-3</v>
      </c>
      <c r="L28" s="16">
        <v>7.9177647194189293E-2</v>
      </c>
      <c r="M28" s="16">
        <v>2.8162162135160602E-3</v>
      </c>
      <c r="N28" s="16">
        <v>-45.445783607801197</v>
      </c>
      <c r="O28" s="16">
        <v>3.2409376272771002E-3</v>
      </c>
      <c r="P28" s="16">
        <v>-85.0314869329966</v>
      </c>
      <c r="Q28" s="16">
        <v>2.3660277018623201E-3</v>
      </c>
      <c r="R28" s="16">
        <v>-117.44726422204801</v>
      </c>
      <c r="S28" s="16">
        <v>0.13579147058368801</v>
      </c>
      <c r="T28" s="16">
        <v>-113.01262763691</v>
      </c>
      <c r="U28" s="16">
        <v>6.6826022214447001E-2</v>
      </c>
      <c r="V28" s="46">
        <v>43271.465543981481</v>
      </c>
      <c r="W28" s="45">
        <v>1.9</v>
      </c>
      <c r="X28" s="16">
        <v>0.13635808960444201</v>
      </c>
      <c r="Y28" s="16">
        <v>0.13885990423334299</v>
      </c>
      <c r="Z28" s="17">
        <f>((((N28/1000)+1)/((SMOW!$Z$4/1000)+1))-1)*1000</f>
        <v>-28.423329560140374</v>
      </c>
      <c r="AA28" s="17">
        <f>((((P28/1000)+1)/((SMOW!$AA$4/1000)+1))-1)*1000</f>
        <v>-53.254848993930736</v>
      </c>
      <c r="AB28" s="17">
        <f>Z28*SMOW!$AN$6</f>
        <v>-29.853586792467969</v>
      </c>
      <c r="AC28" s="17">
        <f>AA28*SMOW!$AN$12</f>
        <v>-55.833354394818898</v>
      </c>
      <c r="AD28" s="17">
        <f t="shared" si="0"/>
        <v>-30.308277424159233</v>
      </c>
      <c r="AE28" s="17">
        <f t="shared" si="1"/>
        <v>-57.452597055042908</v>
      </c>
      <c r="AF28" s="16">
        <f>(AD28-SMOW!$AN$14*AE28)</f>
        <v>2.6693820903425092E-2</v>
      </c>
      <c r="AG28" s="2">
        <f t="shared" si="2"/>
        <v>26.693820903425092</v>
      </c>
      <c r="AI28" s="45"/>
      <c r="AK28" s="56" t="str">
        <f t="shared" si="3"/>
        <v>04a</v>
      </c>
      <c r="AN28" s="45">
        <v>0</v>
      </c>
    </row>
    <row r="29" spans="1:40" x14ac:dyDescent="0.25">
      <c r="A29" s="45">
        <v>372</v>
      </c>
      <c r="B29" s="45"/>
      <c r="C29" s="61" t="s">
        <v>62</v>
      </c>
      <c r="D29" s="62" t="s">
        <v>24</v>
      </c>
      <c r="E29" s="45" t="s">
        <v>115</v>
      </c>
      <c r="F29" s="16">
        <v>-28.118711636748799</v>
      </c>
      <c r="G29" s="16">
        <v>-28.521613557013001</v>
      </c>
      <c r="H29" s="16">
        <v>3.57026655244594E-3</v>
      </c>
      <c r="I29" s="16">
        <v>-52.728439055489503</v>
      </c>
      <c r="J29" s="16">
        <v>-54.169467812524502</v>
      </c>
      <c r="K29" s="16">
        <v>2.0352809002290701E-3</v>
      </c>
      <c r="L29" s="16">
        <v>7.9865447999897698E-2</v>
      </c>
      <c r="M29" s="16">
        <v>3.3721505711745499E-3</v>
      </c>
      <c r="N29" s="16">
        <v>-45.603259915103997</v>
      </c>
      <c r="O29" s="16">
        <v>3.50603597341325E-3</v>
      </c>
      <c r="P29" s="16">
        <v>-85.318539493341802</v>
      </c>
      <c r="Q29" s="16">
        <v>1.9652587316224498E-3</v>
      </c>
      <c r="R29" s="16">
        <v>-117.590199311349</v>
      </c>
      <c r="S29" s="16">
        <v>0.12383359588867</v>
      </c>
      <c r="T29" s="16">
        <v>-106.856463757063</v>
      </c>
      <c r="U29" s="16">
        <v>6.06691978801083E-2</v>
      </c>
      <c r="V29" s="46">
        <v>43271.544479166667</v>
      </c>
      <c r="W29" s="45">
        <v>1.9</v>
      </c>
      <c r="X29" s="16">
        <v>4.2092458607649999E-2</v>
      </c>
      <c r="Y29" s="16">
        <v>4.0784458077984899E-2</v>
      </c>
      <c r="Z29" s="17">
        <f>((((N29/1000)+1)/((SMOW!$Z$4/1000)+1))-1)*1000</f>
        <v>-28.583614124070845</v>
      </c>
      <c r="AA29" s="17">
        <f>((((P29/1000)+1)/((SMOW!$AA$4/1000)+1))-1)*1000</f>
        <v>-53.551870821140653</v>
      </c>
      <c r="AB29" s="17">
        <f>Z29*SMOW!$AN$6</f>
        <v>-30.021936849088412</v>
      </c>
      <c r="AC29" s="17">
        <f>AA29*SMOW!$AN$12</f>
        <v>-56.144757492469175</v>
      </c>
      <c r="AD29" s="17">
        <f t="shared" si="0"/>
        <v>-30.481823048777027</v>
      </c>
      <c r="AE29" s="17">
        <f t="shared" si="1"/>
        <v>-57.782469396496957</v>
      </c>
      <c r="AF29" s="16">
        <f>(AD29-SMOW!$AN$14*AE29)</f>
        <v>2.7320792573366504E-2</v>
      </c>
      <c r="AG29" s="2">
        <f t="shared" si="2"/>
        <v>27.320792573366504</v>
      </c>
      <c r="AI29" s="45"/>
      <c r="AK29" s="56" t="str">
        <f t="shared" si="3"/>
        <v>04a</v>
      </c>
      <c r="AN29" s="55">
        <v>0</v>
      </c>
    </row>
    <row r="30" spans="1:40" x14ac:dyDescent="0.25">
      <c r="A30" s="45">
        <v>373</v>
      </c>
      <c r="B30" s="45"/>
      <c r="C30" s="63" t="s">
        <v>62</v>
      </c>
      <c r="D30" s="64" t="s">
        <v>22</v>
      </c>
      <c r="E30" s="45" t="s">
        <v>116</v>
      </c>
      <c r="F30" s="16">
        <v>0.300382376910592</v>
      </c>
      <c r="G30" s="16">
        <v>0.30033712561042403</v>
      </c>
      <c r="H30" s="16">
        <v>2.7685658033099101E-3</v>
      </c>
      <c r="I30" s="16">
        <v>0.52626699746632799</v>
      </c>
      <c r="J30" s="16">
        <v>0.52612852262810506</v>
      </c>
      <c r="K30" s="16">
        <v>1.5385321414786699E-3</v>
      </c>
      <c r="L30" s="16">
        <v>2.2541265662783899E-2</v>
      </c>
      <c r="M30" s="16">
        <v>2.7723425096488198E-3</v>
      </c>
      <c r="N30" s="16">
        <v>-17.695437213340899</v>
      </c>
      <c r="O30" s="16">
        <v>2.7187581539332602E-3</v>
      </c>
      <c r="P30" s="16">
        <v>-33.896017885281204</v>
      </c>
      <c r="Q30" s="16">
        <v>1.4856002061332701E-3</v>
      </c>
      <c r="R30" s="16">
        <v>-47.922338226322601</v>
      </c>
      <c r="S30" s="16">
        <v>0.12559788786091999</v>
      </c>
      <c r="T30" s="16">
        <v>-8.4033012514057095</v>
      </c>
      <c r="U30" s="16">
        <v>8.1931542747513797E-2</v>
      </c>
      <c r="V30" s="46">
        <v>43271.622349537036</v>
      </c>
      <c r="W30" s="45">
        <v>1.9</v>
      </c>
      <c r="X30" s="16">
        <v>8.0227233426627298E-2</v>
      </c>
      <c r="Y30" s="16">
        <v>0.23141363109573601</v>
      </c>
      <c r="Z30" s="17">
        <f>((((N30/1000)+1)/((SMOW!$Z$4/1000)+1))-1)*1000</f>
        <v>-0.17811447389237678</v>
      </c>
      <c r="AA30" s="17">
        <f>((((P30/1000)+1)/((SMOW!$AA$4/1000)+1))-1)*1000</f>
        <v>-0.34345731875051744</v>
      </c>
      <c r="AB30" s="17">
        <f>Z30*SMOW!$AN$6</f>
        <v>-0.18707716469634386</v>
      </c>
      <c r="AC30" s="17">
        <f>AA30*SMOW!$AN$12</f>
        <v>-0.36008691339031645</v>
      </c>
      <c r="AD30" s="17">
        <f t="shared" si="0"/>
        <v>-0.1870946658118631</v>
      </c>
      <c r="AE30" s="17">
        <f t="shared" si="1"/>
        <v>-0.360151760250358</v>
      </c>
      <c r="AF30" s="16">
        <f>(AD30-SMOW!$AN$14*AE30)</f>
        <v>3.0654636003259461E-3</v>
      </c>
      <c r="AG30" s="2">
        <f t="shared" si="2"/>
        <v>3.0654636003259461</v>
      </c>
      <c r="AH30" s="2">
        <f>AVERAGE(AG30:AG32)</f>
        <v>15.973178157835747</v>
      </c>
      <c r="AI30" s="2">
        <f>STDEV(AG30:AG32)</f>
        <v>13.405107672940176</v>
      </c>
      <c r="AK30" s="56" t="str">
        <f t="shared" si="3"/>
        <v>04a</v>
      </c>
      <c r="AL30" s="45">
        <v>3</v>
      </c>
      <c r="AN30" s="45">
        <v>0</v>
      </c>
    </row>
    <row r="31" spans="1:40" x14ac:dyDescent="0.25">
      <c r="A31" s="45">
        <v>374</v>
      </c>
      <c r="B31" s="45"/>
      <c r="C31" s="61" t="s">
        <v>62</v>
      </c>
      <c r="D31" s="62" t="s">
        <v>22</v>
      </c>
      <c r="E31" s="45" t="s">
        <v>117</v>
      </c>
      <c r="F31" s="16">
        <v>0.40547382154600398</v>
      </c>
      <c r="G31" s="16">
        <v>0.40539116405077602</v>
      </c>
      <c r="H31" s="16">
        <v>4.9385162329472999E-3</v>
      </c>
      <c r="I31" s="16">
        <v>0.704092192750572</v>
      </c>
      <c r="J31" s="16">
        <v>0.70384437387756904</v>
      </c>
      <c r="K31" s="16">
        <v>1.78801429668704E-3</v>
      </c>
      <c r="L31" s="16">
        <v>3.3761334643419502E-2</v>
      </c>
      <c r="M31" s="16">
        <v>4.6482299732396601E-3</v>
      </c>
      <c r="N31" s="16">
        <v>-17.592236407468999</v>
      </c>
      <c r="O31" s="16">
        <v>4.8496702735376096E-3</v>
      </c>
      <c r="P31" s="16">
        <v>-33.724310619863701</v>
      </c>
      <c r="Q31" s="16">
        <v>1.72649913259241E-3</v>
      </c>
      <c r="R31" s="16">
        <v>-47.892422089436501</v>
      </c>
      <c r="S31" s="16">
        <v>0.125979513738986</v>
      </c>
      <c r="T31" s="16">
        <v>-15.7874460322261</v>
      </c>
      <c r="U31" s="16">
        <v>6.6367096847159496E-2</v>
      </c>
      <c r="V31" s="46">
        <v>43271.694826388892</v>
      </c>
      <c r="W31" s="45">
        <v>1.9</v>
      </c>
      <c r="X31" s="16">
        <v>6.6569019383902805E-2</v>
      </c>
      <c r="Y31" s="16">
        <v>6.35851789608015E-2</v>
      </c>
      <c r="Z31" s="17">
        <f>((((N31/1000)+1)/((SMOW!$Z$4/1000)+1))-1)*1000</f>
        <v>-7.3073300081771819E-2</v>
      </c>
      <c r="AA31" s="17">
        <f>((((P31/1000)+1)/((SMOW!$AA$4/1000)+1))-1)*1000</f>
        <v>-0.16578670101352611</v>
      </c>
      <c r="AB31" s="17">
        <f>Z31*SMOW!$AN$6</f>
        <v>-7.6750336430059601E-2</v>
      </c>
      <c r="AC31" s="17">
        <f>AA31*SMOW!$AN$12</f>
        <v>-0.17381379924091056</v>
      </c>
      <c r="AD31" s="17">
        <f t="shared" si="0"/>
        <v>-7.6753281887846733E-2</v>
      </c>
      <c r="AE31" s="17">
        <f t="shared" si="1"/>
        <v>-0.17382890660987091</v>
      </c>
      <c r="AF31" s="16">
        <f>(AD31-SMOW!$AN$14*AE31)</f>
        <v>1.5028380802165106E-2</v>
      </c>
      <c r="AG31" s="2">
        <f t="shared" si="2"/>
        <v>15.028380802165106</v>
      </c>
      <c r="AI31" s="45"/>
      <c r="AK31" s="56" t="str">
        <f t="shared" si="3"/>
        <v>04a</v>
      </c>
      <c r="AN31" s="55">
        <v>0</v>
      </c>
    </row>
    <row r="32" spans="1:40" x14ac:dyDescent="0.25">
      <c r="A32" s="45">
        <v>375</v>
      </c>
      <c r="B32" s="45"/>
      <c r="C32" s="63" t="s">
        <v>62</v>
      </c>
      <c r="D32" s="64" t="s">
        <v>22</v>
      </c>
      <c r="E32" s="45" t="s">
        <v>118</v>
      </c>
      <c r="F32" s="16">
        <v>0.48327321940451201</v>
      </c>
      <c r="G32" s="16">
        <v>0.48315625748313001</v>
      </c>
      <c r="H32" s="16">
        <v>3.3835519623735999E-3</v>
      </c>
      <c r="I32" s="16">
        <v>0.82500229289604299</v>
      </c>
      <c r="J32" s="16">
        <v>0.82466211911842202</v>
      </c>
      <c r="K32" s="16">
        <v>1.54455489597335E-3</v>
      </c>
      <c r="L32" s="16">
        <v>4.7734658588603603E-2</v>
      </c>
      <c r="M32" s="16">
        <v>3.3234704407463299E-3</v>
      </c>
      <c r="N32" s="16">
        <v>-17.515836653110401</v>
      </c>
      <c r="O32" s="16">
        <v>3.3226804564142798E-3</v>
      </c>
      <c r="P32" s="16">
        <v>-33.607560332458497</v>
      </c>
      <c r="Q32" s="16">
        <v>1.49141575270428E-3</v>
      </c>
      <c r="R32" s="16">
        <v>-47.452630617703399</v>
      </c>
      <c r="S32" s="16">
        <v>0.116564561834145</v>
      </c>
      <c r="T32" s="16">
        <v>-14.5007240777086</v>
      </c>
      <c r="U32" s="16">
        <v>7.1094423651981695E-2</v>
      </c>
      <c r="V32" s="46">
        <v>43271.767442129632</v>
      </c>
      <c r="W32" s="45">
        <v>1.9</v>
      </c>
      <c r="X32" s="16">
        <v>6.2593426976115998E-3</v>
      </c>
      <c r="Y32" s="16">
        <v>8.9036195485088405E-3</v>
      </c>
      <c r="Z32" s="17">
        <f>((((N32/1000)+1)/((SMOW!$Z$4/1000)+1))-1)*1000</f>
        <v>4.6888821887414167E-3</v>
      </c>
      <c r="AA32" s="17">
        <f>((((P32/1000)+1)/((SMOW!$AA$4/1000)+1))-1)*1000</f>
        <v>-4.4981704009905421E-2</v>
      </c>
      <c r="AB32" s="17">
        <f>Z32*SMOW!$AN$6</f>
        <v>4.9248259633013144E-3</v>
      </c>
      <c r="AC32" s="17">
        <f>AA32*SMOW!$AN$12</f>
        <v>-4.7159638393756781E-2</v>
      </c>
      <c r="AD32" s="17">
        <f t="shared" si="0"/>
        <v>4.9248138363439248E-3</v>
      </c>
      <c r="AE32" s="17">
        <f t="shared" si="1"/>
        <v>-4.7160750444455057E-2</v>
      </c>
      <c r="AF32" s="16">
        <f>(AD32-SMOW!$AN$14*AE32)</f>
        <v>2.9825690071016195E-2</v>
      </c>
      <c r="AG32" s="2">
        <f t="shared" si="2"/>
        <v>29.825690071016194</v>
      </c>
      <c r="AI32" s="45"/>
      <c r="AK32" s="56" t="str">
        <f t="shared" si="3"/>
        <v>04a</v>
      </c>
      <c r="AN32" s="45">
        <v>0</v>
      </c>
    </row>
    <row r="33" spans="1:40" x14ac:dyDescent="0.25">
      <c r="A33" s="45">
        <v>376</v>
      </c>
      <c r="B33" s="45"/>
      <c r="C33" s="63" t="s">
        <v>63</v>
      </c>
      <c r="D33" s="64" t="s">
        <v>56</v>
      </c>
      <c r="E33" s="45" t="s">
        <v>119</v>
      </c>
      <c r="F33" s="16">
        <v>-2.3380054339999998</v>
      </c>
      <c r="G33" s="16">
        <v>-2.340743271</v>
      </c>
      <c r="H33" s="16">
        <v>4.7126929999999996E-3</v>
      </c>
      <c r="I33" s="16">
        <v>-4.5324257960000001</v>
      </c>
      <c r="J33" s="16">
        <v>-4.5427284300000004</v>
      </c>
      <c r="K33" s="16">
        <v>1.5932120000000001E-3</v>
      </c>
      <c r="L33" s="16">
        <v>5.7817340000000002E-2</v>
      </c>
      <c r="M33" s="16">
        <v>4.7589490000000002E-3</v>
      </c>
      <c r="N33" s="16">
        <v>-20.28635933</v>
      </c>
      <c r="O33" s="16">
        <v>4.6279099999999998E-3</v>
      </c>
      <c r="P33" s="16">
        <v>-38.78067051</v>
      </c>
      <c r="Q33" s="16">
        <v>1.538399E-3</v>
      </c>
      <c r="R33" s="16">
        <v>-54.596896889999996</v>
      </c>
      <c r="S33" s="16">
        <v>0.14248602099999999</v>
      </c>
      <c r="T33" s="16">
        <v>-24.739262350000001</v>
      </c>
      <c r="U33" s="16">
        <v>6.3039097000000002E-2</v>
      </c>
      <c r="V33" s="46">
        <v>43271.916666666664</v>
      </c>
      <c r="W33" s="45">
        <v>1.9</v>
      </c>
      <c r="X33" s="16">
        <v>7.1420184999999997E-2</v>
      </c>
      <c r="Y33" s="16">
        <v>7.1760239000000003E-2</v>
      </c>
      <c r="Z33" s="17">
        <f>((((N33/1000)+1)/((SMOW!$Z$4/1000)+1))-1)*1000</f>
        <v>-2.815240202577507</v>
      </c>
      <c r="AA33" s="17">
        <f>((((P33/1000)+1)/((SMOW!$AA$4/1000)+1))-1)*1000</f>
        <v>-5.3977527625358457</v>
      </c>
      <c r="AB33" s="17">
        <f>Z33*SMOW!$AN$6</f>
        <v>-2.9569026229479372</v>
      </c>
      <c r="AC33" s="17">
        <f>AA33*SMOW!$AN$12</f>
        <v>-5.6591023844725044</v>
      </c>
      <c r="AD33" s="17">
        <f>LN((AB33/1000)+1)*1000</f>
        <v>-2.9612828963342985</v>
      </c>
      <c r="AE33" s="17">
        <f>LN((AC33/1000)+1)*1000</f>
        <v>-5.6751757736926098</v>
      </c>
      <c r="AF33" s="16">
        <f>(AD33-SMOW!$AN$14*AE33)</f>
        <v>3.5209912175399705E-2</v>
      </c>
      <c r="AG33" s="2">
        <f>AF33*1000</f>
        <v>35.209912175399708</v>
      </c>
      <c r="AI33" s="45"/>
      <c r="AK33" s="56" t="str">
        <f t="shared" si="3"/>
        <v>04a</v>
      </c>
      <c r="AL33" s="45">
        <v>2</v>
      </c>
      <c r="AN33" s="55">
        <v>0</v>
      </c>
    </row>
    <row r="34" spans="1:40" x14ac:dyDescent="0.25">
      <c r="A34" s="45">
        <v>377</v>
      </c>
      <c r="B34" s="45"/>
      <c r="C34" s="61" t="s">
        <v>63</v>
      </c>
      <c r="D34" s="62" t="s">
        <v>56</v>
      </c>
      <c r="E34" s="45" t="s">
        <v>120</v>
      </c>
      <c r="F34" s="16">
        <v>-2.3528443068190699</v>
      </c>
      <c r="G34" s="16">
        <v>-2.3556169667330802</v>
      </c>
      <c r="H34" s="16">
        <v>4.3596786842841299E-3</v>
      </c>
      <c r="I34" s="16">
        <v>-4.54875467875571</v>
      </c>
      <c r="J34" s="16">
        <v>-4.5591319673970796</v>
      </c>
      <c r="K34" s="16">
        <v>3.371241357065E-3</v>
      </c>
      <c r="L34" s="16">
        <v>5.1604712052579299E-2</v>
      </c>
      <c r="M34" s="16">
        <v>5.1705946020831599E-3</v>
      </c>
      <c r="N34" s="16">
        <v>-20.300931246385201</v>
      </c>
      <c r="O34" s="16">
        <v>4.2812462529291696E-3</v>
      </c>
      <c r="P34" s="16">
        <v>-38.796437606824597</v>
      </c>
      <c r="Q34" s="16">
        <v>3.2552565656307399E-3</v>
      </c>
      <c r="R34" s="16">
        <v>-54.8385697286297</v>
      </c>
      <c r="S34" s="16">
        <v>0.123253489412887</v>
      </c>
      <c r="T34" s="16">
        <v>-28.131749944854199</v>
      </c>
      <c r="U34" s="16">
        <v>7.4489151278546606E-2</v>
      </c>
      <c r="V34" s="46">
        <v>43271.843287037038</v>
      </c>
      <c r="W34" s="45">
        <v>1.9</v>
      </c>
      <c r="X34" s="16">
        <v>0.20527525298291499</v>
      </c>
      <c r="Y34" s="16">
        <v>0.207613384724952</v>
      </c>
      <c r="Z34" s="17">
        <f>((((N34/1000)+1)/((SMOW!$Z$4/1000)+1))-1)*1000</f>
        <v>-2.8300719782485828</v>
      </c>
      <c r="AA34" s="17">
        <f>((((P34/1000)+1)/((SMOW!$AA$4/1000)+1))-1)*1000</f>
        <v>-5.4140674468675654</v>
      </c>
      <c r="AB34" s="17">
        <f>Z34*SMOW!$AN$6</f>
        <v>-2.9724807311124293</v>
      </c>
      <c r="AC34" s="17">
        <f>AA34*SMOW!$AN$12</f>
        <v>-5.6762069969038782</v>
      </c>
      <c r="AD34" s="17">
        <f t="shared" si="0"/>
        <v>-2.976907326116097</v>
      </c>
      <c r="AE34" s="17">
        <f t="shared" si="1"/>
        <v>-5.6923778817326722</v>
      </c>
      <c r="AF34" s="16">
        <f>(AD34-SMOW!$AN$14*AE34)</f>
        <v>2.8668195438754207E-2</v>
      </c>
      <c r="AG34" s="2">
        <f t="shared" si="2"/>
        <v>28.668195438754207</v>
      </c>
      <c r="AI34" s="45"/>
      <c r="AK34" s="56" t="str">
        <f t="shared" si="3"/>
        <v>04a</v>
      </c>
      <c r="AL34" s="45">
        <v>1</v>
      </c>
      <c r="AN34" s="45">
        <v>0</v>
      </c>
    </row>
    <row r="35" spans="1:40" x14ac:dyDescent="0.25">
      <c r="A35" s="45">
        <v>378</v>
      </c>
      <c r="B35" s="45"/>
      <c r="C35" s="61" t="s">
        <v>63</v>
      </c>
      <c r="D35" s="62" t="s">
        <v>56</v>
      </c>
      <c r="E35" s="45" t="s">
        <v>121</v>
      </c>
      <c r="F35" s="16">
        <v>-2.1763011109999999</v>
      </c>
      <c r="G35" s="16">
        <v>-2.17867297</v>
      </c>
      <c r="H35" s="16">
        <v>3.7425750000000002E-3</v>
      </c>
      <c r="I35" s="16">
        <v>-4.1392924039999999</v>
      </c>
      <c r="J35" s="16">
        <v>-4.1478830579999997</v>
      </c>
      <c r="K35" s="16">
        <v>1.869384E-3</v>
      </c>
      <c r="L35" s="16">
        <v>1.1409285E-2</v>
      </c>
      <c r="M35" s="16">
        <v>3.6812339999999998E-3</v>
      </c>
      <c r="N35" s="16">
        <v>-20.12756414</v>
      </c>
      <c r="O35" s="16">
        <v>3.6752450000000002E-3</v>
      </c>
      <c r="P35" s="16">
        <v>-38.401062549999999</v>
      </c>
      <c r="Q35" s="16">
        <v>1.8050690000000001E-3</v>
      </c>
      <c r="R35" s="16">
        <v>-53.948923350000001</v>
      </c>
      <c r="S35" s="16">
        <v>0.163384366</v>
      </c>
      <c r="T35" s="16">
        <v>-28.371688420000002</v>
      </c>
      <c r="U35" s="16">
        <v>7.7495228999999999E-2</v>
      </c>
      <c r="V35" s="46">
        <v>43272.392361111109</v>
      </c>
      <c r="W35" s="45">
        <v>1.9</v>
      </c>
      <c r="X35" s="16">
        <v>7.8523600000000003E-4</v>
      </c>
      <c r="Y35" s="16">
        <v>1.179523E-3</v>
      </c>
      <c r="Z35" s="17">
        <f>((((N35/1000)+1)/((SMOW!$Z$4/1000)+1))-1)*1000</f>
        <v>-2.6536132364685106</v>
      </c>
      <c r="AA35" s="17">
        <f>((((P35/1000)+1)/((SMOW!$AA$4/1000)+1))-1)*1000</f>
        <v>-5.0049611087459311</v>
      </c>
      <c r="AB35" s="17">
        <f>Z35*SMOW!$AN$6</f>
        <v>-2.7871426146938454</v>
      </c>
      <c r="AC35" s="17">
        <f>AA35*SMOW!$AN$12</f>
        <v>-5.2472924549789726</v>
      </c>
      <c r="AD35" s="17">
        <f t="shared" ref="AD35:AD66" si="4">LN((AB35/1000)+1)*1000</f>
        <v>-2.7910339287845445</v>
      </c>
      <c r="AE35" s="17">
        <f t="shared" ref="AE35:AE66" si="5">LN((AC35/1000)+1)*1000</f>
        <v>-5.2611078441503034</v>
      </c>
      <c r="AF35" s="16">
        <f>(AD35-SMOW!$AN$14*AE35)</f>
        <v>-1.3168987073184368E-2</v>
      </c>
      <c r="AG35" s="2">
        <f t="shared" ref="AG35:AG66" si="6">AF35*1000</f>
        <v>-13.168987073184368</v>
      </c>
      <c r="AI35" s="45"/>
      <c r="AK35" s="56" t="str">
        <f t="shared" ref="AK35:AK66" si="7">"04a"</f>
        <v>04a</v>
      </c>
      <c r="AL35" s="45">
        <v>1</v>
      </c>
      <c r="AN35" s="55">
        <v>0</v>
      </c>
    </row>
    <row r="36" spans="1:40" x14ac:dyDescent="0.25">
      <c r="A36" s="45">
        <v>379</v>
      </c>
      <c r="B36" s="45"/>
      <c r="C36" s="63" t="s">
        <v>63</v>
      </c>
      <c r="D36" s="64" t="s">
        <v>56</v>
      </c>
      <c r="E36" s="45" t="s">
        <v>122</v>
      </c>
      <c r="F36" s="16">
        <v>-2.3136816119999999</v>
      </c>
      <c r="G36" s="16">
        <v>-2.3163626490000002</v>
      </c>
      <c r="H36" s="16">
        <v>4.2759800000000004E-3</v>
      </c>
      <c r="I36" s="16">
        <v>-4.4487583989999999</v>
      </c>
      <c r="J36" s="16">
        <v>-4.4586836109999997</v>
      </c>
      <c r="K36" s="16">
        <v>1.441283E-3</v>
      </c>
      <c r="L36" s="16">
        <v>3.7822297999999997E-2</v>
      </c>
      <c r="M36" s="16">
        <v>4.3908489999999996E-3</v>
      </c>
      <c r="N36" s="16">
        <v>-20.262473100000001</v>
      </c>
      <c r="O36" s="16">
        <v>4.1990539999999998E-3</v>
      </c>
      <c r="P36" s="16">
        <v>-38.699881619999999</v>
      </c>
      <c r="Q36" s="16">
        <v>1.391696E-3</v>
      </c>
      <c r="R36" s="16">
        <v>-54.679024390000002</v>
      </c>
      <c r="S36" s="16">
        <v>0.15815716399999999</v>
      </c>
      <c r="T36" s="16">
        <v>-26.892295570000002</v>
      </c>
      <c r="U36" s="16">
        <v>0.15271358900000001</v>
      </c>
      <c r="V36" s="46">
        <v>43272.464583333334</v>
      </c>
      <c r="W36" s="45">
        <v>1.9</v>
      </c>
      <c r="X36" s="16">
        <v>5.7302407E-2</v>
      </c>
      <c r="Y36" s="16">
        <v>0.17825696799999999</v>
      </c>
      <c r="Z36" s="17">
        <f>((((N36/1000)+1)/((SMOW!$Z$4/1000)+1))-1)*1000</f>
        <v>-2.7909280122228042</v>
      </c>
      <c r="AA36" s="17">
        <f>((((P36/1000)+1)/((SMOW!$AA$4/1000)+1))-1)*1000</f>
        <v>-5.3141580936808541</v>
      </c>
      <c r="AB36" s="17">
        <f>Z36*SMOW!$AN$6</f>
        <v>-2.931367047204307</v>
      </c>
      <c r="AC36" s="17">
        <f>AA36*SMOW!$AN$12</f>
        <v>-5.5714602099123969</v>
      </c>
      <c r="AD36" s="17">
        <f t="shared" si="4"/>
        <v>-2.935671918417071</v>
      </c>
      <c r="AE36" s="17">
        <f t="shared" si="5"/>
        <v>-5.5870386845273527</v>
      </c>
      <c r="AF36" s="16">
        <f>(AD36-SMOW!$AN$14*AE36)</f>
        <v>1.428450701337125E-2</v>
      </c>
      <c r="AG36" s="2">
        <f t="shared" si="6"/>
        <v>14.28450701337125</v>
      </c>
      <c r="AI36" s="45"/>
      <c r="AK36" s="56" t="str">
        <f t="shared" si="7"/>
        <v>04a</v>
      </c>
      <c r="AL36" s="45">
        <v>1</v>
      </c>
      <c r="AN36" s="45">
        <v>0</v>
      </c>
    </row>
    <row r="37" spans="1:40" x14ac:dyDescent="0.25">
      <c r="A37" s="45">
        <v>380</v>
      </c>
      <c r="B37" s="45"/>
      <c r="C37" s="61" t="s">
        <v>63</v>
      </c>
      <c r="D37" s="62" t="s">
        <v>56</v>
      </c>
      <c r="E37" s="45" t="s">
        <v>123</v>
      </c>
      <c r="F37" s="16">
        <v>-7.2201768040000003</v>
      </c>
      <c r="G37" s="16">
        <v>-7.2463686770000004</v>
      </c>
      <c r="H37" s="16">
        <v>3.5431680000000002E-3</v>
      </c>
      <c r="I37" s="16">
        <v>-13.75845822</v>
      </c>
      <c r="J37" s="16">
        <v>-13.85398305</v>
      </c>
      <c r="K37" s="16">
        <v>1.6009850000000001E-3</v>
      </c>
      <c r="L37" s="16">
        <v>6.8534371999999996E-2</v>
      </c>
      <c r="M37" s="16">
        <v>3.6666889999999999E-3</v>
      </c>
      <c r="N37" s="16">
        <v>-25.08069841</v>
      </c>
      <c r="O37" s="16">
        <v>3.479425E-3</v>
      </c>
      <c r="P37" s="16">
        <v>-47.689288849999997</v>
      </c>
      <c r="Q37" s="16">
        <v>1.545905E-3</v>
      </c>
      <c r="R37" s="16">
        <v>-66.952540650000003</v>
      </c>
      <c r="S37" s="16">
        <v>0.11521453500000001</v>
      </c>
      <c r="T37" s="16">
        <v>-30.94037449</v>
      </c>
      <c r="U37" s="16">
        <v>6.5046231999999995E-2</v>
      </c>
      <c r="V37" s="46">
        <v>43272.539583333331</v>
      </c>
      <c r="W37" s="45">
        <v>1.9</v>
      </c>
      <c r="X37" s="16">
        <v>1.5915502000000002E-2</v>
      </c>
      <c r="Y37" s="16">
        <v>1.4564096E-2</v>
      </c>
      <c r="Z37" s="17">
        <f>((((N37/1000)+1)/((SMOW!$Z$4/1000)+1))-1)*1000</f>
        <v>-7.6950761724101646</v>
      </c>
      <c r="AA37" s="17">
        <f>((((P37/1000)+1)/((SMOW!$AA$4/1000)+1))-1)*1000</f>
        <v>-14.615765289859972</v>
      </c>
      <c r="AB37" s="17">
        <f>Z37*SMOW!$AN$6</f>
        <v>-8.082291129954605</v>
      </c>
      <c r="AC37" s="17">
        <f>AA37*SMOW!$AN$12</f>
        <v>-15.323434740623275</v>
      </c>
      <c r="AD37" s="17">
        <f t="shared" si="4"/>
        <v>-8.115129906300746</v>
      </c>
      <c r="AE37" s="17">
        <f t="shared" si="5"/>
        <v>-15.442051874808786</v>
      </c>
      <c r="AF37" s="16">
        <f>(AD37-SMOW!$AN$14*AE37)</f>
        <v>3.8273483598294078E-2</v>
      </c>
      <c r="AG37" s="2">
        <f t="shared" si="6"/>
        <v>38.273483598294078</v>
      </c>
      <c r="AI37" s="45"/>
      <c r="AK37" s="56" t="str">
        <f t="shared" si="7"/>
        <v>04a</v>
      </c>
      <c r="AL37" s="45">
        <v>2</v>
      </c>
      <c r="AN37" s="55">
        <v>0</v>
      </c>
    </row>
    <row r="38" spans="1:40" x14ac:dyDescent="0.25">
      <c r="A38" s="45">
        <v>381</v>
      </c>
      <c r="B38" s="45"/>
      <c r="C38" s="63" t="s">
        <v>63</v>
      </c>
      <c r="D38" s="64" t="s">
        <v>56</v>
      </c>
      <c r="E38" s="45" t="s">
        <v>124</v>
      </c>
      <c r="F38" s="16">
        <v>-5.6054571314035204</v>
      </c>
      <c r="G38" s="16">
        <v>-5.6212269212765902</v>
      </c>
      <c r="H38" s="16">
        <v>3.6110201418716099E-3</v>
      </c>
      <c r="I38" s="16">
        <v>-10.6874017280537</v>
      </c>
      <c r="J38" s="16">
        <v>-10.7449222470821</v>
      </c>
      <c r="K38" s="16">
        <v>1.49401436554747E-3</v>
      </c>
      <c r="L38" s="16">
        <v>5.2092025182765303E-2</v>
      </c>
      <c r="M38" s="16">
        <v>3.5316106535636699E-3</v>
      </c>
      <c r="N38" s="16">
        <v>-23.4950282145135</v>
      </c>
      <c r="O38" s="16">
        <v>3.5460563888285702E-3</v>
      </c>
      <c r="P38" s="16">
        <v>-44.723889543614703</v>
      </c>
      <c r="Q38" s="16">
        <v>1.44261402773974E-3</v>
      </c>
      <c r="R38" s="16">
        <v>-62.834487004497397</v>
      </c>
      <c r="S38" s="16">
        <v>0.136369328967822</v>
      </c>
      <c r="T38" s="16">
        <v>-38.923678227032802</v>
      </c>
      <c r="U38" s="16">
        <v>5.8624974341713397E-2</v>
      </c>
      <c r="V38" s="46">
        <v>43272.612974537034</v>
      </c>
      <c r="W38" s="45">
        <v>1.9</v>
      </c>
      <c r="X38" s="16">
        <v>4.2874775327393201E-3</v>
      </c>
      <c r="Y38" s="16">
        <v>2.1556198563717102E-3</v>
      </c>
      <c r="Z38" s="17">
        <f>((((N38/1000)+1)/((SMOW!$Z$4/1000)+1))-1)*1000</f>
        <v>-6.0811289052038475</v>
      </c>
      <c r="AA38" s="17">
        <f>((((P38/1000)+1)/((SMOW!$AA$4/1000)+1))-1)*1000</f>
        <v>-11.547378373783168</v>
      </c>
      <c r="AB38" s="17">
        <f>Z38*SMOW!$AN$6</f>
        <v>-6.387130303772623</v>
      </c>
      <c r="AC38" s="17">
        <f>AA38*SMOW!$AN$12</f>
        <v>-12.106481968392785</v>
      </c>
      <c r="AD38" s="17">
        <f t="shared" si="4"/>
        <v>-6.407615293985363</v>
      </c>
      <c r="AE38" s="17">
        <f t="shared" si="5"/>
        <v>-12.180362314093793</v>
      </c>
      <c r="AF38" s="16">
        <f>(AD38-SMOW!$AN$14*AE38)</f>
        <v>2.3616007856159804E-2</v>
      </c>
      <c r="AG38" s="2">
        <f t="shared" si="6"/>
        <v>23.616007856159804</v>
      </c>
      <c r="AI38" s="45"/>
      <c r="AK38" s="56" t="str">
        <f t="shared" si="7"/>
        <v>04a</v>
      </c>
      <c r="AL38" s="45">
        <v>1</v>
      </c>
      <c r="AN38" s="45">
        <v>0</v>
      </c>
    </row>
    <row r="39" spans="1:40" x14ac:dyDescent="0.25">
      <c r="A39" s="45">
        <v>382</v>
      </c>
      <c r="B39" s="45"/>
      <c r="C39" s="61" t="s">
        <v>63</v>
      </c>
      <c r="D39" s="62" t="s">
        <v>56</v>
      </c>
      <c r="E39" s="45" t="s">
        <v>125</v>
      </c>
      <c r="F39" s="16">
        <v>-5.8281728222454898</v>
      </c>
      <c r="G39" s="16">
        <v>-5.8452232958954102</v>
      </c>
      <c r="H39" s="16">
        <v>4.4741897114415098E-3</v>
      </c>
      <c r="I39" s="16">
        <v>-11.132710650482499</v>
      </c>
      <c r="J39" s="16">
        <v>-11.1951431226893</v>
      </c>
      <c r="K39" s="16">
        <v>1.66365911613727E-3</v>
      </c>
      <c r="L39" s="16">
        <v>6.5812272884525999E-2</v>
      </c>
      <c r="M39" s="16">
        <v>4.60888239877428E-3</v>
      </c>
      <c r="N39" s="16">
        <v>-23.713737157519599</v>
      </c>
      <c r="O39" s="16">
        <v>4.3936971791191503E-3</v>
      </c>
      <c r="P39" s="16">
        <v>-45.153877978122097</v>
      </c>
      <c r="Q39" s="16">
        <v>1.60642228994646E-3</v>
      </c>
      <c r="R39" s="16">
        <v>-63.826474455856598</v>
      </c>
      <c r="S39" s="16">
        <v>0.113260425910381</v>
      </c>
      <c r="T39" s="16">
        <v>-39.542427182673499</v>
      </c>
      <c r="U39" s="16">
        <v>5.1834775056909199E-2</v>
      </c>
      <c r="V39" s="46">
        <v>43272.685624999998</v>
      </c>
      <c r="W39" s="45">
        <v>1.9</v>
      </c>
      <c r="X39" s="16">
        <v>1.49144048809647E-2</v>
      </c>
      <c r="Y39" s="16">
        <v>1.9502356700722999E-2</v>
      </c>
      <c r="Z39" s="17">
        <f>((((N39/1000)+1)/((SMOW!$Z$4/1000)+1))-1)*1000</f>
        <v>-6.3037380592908532</v>
      </c>
      <c r="AA39" s="17">
        <f>((((P39/1000)+1)/((SMOW!$AA$4/1000)+1))-1)*1000</f>
        <v>-11.992300203927941</v>
      </c>
      <c r="AB39" s="17">
        <f>Z39*SMOW!$AN$6</f>
        <v>-6.6209411135960403</v>
      </c>
      <c r="AC39" s="17">
        <f>AA39*SMOW!$AN$12</f>
        <v>-12.572946124986219</v>
      </c>
      <c r="AD39" s="17">
        <f t="shared" si="4"/>
        <v>-6.6429567742795088</v>
      </c>
      <c r="AE39" s="17">
        <f t="shared" si="5"/>
        <v>-12.652654429002519</v>
      </c>
      <c r="AF39" s="16">
        <f>(AD39-SMOW!$AN$14*AE39)</f>
        <v>3.7644764233821348E-2</v>
      </c>
      <c r="AG39" s="2">
        <f t="shared" si="6"/>
        <v>37.644764233821348</v>
      </c>
      <c r="AI39" s="45"/>
      <c r="AK39" s="56" t="str">
        <f t="shared" si="7"/>
        <v>04a</v>
      </c>
      <c r="AL39" s="45">
        <v>1</v>
      </c>
      <c r="AN39" s="55">
        <v>0</v>
      </c>
    </row>
    <row r="40" spans="1:40" x14ac:dyDescent="0.25">
      <c r="A40" s="45">
        <v>383</v>
      </c>
      <c r="B40" s="45"/>
      <c r="C40" s="63" t="s">
        <v>63</v>
      </c>
      <c r="D40" s="64" t="s">
        <v>56</v>
      </c>
      <c r="E40" s="45" t="s">
        <v>126</v>
      </c>
      <c r="F40" s="16">
        <v>-6.05337937148545</v>
      </c>
      <c r="G40" s="16">
        <v>-6.0717756128341698</v>
      </c>
      <c r="H40" s="16">
        <v>3.6593783795213701E-3</v>
      </c>
      <c r="I40" s="16">
        <v>-11.577553198262899</v>
      </c>
      <c r="J40" s="16">
        <v>-11.6450949531097</v>
      </c>
      <c r="K40" s="16">
        <v>1.8468731221092599E-3</v>
      </c>
      <c r="L40" s="16">
        <v>7.6834522407736403E-2</v>
      </c>
      <c r="M40" s="16">
        <v>3.93777922545464E-3</v>
      </c>
      <c r="N40" s="16">
        <v>-23.934892147346002</v>
      </c>
      <c r="O40" s="16">
        <v>3.5935446416852498E-3</v>
      </c>
      <c r="P40" s="16">
        <v>-45.583416083217898</v>
      </c>
      <c r="Q40" s="16">
        <v>1.78333296844493E-3</v>
      </c>
      <c r="R40" s="16">
        <v>-64.466366606753695</v>
      </c>
      <c r="S40" s="16">
        <v>0.11929867679061699</v>
      </c>
      <c r="T40" s="16">
        <v>-34.041814748366797</v>
      </c>
      <c r="U40" s="16">
        <v>5.7997440299501803E-2</v>
      </c>
      <c r="V40" s="46">
        <v>43272.758587962962</v>
      </c>
      <c r="W40" s="45">
        <v>1.9</v>
      </c>
      <c r="X40" s="16">
        <v>7.6804043982749398E-2</v>
      </c>
      <c r="Y40" s="16">
        <v>7.9315632044130502E-2</v>
      </c>
      <c r="Z40" s="17">
        <f>((((N40/1000)+1)/((SMOW!$Z$4/1000)+1))-1)*1000</f>
        <v>-6.5288368802659535</v>
      </c>
      <c r="AA40" s="17">
        <f>((((P40/1000)+1)/((SMOW!$AA$4/1000)+1))-1)*1000</f>
        <v>-12.436756064828192</v>
      </c>
      <c r="AB40" s="17">
        <f>Z40*SMOW!$AN$6</f>
        <v>-6.8573668699327017</v>
      </c>
      <c r="AC40" s="17">
        <f>AA40*SMOW!$AN$12</f>
        <v>-13.03892175093018</v>
      </c>
      <c r="AD40" s="17">
        <f t="shared" si="4"/>
        <v>-6.8809866517312299</v>
      </c>
      <c r="AE40" s="17">
        <f t="shared" si="5"/>
        <v>-13.124674724317291</v>
      </c>
      <c r="AF40" s="16">
        <f>(AD40-SMOW!$AN$14*AE40)</f>
        <v>4.8841602708300513E-2</v>
      </c>
      <c r="AG40" s="2">
        <f t="shared" si="6"/>
        <v>48.841602708300513</v>
      </c>
      <c r="AI40" s="45"/>
      <c r="AK40" s="56" t="str">
        <f t="shared" si="7"/>
        <v>04a</v>
      </c>
      <c r="AL40" s="45">
        <v>1</v>
      </c>
      <c r="AN40" s="45">
        <v>0</v>
      </c>
    </row>
    <row r="41" spans="1:40" x14ac:dyDescent="0.25">
      <c r="A41" s="45">
        <v>384</v>
      </c>
      <c r="B41" s="45"/>
      <c r="C41" s="61" t="s">
        <v>63</v>
      </c>
      <c r="D41" s="62" t="s">
        <v>56</v>
      </c>
      <c r="E41" s="45" t="s">
        <v>128</v>
      </c>
      <c r="F41" s="16">
        <v>11.658978379708399</v>
      </c>
      <c r="G41" s="16">
        <v>11.591535912648199</v>
      </c>
      <c r="H41" s="16">
        <v>3.81399215086731E-3</v>
      </c>
      <c r="I41" s="16">
        <v>22.903457251783902</v>
      </c>
      <c r="J41" s="16">
        <v>22.645110278173298</v>
      </c>
      <c r="K41" s="16">
        <v>1.63937679391055E-3</v>
      </c>
      <c r="L41" s="16">
        <v>-0.36508231422735099</v>
      </c>
      <c r="M41" s="16">
        <v>4.0588952938122001E-3</v>
      </c>
      <c r="N41" s="16">
        <v>-6.5411870731120896</v>
      </c>
      <c r="O41" s="16">
        <v>3.7453768470340999E-3</v>
      </c>
      <c r="P41" s="16">
        <v>-12.288696492199101</v>
      </c>
      <c r="Q41" s="16">
        <v>1.58297538108512E-3</v>
      </c>
      <c r="R41" s="16">
        <v>-18.330413171957598</v>
      </c>
      <c r="S41" s="16">
        <v>0.10551679392740999</v>
      </c>
      <c r="T41" s="16">
        <v>21.4849425629614</v>
      </c>
      <c r="U41" s="16">
        <v>6.7461052757394099E-2</v>
      </c>
      <c r="V41" s="46">
        <v>43272.854895833334</v>
      </c>
      <c r="W41" s="45">
        <v>1.9</v>
      </c>
      <c r="X41" s="16">
        <v>1.4196896424793101E-2</v>
      </c>
      <c r="Y41" s="16">
        <v>1.6598663274284199E-2</v>
      </c>
      <c r="Z41" s="17">
        <f>((((N41/1000)+1)/((SMOW!$Z$4/1000)+1))-1)*1000</f>
        <v>11.175048108592156</v>
      </c>
      <c r="AA41" s="17">
        <f>((((P41/1000)+1)/((SMOW!$AA$4/1000)+1))-1)*1000</f>
        <v>22.014281185888109</v>
      </c>
      <c r="AB41" s="17">
        <f>Z41*SMOW!$AN$6</f>
        <v>11.737374677163379</v>
      </c>
      <c r="AC41" s="17">
        <f>AA41*SMOW!$AN$12</f>
        <v>23.080173663415408</v>
      </c>
      <c r="AD41" s="17">
        <f t="shared" si="4"/>
        <v>11.669025997844773</v>
      </c>
      <c r="AE41" s="17">
        <f t="shared" si="5"/>
        <v>22.817855026116362</v>
      </c>
      <c r="AF41" s="16">
        <f>(AD41-SMOW!$AN$14*AE41)</f>
        <v>-0.37880145594466619</v>
      </c>
      <c r="AG41" s="2">
        <f t="shared" si="6"/>
        <v>-378.8014559446662</v>
      </c>
      <c r="AH41" s="2">
        <f>AVERAGE(AG41:AG43)</f>
        <v>-245.85124469627485</v>
      </c>
      <c r="AI41" s="2">
        <f>STDEV(AG41:AG43)</f>
        <v>254.34062356734799</v>
      </c>
      <c r="AK41" s="56" t="str">
        <f t="shared" si="7"/>
        <v>04a</v>
      </c>
      <c r="AL41" s="45">
        <v>1</v>
      </c>
      <c r="AN41" s="45">
        <v>0</v>
      </c>
    </row>
    <row r="42" spans="1:40" x14ac:dyDescent="0.25">
      <c r="A42" s="45">
        <v>385</v>
      </c>
      <c r="B42" s="45"/>
      <c r="C42" s="63" t="s">
        <v>63</v>
      </c>
      <c r="D42" s="64" t="s">
        <v>56</v>
      </c>
      <c r="E42" s="45" t="s">
        <v>127</v>
      </c>
      <c r="F42" s="16">
        <v>-5.3963759934313202</v>
      </c>
      <c r="G42" s="16">
        <v>-5.4109892852977302</v>
      </c>
      <c r="H42" s="16">
        <v>3.6290733940537502E-3</v>
      </c>
      <c r="I42" s="16">
        <v>-10.335304793553201</v>
      </c>
      <c r="J42" s="16">
        <v>-10.389084957739</v>
      </c>
      <c r="K42" s="16">
        <v>1.11126399131203E-3</v>
      </c>
      <c r="L42" s="16">
        <v>7.4447572388471495E-2</v>
      </c>
      <c r="M42" s="16">
        <v>3.78676235737355E-3</v>
      </c>
      <c r="N42" s="16">
        <v>-23.289708533104701</v>
      </c>
      <c r="O42" s="16">
        <v>3.5637848555001E-3</v>
      </c>
      <c r="P42" s="16">
        <v>-44.383906215108901</v>
      </c>
      <c r="Q42" s="16">
        <v>1.07303186592895E-3</v>
      </c>
      <c r="R42" s="16">
        <v>-62.9577144585311</v>
      </c>
      <c r="S42" s="16">
        <v>0.122318305179694</v>
      </c>
      <c r="T42" s="16">
        <v>-39.378334015935003</v>
      </c>
      <c r="U42" s="16">
        <v>7.1900764069462303E-2</v>
      </c>
      <c r="V42" s="46">
        <v>43272.938252314816</v>
      </c>
      <c r="W42" s="45">
        <v>1.9</v>
      </c>
      <c r="X42" s="16">
        <v>2.07197362491779E-2</v>
      </c>
      <c r="Y42" s="16">
        <v>2.1235069966022001E-2</v>
      </c>
      <c r="Z42" s="17">
        <f>((((N42/1000)+1)/((SMOW!$Z$4/1000)+1))-1)*1000</f>
        <v>-5.8721477818550749</v>
      </c>
      <c r="AA42" s="17">
        <f>((((P42/1000)+1)/((SMOW!$AA$4/1000)+1))-1)*1000</f>
        <v>-11.195587505475778</v>
      </c>
      <c r="AB42" s="17">
        <f>Z42*SMOW!$AN$6</f>
        <v>-6.1676332849353539</v>
      </c>
      <c r="AC42" s="17">
        <f>AA42*SMOW!$AN$12</f>
        <v>-11.737658009746202</v>
      </c>
      <c r="AD42" s="17">
        <f t="shared" si="4"/>
        <v>-6.186731703626867</v>
      </c>
      <c r="AE42" s="17">
        <f t="shared" si="5"/>
        <v>-11.807088150460816</v>
      </c>
      <c r="AF42" s="16">
        <f>(AD42-SMOW!$AN$14*AE42)</f>
        <v>4.7410839816444117E-2</v>
      </c>
      <c r="AG42" s="2">
        <f t="shared" si="6"/>
        <v>47.410839816444117</v>
      </c>
      <c r="AI42" s="45"/>
      <c r="AK42" s="56" t="str">
        <f t="shared" si="7"/>
        <v>04a</v>
      </c>
      <c r="AL42" s="45">
        <v>1</v>
      </c>
      <c r="AN42" s="55">
        <v>0</v>
      </c>
    </row>
    <row r="43" spans="1:40" x14ac:dyDescent="0.25">
      <c r="A43" s="45">
        <v>386</v>
      </c>
      <c r="B43" s="45"/>
      <c r="C43" s="61" t="s">
        <v>63</v>
      </c>
      <c r="D43" s="62" t="s">
        <v>56</v>
      </c>
      <c r="E43" s="45" t="s">
        <v>129</v>
      </c>
      <c r="F43" s="16">
        <v>10.187062129999999</v>
      </c>
      <c r="G43" s="16">
        <v>10.1355235</v>
      </c>
      <c r="H43" s="16">
        <v>3.5585019999999998E-3</v>
      </c>
      <c r="I43" s="16">
        <v>20.12113235</v>
      </c>
      <c r="J43" s="16">
        <v>19.921377419999999</v>
      </c>
      <c r="K43" s="16">
        <v>1.3754660000000001E-3</v>
      </c>
      <c r="L43" s="16">
        <v>-0.38296377599999998</v>
      </c>
      <c r="M43" s="16">
        <v>3.5594189999999999E-3</v>
      </c>
      <c r="N43" s="16">
        <v>-7.9920664769999998</v>
      </c>
      <c r="O43" s="16">
        <v>6.4212929999999998E-3</v>
      </c>
      <c r="P43" s="16">
        <v>-14.976356060000001</v>
      </c>
      <c r="Q43" s="16">
        <v>1.6720369999999999E-3</v>
      </c>
      <c r="R43" s="16">
        <v>-21.7585406</v>
      </c>
      <c r="S43" s="16">
        <v>0.13653348700000001</v>
      </c>
      <c r="T43" s="16">
        <v>6.1993512009999998</v>
      </c>
      <c r="U43" s="16">
        <v>6.1006594999999997E-2</v>
      </c>
      <c r="V43" s="46">
        <v>43273.388194444444</v>
      </c>
      <c r="W43" s="45">
        <v>1.9</v>
      </c>
      <c r="X43" s="16">
        <v>0.71658666000000004</v>
      </c>
      <c r="Y43" s="16">
        <v>0.71681645299999996</v>
      </c>
      <c r="Z43" s="17">
        <f>((((N43/1000)+1)/((SMOW!$Z$4/1000)+1))-1)*1000</f>
        <v>9.6982953414554984</v>
      </c>
      <c r="AA43" s="17">
        <f>((((P43/1000)+1)/((SMOW!$AA$4/1000)+1))-1)*1000</f>
        <v>19.233279843184903</v>
      </c>
      <c r="AB43" s="17">
        <f>Z43*SMOW!$AN$6</f>
        <v>10.186311955554709</v>
      </c>
      <c r="AC43" s="17">
        <f>AA43*SMOW!$AN$12</f>
        <v>20.16452116466715</v>
      </c>
      <c r="AD43" s="17">
        <f t="shared" si="4"/>
        <v>10.134781123898431</v>
      </c>
      <c r="AE43" s="17">
        <f t="shared" si="5"/>
        <v>19.96390954897544</v>
      </c>
      <c r="AF43" s="16">
        <f>(AD43-SMOW!$AN$14*AE43)</f>
        <v>-0.40616311796060245</v>
      </c>
      <c r="AG43" s="2">
        <f t="shared" si="6"/>
        <v>-406.16311796060245</v>
      </c>
      <c r="AI43" s="45"/>
      <c r="AK43" s="56" t="str">
        <f t="shared" si="7"/>
        <v>04a</v>
      </c>
      <c r="AL43" s="45">
        <v>2</v>
      </c>
      <c r="AN43" s="55">
        <v>0</v>
      </c>
    </row>
    <row r="44" spans="1:40" x14ac:dyDescent="0.25">
      <c r="A44" s="45">
        <v>387</v>
      </c>
      <c r="B44" s="45"/>
      <c r="C44" s="63" t="s">
        <v>64</v>
      </c>
      <c r="D44" s="64" t="s">
        <v>50</v>
      </c>
      <c r="E44" s="45" t="s">
        <v>130</v>
      </c>
      <c r="F44" s="16">
        <v>10.2522287405756</v>
      </c>
      <c r="G44" s="16">
        <v>10.20003089021</v>
      </c>
      <c r="H44" s="16">
        <v>3.3276544419319899E-3</v>
      </c>
      <c r="I44" s="16">
        <v>19.777808663224199</v>
      </c>
      <c r="J44" s="16">
        <v>19.584768874054198</v>
      </c>
      <c r="K44" s="16">
        <v>1.61349365539421E-3</v>
      </c>
      <c r="L44" s="16">
        <v>-0.14072707529060199</v>
      </c>
      <c r="M44" s="16">
        <v>3.4620571499830899E-3</v>
      </c>
      <c r="N44" s="16">
        <v>-7.9226287016107699</v>
      </c>
      <c r="O44" s="16">
        <v>3.26778855559205E-3</v>
      </c>
      <c r="P44" s="16">
        <v>-15.306809706918401</v>
      </c>
      <c r="Q44" s="16">
        <v>1.55798273069894E-3</v>
      </c>
      <c r="R44" s="16">
        <v>-22.3620115421271</v>
      </c>
      <c r="S44" s="16">
        <v>0.12516437080152301</v>
      </c>
      <c r="T44" s="16">
        <v>30.877916803765</v>
      </c>
      <c r="U44" s="16">
        <v>6.7906564018926405E-2</v>
      </c>
      <c r="V44" s="46">
        <v>43273.460914351854</v>
      </c>
      <c r="W44" s="45">
        <v>1.9</v>
      </c>
      <c r="X44" s="16">
        <v>8.4028559399397396E-3</v>
      </c>
      <c r="Y44" s="16">
        <v>6.2530066424519E-3</v>
      </c>
      <c r="Z44" s="17">
        <f>((((N44/1000)+1)/((SMOW!$Z$4/1000)+1))-1)*1000</f>
        <v>9.7689713925974697</v>
      </c>
      <c r="AA44" s="17">
        <f>((((P44/1000)+1)/((SMOW!$AA$4/1000)+1))-1)*1000</f>
        <v>18.891349620030475</v>
      </c>
      <c r="AB44" s="17">
        <f>Z44*SMOW!$AN$6</f>
        <v>10.26054441387566</v>
      </c>
      <c r="AC44" s="17">
        <f>AA44*SMOW!$AN$12</f>
        <v>19.806035286135106</v>
      </c>
      <c r="AD44" s="17">
        <f t="shared" si="4"/>
        <v>10.208262352192389</v>
      </c>
      <c r="AE44" s="17">
        <f t="shared" si="5"/>
        <v>19.612447729010928</v>
      </c>
      <c r="AF44" s="16">
        <f>(AD44-SMOW!$AN$14*AE44)</f>
        <v>-0.14711004872538247</v>
      </c>
      <c r="AG44" s="2">
        <f t="shared" si="6"/>
        <v>-147.11004872538246</v>
      </c>
      <c r="AH44" s="2">
        <f>AVERAGE(AG44:AG45)</f>
        <v>-131.352043603993</v>
      </c>
      <c r="AI44" s="2">
        <f>STDEV(AG44:AG45)</f>
        <v>22.285184558613675</v>
      </c>
      <c r="AK44" s="56" t="str">
        <f t="shared" si="7"/>
        <v>04a</v>
      </c>
      <c r="AN44" s="45">
        <v>0</v>
      </c>
    </row>
    <row r="45" spans="1:40" x14ac:dyDescent="0.25">
      <c r="A45" s="45">
        <v>388</v>
      </c>
      <c r="B45" s="45"/>
      <c r="C45" s="61" t="s">
        <v>64</v>
      </c>
      <c r="D45" s="62" t="s">
        <v>50</v>
      </c>
      <c r="E45" s="45" t="s">
        <v>131</v>
      </c>
      <c r="F45" s="16">
        <v>10.5091442182439</v>
      </c>
      <c r="G45" s="16">
        <v>10.4543067395352</v>
      </c>
      <c r="H45" s="16">
        <v>3.8474790440057899E-3</v>
      </c>
      <c r="I45" s="16">
        <v>20.211992057182201</v>
      </c>
      <c r="J45" s="16">
        <v>20.010441005834299</v>
      </c>
      <c r="K45" s="16">
        <v>1.5626647266151199E-3</v>
      </c>
      <c r="L45" s="16">
        <v>-0.11120611154529</v>
      </c>
      <c r="M45" s="16">
        <v>3.6414009845529699E-3</v>
      </c>
      <c r="N45" s="16">
        <v>-7.6703352401563603</v>
      </c>
      <c r="O45" s="16">
        <v>3.7782612970455702E-3</v>
      </c>
      <c r="P45" s="16">
        <v>-14.887564036207801</v>
      </c>
      <c r="Q45" s="16">
        <v>1.5089025294881401E-3</v>
      </c>
      <c r="R45" s="16">
        <v>-21.546829838166602</v>
      </c>
      <c r="S45" s="16">
        <v>0.13705074282168</v>
      </c>
      <c r="T45" s="16">
        <v>23.7300951989609</v>
      </c>
      <c r="U45" s="16">
        <v>6.8155951481075797E-2</v>
      </c>
      <c r="V45" s="46">
        <v>43273.535833333335</v>
      </c>
      <c r="W45" s="45">
        <v>1.9</v>
      </c>
      <c r="X45" s="16">
        <v>2.8517124047141998E-3</v>
      </c>
      <c r="Y45" s="16">
        <v>1.8331931646639601E-3</v>
      </c>
      <c r="Z45" s="17">
        <f>((((N45/1000)+1)/((SMOW!$Z$4/1000)+1))-1)*1000</f>
        <v>10.025763973934509</v>
      </c>
      <c r="AA45" s="17">
        <f>((((P45/1000)+1)/((SMOW!$AA$4/1000)+1))-1)*1000</f>
        <v>19.325155592757383</v>
      </c>
      <c r="AB45" s="17">
        <f>Z45*SMOW!$AN$6</f>
        <v>10.530258755342464</v>
      </c>
      <c r="AC45" s="17">
        <f>AA45*SMOW!$AN$12</f>
        <v>20.260845375195935</v>
      </c>
      <c r="AD45" s="17">
        <f t="shared" si="4"/>
        <v>10.475201752990635</v>
      </c>
      <c r="AE45" s="17">
        <f t="shared" si="5"/>
        <v>20.058325362638708</v>
      </c>
      <c r="AF45" s="16">
        <f>(AD45-SMOW!$AN$14*AE45)</f>
        <v>-0.11559403848260352</v>
      </c>
      <c r="AG45" s="2">
        <f t="shared" si="6"/>
        <v>-115.59403848260352</v>
      </c>
      <c r="AI45" s="45"/>
      <c r="AK45" s="56" t="str">
        <f t="shared" si="7"/>
        <v>04a</v>
      </c>
      <c r="AN45" s="55">
        <v>0</v>
      </c>
    </row>
    <row r="46" spans="1:40" x14ac:dyDescent="0.25">
      <c r="A46" s="45">
        <v>389</v>
      </c>
      <c r="B46" s="45"/>
      <c r="C46" s="63" t="s">
        <v>48</v>
      </c>
      <c r="D46" s="64" t="s">
        <v>54</v>
      </c>
      <c r="E46" s="45" t="s">
        <v>132</v>
      </c>
      <c r="F46" s="16">
        <v>14.494536377696001</v>
      </c>
      <c r="G46" s="16">
        <v>14.390494502771</v>
      </c>
      <c r="H46" s="16">
        <v>3.6108947737576399E-3</v>
      </c>
      <c r="I46" s="16">
        <v>27.908984814760299</v>
      </c>
      <c r="J46" s="16">
        <v>27.5266269080516</v>
      </c>
      <c r="K46" s="16">
        <v>1.3718450756409399E-3</v>
      </c>
      <c r="L46" s="16">
        <v>-0.14356450468023399</v>
      </c>
      <c r="M46" s="16">
        <v>3.5552747261188302E-3</v>
      </c>
      <c r="N46" s="16">
        <v>-3.7566419419277399</v>
      </c>
      <c r="O46" s="16">
        <v>3.5459332761385198E-3</v>
      </c>
      <c r="P46" s="16">
        <v>-7.4553799959828702</v>
      </c>
      <c r="Q46" s="16">
        <v>1.32464787196301E-3</v>
      </c>
      <c r="R46" s="16">
        <v>-11.4112766306986</v>
      </c>
      <c r="S46" s="16">
        <v>0.14378417204468</v>
      </c>
      <c r="T46" s="16">
        <v>44.3085140397814</v>
      </c>
      <c r="U46" s="16">
        <v>5.4617317309903199E-2</v>
      </c>
      <c r="V46" s="46">
        <v>43273.608796296299</v>
      </c>
      <c r="W46" s="45">
        <v>1.9</v>
      </c>
      <c r="X46" s="16">
        <v>8.1054782753300201E-7</v>
      </c>
      <c r="Y46" s="16">
        <v>3.1119261635455899E-3</v>
      </c>
      <c r="Z46" s="17">
        <f>((((N46/1000)+1)/((SMOW!$Z$4/1000)+1))-1)*1000</f>
        <v>14.009249708445637</v>
      </c>
      <c r="AA46" s="17">
        <f>((((P46/1000)+1)/((SMOW!$AA$4/1000)+1))-1)*1000</f>
        <v>27.015457609688596</v>
      </c>
      <c r="AB46" s="17">
        <f>Z46*SMOW!$AN$6</f>
        <v>14.714192831755383</v>
      </c>
      <c r="AC46" s="17">
        <f>AA46*SMOW!$AN$12</f>
        <v>28.323498185711749</v>
      </c>
      <c r="AD46" s="17">
        <f t="shared" si="4"/>
        <v>14.606989424706738</v>
      </c>
      <c r="AE46" s="17">
        <f t="shared" si="5"/>
        <v>27.929804480501307</v>
      </c>
      <c r="AF46" s="16">
        <f>(AD46-SMOW!$AN$14*AE46)</f>
        <v>-0.13994734099795281</v>
      </c>
      <c r="AG46" s="2">
        <f t="shared" si="6"/>
        <v>-139.94734099795281</v>
      </c>
      <c r="AI46" s="45"/>
      <c r="AK46" s="56" t="str">
        <f t="shared" si="7"/>
        <v>04a</v>
      </c>
      <c r="AN46" s="45">
        <v>0</v>
      </c>
    </row>
    <row r="47" spans="1:40" x14ac:dyDescent="0.25">
      <c r="A47" s="45">
        <v>390</v>
      </c>
      <c r="B47" s="45"/>
      <c r="C47" s="63" t="s">
        <v>48</v>
      </c>
      <c r="D47" s="62" t="s">
        <v>54</v>
      </c>
      <c r="E47" s="45" t="s">
        <v>133</v>
      </c>
      <c r="F47" s="16">
        <v>16.899828360000001</v>
      </c>
      <c r="G47" s="16">
        <v>16.75861471</v>
      </c>
      <c r="H47" s="16">
        <v>4.0979559999999998E-3</v>
      </c>
      <c r="I47" s="16">
        <v>32.551337240000002</v>
      </c>
      <c r="J47" s="16">
        <v>32.032765869999999</v>
      </c>
      <c r="K47" s="16">
        <v>1.466628E-3</v>
      </c>
      <c r="L47" s="16">
        <v>-0.154685672</v>
      </c>
      <c r="M47" s="16">
        <v>4.3932449999999996E-3</v>
      </c>
      <c r="N47" s="16">
        <v>-1.3946221640000001</v>
      </c>
      <c r="O47" s="16">
        <v>4.024232E-3</v>
      </c>
      <c r="P47" s="16">
        <v>-2.9727438990000001</v>
      </c>
      <c r="Q47" s="16">
        <v>1.41617E-3</v>
      </c>
      <c r="R47" s="16">
        <v>-5.1753570829999997</v>
      </c>
      <c r="S47" s="16">
        <v>0.15376672199999999</v>
      </c>
      <c r="T47" s="16">
        <v>43.894086819999998</v>
      </c>
      <c r="U47" s="16">
        <v>6.4669367000000005E-2</v>
      </c>
      <c r="V47" s="46">
        <v>43273.681944444441</v>
      </c>
      <c r="W47" s="45">
        <v>1.9</v>
      </c>
      <c r="X47" s="16">
        <v>0.14477863599999999</v>
      </c>
      <c r="Y47" s="16">
        <v>0.145728997</v>
      </c>
      <c r="Z47" s="17">
        <f>((((N47/1000)+1)/((SMOW!$Z$4/1000)+1))-1)*1000</f>
        <v>16.413391109680873</v>
      </c>
      <c r="AA47" s="17">
        <f>((((P47/1000)+1)/((SMOW!$AA$4/1000)+1))-1)*1000</f>
        <v>31.653774587742323</v>
      </c>
      <c r="AB47" s="17">
        <f>Z47*SMOW!$AN$6</f>
        <v>17.239310229816724</v>
      </c>
      <c r="AC47" s="17">
        <f>AA47*SMOW!$AN$12</f>
        <v>33.186394251020154</v>
      </c>
      <c r="AD47" s="17">
        <f t="shared" si="4"/>
        <v>17.092399345864905</v>
      </c>
      <c r="AE47" s="17">
        <f t="shared" si="5"/>
        <v>32.647613599822684</v>
      </c>
      <c r="AF47" s="16">
        <f>(AD47-SMOW!$AN$14*AE47)</f>
        <v>-0.14554063484147406</v>
      </c>
      <c r="AG47" s="2">
        <f t="shared" si="6"/>
        <v>-145.54063484147406</v>
      </c>
      <c r="AI47" s="45"/>
      <c r="AK47" s="56" t="str">
        <f t="shared" si="7"/>
        <v>04a</v>
      </c>
      <c r="AN47" s="55">
        <v>0</v>
      </c>
    </row>
    <row r="48" spans="1:40" x14ac:dyDescent="0.25">
      <c r="A48" s="45">
        <v>391</v>
      </c>
      <c r="B48" s="45"/>
      <c r="C48" s="63" t="s">
        <v>48</v>
      </c>
      <c r="D48" s="64" t="s">
        <v>53</v>
      </c>
      <c r="E48" s="45" t="s">
        <v>134</v>
      </c>
      <c r="F48" s="16">
        <v>16.635811440000001</v>
      </c>
      <c r="G48" s="16">
        <v>16.4989515</v>
      </c>
      <c r="H48" s="16">
        <v>5.5627280000000003E-3</v>
      </c>
      <c r="I48" s="16">
        <v>32.060737289999999</v>
      </c>
      <c r="J48" s="16">
        <v>31.557519249999999</v>
      </c>
      <c r="K48" s="16">
        <v>1.459089E-3</v>
      </c>
      <c r="L48" s="16">
        <v>-0.16341866499999999</v>
      </c>
      <c r="M48" s="16">
        <v>5.5740010000000003E-3</v>
      </c>
      <c r="N48" s="16">
        <v>-1.653889312</v>
      </c>
      <c r="O48" s="16">
        <v>5.4626520000000001E-3</v>
      </c>
      <c r="P48" s="16">
        <v>-3.446465157</v>
      </c>
      <c r="Q48" s="16">
        <v>1.408891E-3</v>
      </c>
      <c r="R48" s="16">
        <v>-6.7664184629999999</v>
      </c>
      <c r="S48" s="16">
        <v>0.17601984700000001</v>
      </c>
      <c r="T48" s="16">
        <v>157.01632280000001</v>
      </c>
      <c r="U48" s="16">
        <v>9.5275769999999996E-2</v>
      </c>
      <c r="V48" s="46">
        <v>43273.756249999999</v>
      </c>
      <c r="W48" s="45">
        <v>1.9</v>
      </c>
      <c r="X48" s="16">
        <v>6.0623470999999998E-2</v>
      </c>
      <c r="Y48" s="16">
        <v>5.5848106000000002E-2</v>
      </c>
      <c r="Z48" s="17">
        <f>((((N48/1000)+1)/((SMOW!$Z$4/1000)+1))-1)*1000</f>
        <v>16.149500480858947</v>
      </c>
      <c r="AA48" s="17">
        <f>((((P48/1000)+1)/((SMOW!$AA$4/1000)+1))-1)*1000</f>
        <v>31.16360110358962</v>
      </c>
      <c r="AB48" s="17">
        <f>Z48*SMOW!$AN$6</f>
        <v>16.96214066829209</v>
      </c>
      <c r="AC48" s="17">
        <f>AA48*SMOW!$AN$12</f>
        <v>32.672487435534492</v>
      </c>
      <c r="AD48" s="17">
        <f t="shared" si="4"/>
        <v>16.819889891978164</v>
      </c>
      <c r="AE48" s="17">
        <f t="shared" si="5"/>
        <v>32.150089949352569</v>
      </c>
      <c r="AF48" s="16">
        <f>(AD48-SMOW!$AN$14*AE48)</f>
        <v>-0.15535760127999509</v>
      </c>
      <c r="AG48" s="2">
        <f t="shared" si="6"/>
        <v>-155.35760127999509</v>
      </c>
      <c r="AI48" s="45"/>
      <c r="AK48" s="56" t="str">
        <f t="shared" si="7"/>
        <v>04a</v>
      </c>
      <c r="AN48" s="45">
        <v>0</v>
      </c>
    </row>
    <row r="49" spans="1:40" x14ac:dyDescent="0.25">
      <c r="A49" s="45">
        <v>392</v>
      </c>
      <c r="B49" s="45"/>
      <c r="C49" s="63" t="s">
        <v>48</v>
      </c>
      <c r="D49" s="64" t="s">
        <v>53</v>
      </c>
      <c r="E49" s="45" t="s">
        <v>135</v>
      </c>
      <c r="F49" s="16">
        <v>16.245834429999999</v>
      </c>
      <c r="G49" s="16">
        <v>16.11528246</v>
      </c>
      <c r="H49" s="16">
        <v>4.8571810000000003E-3</v>
      </c>
      <c r="I49" s="16">
        <v>31.303810120000001</v>
      </c>
      <c r="J49" s="16">
        <v>30.823836759999999</v>
      </c>
      <c r="K49" s="16">
        <v>1.7309280000000001E-3</v>
      </c>
      <c r="L49" s="16">
        <v>-0.159703347</v>
      </c>
      <c r="M49" s="16">
        <v>4.7986529999999999E-3</v>
      </c>
      <c r="N49" s="16">
        <v>-2.0368504700000001</v>
      </c>
      <c r="O49" s="16">
        <v>4.7697979999999996E-3</v>
      </c>
      <c r="P49" s="16">
        <v>-4.1773508680000004</v>
      </c>
      <c r="Q49" s="16">
        <v>1.6713769999999999E-3</v>
      </c>
      <c r="R49" s="16">
        <v>-7.4596482970000002</v>
      </c>
      <c r="S49" s="16">
        <v>0.220646854</v>
      </c>
      <c r="T49" s="16">
        <v>153.36833920000001</v>
      </c>
      <c r="U49" s="16">
        <v>0.17263644</v>
      </c>
      <c r="V49" s="46">
        <v>43273.845138888886</v>
      </c>
      <c r="W49" s="45">
        <v>1.9</v>
      </c>
      <c r="X49" s="16">
        <v>3.4119799999999998E-3</v>
      </c>
      <c r="Y49" s="16">
        <v>3.0252399999999998E-3</v>
      </c>
      <c r="Z49" s="17">
        <f>((((N49/1000)+1)/((SMOW!$Z$4/1000)+1))-1)*1000</f>
        <v>15.759710021178597</v>
      </c>
      <c r="AA49" s="17">
        <f>((((P49/1000)+1)/((SMOW!$AA$4/1000)+1))-1)*1000</f>
        <v>30.407331906402433</v>
      </c>
      <c r="AB49" s="17">
        <f>Z49*SMOW!$AN$6</f>
        <v>16.552736017288005</v>
      </c>
      <c r="AC49" s="17">
        <f>AA49*SMOW!$AN$12</f>
        <v>31.879601024209773</v>
      </c>
      <c r="AD49" s="17">
        <f t="shared" si="4"/>
        <v>16.417232737875686</v>
      </c>
      <c r="AE49" s="17">
        <f t="shared" si="5"/>
        <v>31.381994579186486</v>
      </c>
      <c r="AF49" s="16">
        <f>(AD49-SMOW!$AN$14*AE49)</f>
        <v>-0.15246039993477822</v>
      </c>
      <c r="AG49" s="2">
        <f t="shared" si="6"/>
        <v>-152.46039993477822</v>
      </c>
      <c r="AI49" s="45"/>
      <c r="AK49" s="56" t="str">
        <f t="shared" si="7"/>
        <v>04a</v>
      </c>
      <c r="AN49" s="55">
        <v>0</v>
      </c>
    </row>
    <row r="50" spans="1:40" x14ac:dyDescent="0.25">
      <c r="A50" s="45">
        <v>393</v>
      </c>
      <c r="B50" s="45"/>
      <c r="C50" s="63" t="s">
        <v>48</v>
      </c>
      <c r="D50" s="64" t="s">
        <v>53</v>
      </c>
      <c r="E50" s="45" t="s">
        <v>136</v>
      </c>
      <c r="F50" s="16">
        <v>14.95372835</v>
      </c>
      <c r="G50" s="16">
        <v>14.843023349999999</v>
      </c>
      <c r="H50" s="16">
        <v>3.8277620000000002E-3</v>
      </c>
      <c r="I50" s="16">
        <v>28.932615980000001</v>
      </c>
      <c r="J50" s="16">
        <v>28.52196971</v>
      </c>
      <c r="K50" s="16">
        <v>1.591975E-3</v>
      </c>
      <c r="L50" s="16">
        <v>-0.21657665700000001</v>
      </c>
      <c r="M50" s="16">
        <v>3.786794E-3</v>
      </c>
      <c r="N50" s="16">
        <v>-3.305711021</v>
      </c>
      <c r="O50" s="16">
        <v>3.758899E-3</v>
      </c>
      <c r="P50" s="16">
        <v>-6.466966019</v>
      </c>
      <c r="Q50" s="16">
        <v>1.537205E-3</v>
      </c>
      <c r="R50" s="16">
        <v>-9.9408762740000007</v>
      </c>
      <c r="S50" s="16">
        <v>0.16472529799999999</v>
      </c>
      <c r="T50" s="16">
        <v>38.163184979999997</v>
      </c>
      <c r="U50" s="16">
        <v>6.8447715000000006E-2</v>
      </c>
      <c r="V50" s="46">
        <v>43276.456944444442</v>
      </c>
      <c r="W50" s="45">
        <v>1.9</v>
      </c>
      <c r="X50" s="16">
        <v>3.2421486999999999E-2</v>
      </c>
      <c r="Y50" s="16">
        <v>3.3055946000000003E-2</v>
      </c>
      <c r="Z50" s="17">
        <f>((((N50/1000)+1)/((SMOW!$Z$4/1000)+1))-1)*1000</f>
        <v>14.468222027911315</v>
      </c>
      <c r="AA50" s="17">
        <f>((((P50/1000)+1)/((SMOW!$AA$4/1000)+1))-1)*1000</f>
        <v>28.038198968031391</v>
      </c>
      <c r="AB50" s="17">
        <f>Z50*SMOW!$AN$6</f>
        <v>15.196260562262367</v>
      </c>
      <c r="AC50" s="17">
        <f>AA50*SMOW!$AN$12</f>
        <v>29.395758867947457</v>
      </c>
      <c r="AD50" s="17">
        <f t="shared" si="4"/>
        <v>15.081953961948841</v>
      </c>
      <c r="AE50" s="17">
        <f t="shared" si="5"/>
        <v>28.971988224093032</v>
      </c>
      <c r="AF50" s="16">
        <f>(AD50-SMOW!$AN$14*AE50)</f>
        <v>-0.21525582037228119</v>
      </c>
      <c r="AG50" s="2">
        <f t="shared" si="6"/>
        <v>-215.25582037228119</v>
      </c>
      <c r="AI50" s="45"/>
      <c r="AK50" s="56" t="str">
        <f t="shared" si="7"/>
        <v>04a</v>
      </c>
      <c r="AN50" s="45">
        <v>0</v>
      </c>
    </row>
    <row r="51" spans="1:40" x14ac:dyDescent="0.25">
      <c r="A51" s="45">
        <v>394</v>
      </c>
      <c r="B51" s="45"/>
      <c r="C51" s="63" t="s">
        <v>48</v>
      </c>
      <c r="D51" s="64" t="s">
        <v>53</v>
      </c>
      <c r="E51" s="45" t="s">
        <v>137</v>
      </c>
      <c r="F51" s="16">
        <v>16.377547509999999</v>
      </c>
      <c r="G51" s="16">
        <v>16.24488169</v>
      </c>
      <c r="H51" s="16">
        <v>4.164488E-3</v>
      </c>
      <c r="I51" s="16">
        <v>31.63468778</v>
      </c>
      <c r="J51" s="16">
        <v>31.144619599999999</v>
      </c>
      <c r="K51" s="16">
        <v>2.06858E-3</v>
      </c>
      <c r="L51" s="16">
        <v>-0.19947746499999999</v>
      </c>
      <c r="M51" s="16">
        <v>3.9018619999999999E-3</v>
      </c>
      <c r="N51" s="16">
        <v>-1.9075069579999999</v>
      </c>
      <c r="O51" s="16">
        <v>4.0895669999999997E-3</v>
      </c>
      <c r="P51" s="16">
        <v>-3.857856784</v>
      </c>
      <c r="Q51" s="16">
        <v>1.9974120000000001E-3</v>
      </c>
      <c r="R51" s="16">
        <v>-6.3303940230000002</v>
      </c>
      <c r="S51" s="16">
        <v>0.129355365</v>
      </c>
      <c r="T51" s="16">
        <v>74.604154609999995</v>
      </c>
      <c r="U51" s="16">
        <v>7.1004192999999993E-2</v>
      </c>
      <c r="V51" s="46">
        <v>43276.52847222222</v>
      </c>
      <c r="W51" s="45">
        <v>1.9</v>
      </c>
      <c r="X51" s="16">
        <v>5.1448359999999999E-3</v>
      </c>
      <c r="Y51" s="16">
        <v>4.168499E-3</v>
      </c>
      <c r="Z51" s="17">
        <f>((((N51/1000)+1)/((SMOW!$Z$4/1000)+1))-1)*1000</f>
        <v>15.891360100947605</v>
      </c>
      <c r="AA51" s="17">
        <f>((((P51/1000)+1)/((SMOW!$AA$4/1000)+1))-1)*1000</f>
        <v>30.737921943635669</v>
      </c>
      <c r="AB51" s="17">
        <f>Z51*SMOW!$AN$6</f>
        <v>16.691010707250122</v>
      </c>
      <c r="AC51" s="17">
        <f>AA51*SMOW!$AN$12</f>
        <v>32.226197645117352</v>
      </c>
      <c r="AD51" s="17">
        <f t="shared" si="4"/>
        <v>16.553246622485659</v>
      </c>
      <c r="AE51" s="17">
        <f t="shared" si="5"/>
        <v>31.717826806767548</v>
      </c>
      <c r="AF51" s="16">
        <f>(AD51-SMOW!$AN$14*AE51)</f>
        <v>-0.1937659314876079</v>
      </c>
      <c r="AG51" s="2">
        <f t="shared" si="6"/>
        <v>-193.7659314876079</v>
      </c>
      <c r="AH51" s="2">
        <f>AVERAGE(AG51:AG52)</f>
        <v>-172.94139501898087</v>
      </c>
      <c r="AI51" s="2">
        <f>STDEV(AG51:AG52)</f>
        <v>29.450341904065496</v>
      </c>
      <c r="AK51" s="56" t="str">
        <f t="shared" si="7"/>
        <v>04a</v>
      </c>
      <c r="AN51" s="55">
        <v>0</v>
      </c>
    </row>
    <row r="52" spans="1:40" x14ac:dyDescent="0.25">
      <c r="A52" s="45">
        <v>395</v>
      </c>
      <c r="B52" s="45"/>
      <c r="C52" s="63" t="s">
        <v>48</v>
      </c>
      <c r="D52" s="64" t="s">
        <v>53</v>
      </c>
      <c r="E52" s="45" t="s">
        <v>138</v>
      </c>
      <c r="F52" s="16">
        <v>14.905804939999999</v>
      </c>
      <c r="G52" s="16">
        <v>14.795804499999999</v>
      </c>
      <c r="H52" s="16">
        <v>5.9546440000000003E-3</v>
      </c>
      <c r="I52" s="16">
        <v>28.722885689999998</v>
      </c>
      <c r="J52" s="16">
        <v>28.318116020000001</v>
      </c>
      <c r="K52" s="16">
        <v>2.2127399999999999E-3</v>
      </c>
      <c r="L52" s="16">
        <v>-0.15616075200000001</v>
      </c>
      <c r="M52" s="16">
        <v>5.9026130000000001E-3</v>
      </c>
      <c r="N52" s="16">
        <v>-3.3527722689999999</v>
      </c>
      <c r="O52" s="16">
        <v>5.8475180000000003E-3</v>
      </c>
      <c r="P52" s="16">
        <v>-6.6694807090000001</v>
      </c>
      <c r="Q52" s="16">
        <v>2.136612E-3</v>
      </c>
      <c r="R52" s="16">
        <v>-9.8481800170000007</v>
      </c>
      <c r="S52" s="16">
        <v>0.16895426699999999</v>
      </c>
      <c r="T52" s="16">
        <v>189.61340419999999</v>
      </c>
      <c r="U52" s="16">
        <v>0.113627335</v>
      </c>
      <c r="V52" s="46">
        <v>43276.604861111111</v>
      </c>
      <c r="W52" s="45">
        <v>1.9</v>
      </c>
      <c r="X52" s="16">
        <v>6.0524241999999999E-2</v>
      </c>
      <c r="Y52" s="16">
        <v>6.4123083999999997E-2</v>
      </c>
      <c r="Z52" s="17">
        <f>((((N52/1000)+1)/((SMOW!$Z$4/1000)+1))-1)*1000</f>
        <v>14.420321542162773</v>
      </c>
      <c r="AA52" s="17">
        <f>((((P52/1000)+1)/((SMOW!$AA$4/1000)+1))-1)*1000</f>
        <v>27.828650991213788</v>
      </c>
      <c r="AB52" s="17">
        <f>Z52*SMOW!$AN$6</f>
        <v>15.145949732010417</v>
      </c>
      <c r="AC52" s="17">
        <f>AA52*SMOW!$AN$12</f>
        <v>29.176064949489291</v>
      </c>
      <c r="AD52" s="17">
        <f t="shared" si="4"/>
        <v>15.0323949959703</v>
      </c>
      <c r="AE52" s="17">
        <f t="shared" si="5"/>
        <v>28.758545179016387</v>
      </c>
      <c r="AF52" s="16">
        <f>(AD52-SMOW!$AN$14*AE52)</f>
        <v>-0.15211685855035384</v>
      </c>
      <c r="AG52" s="2">
        <f t="shared" si="6"/>
        <v>-152.11685855035384</v>
      </c>
      <c r="AI52" s="45"/>
      <c r="AK52" s="56" t="str">
        <f t="shared" si="7"/>
        <v>04a</v>
      </c>
      <c r="AN52" s="45">
        <v>0</v>
      </c>
    </row>
    <row r="53" spans="1:40" x14ac:dyDescent="0.25">
      <c r="A53" s="45">
        <v>396</v>
      </c>
      <c r="B53" s="45"/>
      <c r="C53" s="63" t="s">
        <v>48</v>
      </c>
      <c r="D53" s="64" t="s">
        <v>53</v>
      </c>
      <c r="E53" s="45" t="s">
        <v>139</v>
      </c>
      <c r="F53" s="16">
        <v>12.972335960000001</v>
      </c>
      <c r="G53" s="16">
        <v>12.88891566</v>
      </c>
      <c r="H53" s="16">
        <v>3.32628E-3</v>
      </c>
      <c r="I53" s="16">
        <v>24.91907909</v>
      </c>
      <c r="J53" s="16">
        <v>24.613661749999999</v>
      </c>
      <c r="K53" s="16">
        <v>5.1897489999999996E-3</v>
      </c>
      <c r="L53" s="16">
        <v>-0.107097741</v>
      </c>
      <c r="M53" s="16">
        <v>4.1522690000000001E-3</v>
      </c>
      <c r="N53" s="16">
        <v>-5.2514573410000001</v>
      </c>
      <c r="O53" s="16">
        <v>3.2664389999999999E-3</v>
      </c>
      <c r="P53" s="16">
        <v>-10.34242047</v>
      </c>
      <c r="Q53" s="16">
        <v>5.0112000000000004E-3</v>
      </c>
      <c r="R53" s="16">
        <v>-15.17411263</v>
      </c>
      <c r="S53" s="16">
        <v>0.12983681</v>
      </c>
      <c r="T53" s="16">
        <v>85.844136230000004</v>
      </c>
      <c r="U53" s="16">
        <v>6.9199571000000001E-2</v>
      </c>
      <c r="V53" s="46">
        <v>43276.679166666669</v>
      </c>
      <c r="W53" s="45">
        <v>1.9</v>
      </c>
      <c r="X53" s="16">
        <v>3.6953099999999998E-4</v>
      </c>
      <c r="Y53" s="16">
        <v>3.4621499999999998E-4</v>
      </c>
      <c r="Z53" s="17">
        <f>((((N53/1000)+1)/((SMOW!$Z$4/1000)+1))-1)*1000</f>
        <v>12.487777440645109</v>
      </c>
      <c r="AA53" s="17">
        <f>((((P53/1000)+1)/((SMOW!$AA$4/1000)+1))-1)*1000</f>
        <v>24.028150909513712</v>
      </c>
      <c r="AB53" s="17">
        <f>Z53*SMOW!$AN$6</f>
        <v>13.116160331621652</v>
      </c>
      <c r="AC53" s="17">
        <f>AA53*SMOW!$AN$12</f>
        <v>25.191551389732854</v>
      </c>
      <c r="AD53" s="17">
        <f t="shared" si="4"/>
        <v>13.030888318964724</v>
      </c>
      <c r="AE53" s="17">
        <f t="shared" si="5"/>
        <v>24.879474535208288</v>
      </c>
      <c r="AF53" s="16">
        <f>(AD53-SMOW!$AN$14*AE53)</f>
        <v>-0.1054742356252536</v>
      </c>
      <c r="AG53" s="2">
        <f t="shared" si="6"/>
        <v>-105.4742356252536</v>
      </c>
      <c r="AI53" s="45"/>
      <c r="AK53" s="56" t="str">
        <f t="shared" si="7"/>
        <v>04a</v>
      </c>
      <c r="AN53" s="55">
        <v>0</v>
      </c>
    </row>
    <row r="54" spans="1:40" x14ac:dyDescent="0.25">
      <c r="A54" s="45">
        <v>398</v>
      </c>
      <c r="B54" s="45"/>
      <c r="C54" s="63" t="s">
        <v>64</v>
      </c>
      <c r="D54" s="64" t="s">
        <v>60</v>
      </c>
      <c r="E54" s="45" t="s">
        <v>140</v>
      </c>
      <c r="F54" s="16">
        <v>5.882824158</v>
      </c>
      <c r="G54" s="16">
        <v>5.8655876649999996</v>
      </c>
      <c r="H54" s="16">
        <v>3.591187E-3</v>
      </c>
      <c r="I54" s="16">
        <v>11.362878719999999</v>
      </c>
      <c r="J54" s="16">
        <v>11.29880608</v>
      </c>
      <c r="K54" s="16">
        <v>1.4958759999999999E-3</v>
      </c>
      <c r="L54" s="16">
        <v>-0.10018194499999999</v>
      </c>
      <c r="M54" s="16">
        <v>3.5608380000000002E-3</v>
      </c>
      <c r="N54" s="16">
        <v>-12.213425880000001</v>
      </c>
      <c r="O54" s="16">
        <v>3.5265800000000001E-3</v>
      </c>
      <c r="P54" s="16">
        <v>-23.43223089</v>
      </c>
      <c r="Q54" s="16">
        <v>1.444412E-3</v>
      </c>
      <c r="R54" s="16">
        <v>-34.191231170000002</v>
      </c>
      <c r="S54" s="16">
        <v>0.129282797</v>
      </c>
      <c r="T54" s="16">
        <v>11.31645106</v>
      </c>
      <c r="U54" s="16">
        <v>5.8527075999999997E-2</v>
      </c>
      <c r="V54" s="46">
        <v>43277.544444444444</v>
      </c>
      <c r="W54" s="45">
        <v>1.9</v>
      </c>
      <c r="X54" s="16">
        <v>1.8329327999999999E-2</v>
      </c>
      <c r="Y54" s="16">
        <v>2.0706121000000001E-2</v>
      </c>
      <c r="Z54" s="17">
        <f>((((N54/1000)+1)/((SMOW!$Z$4/1000)+1))-1)*1000</f>
        <v>5.4016569283981131</v>
      </c>
      <c r="AA54" s="17">
        <f>((((P54/1000)+1)/((SMOW!$AA$4/1000)+1))-1)*1000</f>
        <v>10.483734499835418</v>
      </c>
      <c r="AB54" s="17">
        <f>Z54*SMOW!$AN$6</f>
        <v>5.6734674097158306</v>
      </c>
      <c r="AC54" s="17">
        <f>AA54*SMOW!$AN$12</f>
        <v>10.991338343241001</v>
      </c>
      <c r="AD54" s="17">
        <f t="shared" si="4"/>
        <v>5.6574339086034255</v>
      </c>
      <c r="AE54" s="17">
        <f t="shared" si="5"/>
        <v>10.931372586441917</v>
      </c>
      <c r="AF54" s="16">
        <f>(AD54-SMOW!$AN$14*AE54)</f>
        <v>-0.11433081703790648</v>
      </c>
      <c r="AG54" s="2">
        <f t="shared" si="6"/>
        <v>-114.33081703790648</v>
      </c>
      <c r="AH54" s="2">
        <f>AVERAGE(AG54:AG55)</f>
        <v>-132.18730472703209</v>
      </c>
      <c r="AI54" s="2">
        <f>STDEV(AG54:AG55)</f>
        <v>25.252887066309825</v>
      </c>
      <c r="AK54" s="56" t="str">
        <f t="shared" si="7"/>
        <v>04a</v>
      </c>
      <c r="AN54" s="45">
        <v>0</v>
      </c>
    </row>
    <row r="55" spans="1:40" x14ac:dyDescent="0.25">
      <c r="A55" s="45">
        <v>399</v>
      </c>
      <c r="B55" s="45"/>
      <c r="C55" s="61" t="s">
        <v>64</v>
      </c>
      <c r="D55" s="62" t="s">
        <v>60</v>
      </c>
      <c r="E55" s="45" t="s">
        <v>141</v>
      </c>
      <c r="F55" s="16">
        <v>8.2579009729999999</v>
      </c>
      <c r="G55" s="16">
        <v>8.2239906059999992</v>
      </c>
      <c r="H55" s="16">
        <v>4.8862050000000002E-3</v>
      </c>
      <c r="I55" s="16">
        <v>15.96550227</v>
      </c>
      <c r="J55" s="16">
        <v>15.83939408</v>
      </c>
      <c r="K55" s="16">
        <v>1.4075470000000001E-3</v>
      </c>
      <c r="L55" s="16">
        <v>-0.139209468</v>
      </c>
      <c r="M55" s="16">
        <v>4.8691070000000001E-3</v>
      </c>
      <c r="N55" s="16">
        <v>-9.8810776829999991</v>
      </c>
      <c r="O55" s="16">
        <v>4.7983000000000001E-3</v>
      </c>
      <c r="P55" s="16">
        <v>-18.987956830000002</v>
      </c>
      <c r="Q55" s="16">
        <v>1.3591219999999999E-3</v>
      </c>
      <c r="R55" s="16">
        <v>-28.469214610000002</v>
      </c>
      <c r="S55" s="16">
        <v>0.15071899599999999</v>
      </c>
      <c r="T55" s="16">
        <v>20.43518259</v>
      </c>
      <c r="U55" s="16">
        <v>4.9188494999999999E-2</v>
      </c>
      <c r="V55" s="46">
        <v>43277.655555555553</v>
      </c>
      <c r="W55" s="45">
        <v>1.9</v>
      </c>
      <c r="X55" s="16">
        <v>7.5843110000000005E-2</v>
      </c>
      <c r="Y55" s="16">
        <v>7.9143446000000006E-2</v>
      </c>
      <c r="Z55" s="17">
        <f>((((N55/1000)+1)/((SMOW!$Z$4/1000)+1))-1)*1000</f>
        <v>7.7755976188622622</v>
      </c>
      <c r="AA55" s="17">
        <f>((((P55/1000)+1)/((SMOW!$AA$4/1000)+1))-1)*1000</f>
        <v>15.082357136523949</v>
      </c>
      <c r="AB55" s="17">
        <f>Z55*SMOW!$AN$6</f>
        <v>8.166864402245821</v>
      </c>
      <c r="AC55" s="17">
        <f>AA55*SMOW!$AN$12</f>
        <v>15.812618137528444</v>
      </c>
      <c r="AD55" s="17">
        <f t="shared" si="4"/>
        <v>8.1336960305226604</v>
      </c>
      <c r="AE55" s="17">
        <f t="shared" si="5"/>
        <v>15.688901179808369</v>
      </c>
      <c r="AF55" s="16">
        <f>(AD55-SMOW!$AN$14*AE55)</f>
        <v>-0.15004379241615773</v>
      </c>
      <c r="AG55" s="2">
        <f t="shared" si="6"/>
        <v>-150.04379241615771</v>
      </c>
      <c r="AI55" s="45"/>
      <c r="AK55" s="56" t="str">
        <f t="shared" si="7"/>
        <v>04a</v>
      </c>
      <c r="AN55" s="55">
        <v>0</v>
      </c>
    </row>
    <row r="56" spans="1:40" x14ac:dyDescent="0.25">
      <c r="A56" s="45">
        <v>400</v>
      </c>
      <c r="B56" s="45"/>
      <c r="C56" s="63" t="s">
        <v>62</v>
      </c>
      <c r="D56" s="64" t="s">
        <v>22</v>
      </c>
      <c r="E56" s="45" t="s">
        <v>142</v>
      </c>
      <c r="F56" s="16">
        <v>0.43238764200000002</v>
      </c>
      <c r="G56" s="16">
        <v>0.43229358000000001</v>
      </c>
      <c r="H56" s="16">
        <v>5.5944819999999996E-3</v>
      </c>
      <c r="I56" s="16">
        <v>0.81824838700000002</v>
      </c>
      <c r="J56" s="16">
        <v>0.81791377700000001</v>
      </c>
      <c r="K56" s="16">
        <v>1.180195E-3</v>
      </c>
      <c r="L56" s="16">
        <v>-3.5561989999999999E-3</v>
      </c>
      <c r="M56" s="16">
        <v>4.0175269999999999E-3</v>
      </c>
      <c r="N56" s="16">
        <v>-17.565806779999999</v>
      </c>
      <c r="O56" s="16">
        <v>5.4938349999999999E-3</v>
      </c>
      <c r="P56" s="16">
        <v>-33.614081880000001</v>
      </c>
      <c r="Q56" s="16">
        <v>1.1395909999999999E-3</v>
      </c>
      <c r="R56" s="16">
        <v>-48.781238379999998</v>
      </c>
      <c r="S56" s="16">
        <v>0.11388954699999999</v>
      </c>
      <c r="T56" s="16">
        <v>-4.6212376040000001</v>
      </c>
      <c r="U56" s="16">
        <v>8.3421906000000004E-2</v>
      </c>
      <c r="V56" s="46">
        <v>43277.85833333333</v>
      </c>
      <c r="W56" s="45">
        <v>1.9</v>
      </c>
      <c r="X56" s="16">
        <v>6.1225842000000003E-2</v>
      </c>
      <c r="Y56" s="16">
        <v>4.9032369999999999E-2</v>
      </c>
      <c r="Z56" s="17">
        <f>((((N56/1000)+1)/((SMOW!$Z$4/1000)+1))-1)*1000</f>
        <v>-4.6172356147566873E-2</v>
      </c>
      <c r="AA56" s="17">
        <f>((((P56/1000)+1)/((SMOW!$AA$4/1000)+1))-1)*1000</f>
        <v>-5.1729743340112044E-2</v>
      </c>
      <c r="AB56" s="17">
        <f>Z56*SMOW!$AN$6</f>
        <v>-4.8495741455890223E-2</v>
      </c>
      <c r="AC56" s="17">
        <f>AA56*SMOW!$AN$12</f>
        <v>-5.4234405828296708E-2</v>
      </c>
      <c r="AD56" s="17">
        <f t="shared" si="4"/>
        <v>-4.8496917412423027E-2</v>
      </c>
      <c r="AE56" s="17">
        <f t="shared" si="5"/>
        <v>-5.4235876566866181E-2</v>
      </c>
      <c r="AF56" s="16">
        <f>(AD56-SMOW!$AN$14*AE56)</f>
        <v>-1.986037458511768E-2</v>
      </c>
      <c r="AG56" s="2">
        <f t="shared" si="6"/>
        <v>-19.860374585117679</v>
      </c>
      <c r="AH56" s="2">
        <f>AVERAGE(AG56:AG57)</f>
        <v>-31.11579200082064</v>
      </c>
      <c r="AI56" s="2">
        <f>STDEV(AG56:AG57)</f>
        <v>15.917563959457457</v>
      </c>
      <c r="AK56" s="56" t="str">
        <f t="shared" si="7"/>
        <v>04a</v>
      </c>
      <c r="AL56" s="45">
        <v>3</v>
      </c>
      <c r="AN56" s="45">
        <v>0</v>
      </c>
    </row>
    <row r="57" spans="1:40" x14ac:dyDescent="0.25">
      <c r="A57" s="45">
        <v>401</v>
      </c>
      <c r="B57" s="45"/>
      <c r="C57" s="61" t="s">
        <v>62</v>
      </c>
      <c r="D57" s="62" t="s">
        <v>22</v>
      </c>
      <c r="E57" s="45" t="s">
        <v>143</v>
      </c>
      <c r="F57" s="16">
        <v>0.55099883149332096</v>
      </c>
      <c r="G57" s="16">
        <v>0.55084647798179298</v>
      </c>
      <c r="H57" s="16">
        <v>5.5934449846805198E-3</v>
      </c>
      <c r="I57" s="16">
        <v>1.0841063931277899</v>
      </c>
      <c r="J57" s="16">
        <v>1.08351911487365</v>
      </c>
      <c r="K57" s="16">
        <v>1.7455198425904801E-3</v>
      </c>
      <c r="L57" s="16">
        <v>-2.1251614671495202E-2</v>
      </c>
      <c r="M57" s="16">
        <v>5.7400073296453103E-3</v>
      </c>
      <c r="N57" s="16">
        <v>-17.4493294529289</v>
      </c>
      <c r="O57" s="16">
        <v>5.49281658484717E-3</v>
      </c>
      <c r="P57" s="16">
        <v>-33.357370496096301</v>
      </c>
      <c r="Q57" s="16">
        <v>1.6854666653085999E-3</v>
      </c>
      <c r="R57" s="16">
        <v>-47.8231818792109</v>
      </c>
      <c r="S57" s="16">
        <v>0.138883863615129</v>
      </c>
      <c r="T57" s="16">
        <v>0.49600136258747302</v>
      </c>
      <c r="U57" s="16">
        <v>7.2895163777908903E-2</v>
      </c>
      <c r="V57" s="46">
        <v>43278.350821759261</v>
      </c>
      <c r="W57" s="45">
        <v>1.9</v>
      </c>
      <c r="X57" s="16">
        <v>4.3457562646071098E-2</v>
      </c>
      <c r="Y57" s="16">
        <v>4.6595177937513402E-2</v>
      </c>
      <c r="Z57" s="17">
        <f>((((N57/1000)+1)/((SMOW!$Z$4/1000)+1))-1)*1000</f>
        <v>7.2382097516809907E-2</v>
      </c>
      <c r="AA57" s="17">
        <f>((((P57/1000)+1)/((SMOW!$AA$4/1000)+1))-1)*1000</f>
        <v>0.21389716561692751</v>
      </c>
      <c r="AB57" s="17">
        <f>Z57*SMOW!$AN$6</f>
        <v>7.6024352666594935E-2</v>
      </c>
      <c r="AC57" s="17">
        <f>AA57*SMOW!$AN$12</f>
        <v>0.22425368727077302</v>
      </c>
      <c r="AD57" s="17">
        <f t="shared" si="4"/>
        <v>7.6021462961873482E-2</v>
      </c>
      <c r="AE57" s="17">
        <f t="shared" si="5"/>
        <v>0.22422854617120658</v>
      </c>
      <c r="AF57" s="16">
        <f>(AD57-SMOW!$AN$14*AE57)</f>
        <v>-4.23712094165236E-2</v>
      </c>
      <c r="AG57" s="2">
        <f t="shared" si="6"/>
        <v>-42.371209416523598</v>
      </c>
      <c r="AI57" s="45"/>
      <c r="AK57" s="56" t="str">
        <f t="shared" si="7"/>
        <v>04a</v>
      </c>
      <c r="AN57" s="55">
        <v>0</v>
      </c>
    </row>
    <row r="58" spans="1:40" x14ac:dyDescent="0.25">
      <c r="A58" s="45">
        <v>402</v>
      </c>
      <c r="B58" s="45"/>
      <c r="C58" s="63" t="s">
        <v>63</v>
      </c>
      <c r="D58" s="64" t="s">
        <v>56</v>
      </c>
      <c r="E58" s="45" t="s">
        <v>144</v>
      </c>
      <c r="F58" s="16">
        <v>-4.7692769305858898</v>
      </c>
      <c r="G58" s="16">
        <v>-4.7806867369296704</v>
      </c>
      <c r="H58" s="16">
        <v>5.1126299051418899E-3</v>
      </c>
      <c r="I58" s="16">
        <v>-9.0977940269404307</v>
      </c>
      <c r="J58" s="16">
        <v>-9.1394317530224907</v>
      </c>
      <c r="K58" s="16">
        <v>1.80954284722051E-3</v>
      </c>
      <c r="L58" s="16">
        <v>4.4933228666205402E-2</v>
      </c>
      <c r="M58" s="16">
        <v>5.0846423870484899E-3</v>
      </c>
      <c r="N58" s="16">
        <v>-22.673891243013799</v>
      </c>
      <c r="O58" s="16">
        <v>5.0206515684097898E-3</v>
      </c>
      <c r="P58" s="16">
        <v>-43.188970990547297</v>
      </c>
      <c r="Q58" s="16">
        <v>1.7472870110175501E-3</v>
      </c>
      <c r="R58" s="16">
        <v>-62.029229308429898</v>
      </c>
      <c r="S58" s="16">
        <v>0.15868411633425999</v>
      </c>
      <c r="T58" s="16">
        <v>-17.709364408873999</v>
      </c>
      <c r="U58" s="16">
        <v>6.4774202891791602E-2</v>
      </c>
      <c r="V58" s="46">
        <v>43278.426481481481</v>
      </c>
      <c r="W58" s="45">
        <v>1.9</v>
      </c>
      <c r="X58" s="16">
        <v>3.50825381671265E-3</v>
      </c>
      <c r="Y58" s="16">
        <v>2.3821497057809099E-3</v>
      </c>
      <c r="Z58" s="17">
        <f>((((N58/1000)+1)/((SMOW!$Z$4/1000)+1))-1)*1000</f>
        <v>-5.2453486938291993</v>
      </c>
      <c r="AA58" s="17">
        <f>((((P58/1000)+1)/((SMOW!$AA$4/1000)+1))-1)*1000</f>
        <v>-9.9591524659486943</v>
      </c>
      <c r="AB58" s="17">
        <f>Z58*SMOW!$AN$6</f>
        <v>-5.5092937706913432</v>
      </c>
      <c r="AC58" s="17">
        <f>AA58*SMOW!$AN$12</f>
        <v>-10.441356977027938</v>
      </c>
      <c r="AD58" s="17">
        <f t="shared" si="4"/>
        <v>-5.5245259008980101</v>
      </c>
      <c r="AE58" s="17">
        <f t="shared" si="5"/>
        <v>-10.496250386922137</v>
      </c>
      <c r="AF58" s="16">
        <f>(AD58-SMOW!$AN$14*AE58)</f>
        <v>1.7494303396878408E-2</v>
      </c>
      <c r="AG58" s="2">
        <f t="shared" si="6"/>
        <v>17.494303396878408</v>
      </c>
      <c r="AH58" s="2">
        <f>AVERAGE(AG58:AG59)</f>
        <v>22.504621442685835</v>
      </c>
      <c r="AI58" s="2">
        <f>STDEV(AG58:AG59)</f>
        <v>7.0856597321835242</v>
      </c>
      <c r="AK58" s="56" t="str">
        <f t="shared" si="7"/>
        <v>04a</v>
      </c>
      <c r="AL58" s="45">
        <v>2</v>
      </c>
      <c r="AN58" s="45">
        <v>0</v>
      </c>
    </row>
    <row r="59" spans="1:40" x14ac:dyDescent="0.25">
      <c r="A59" s="45">
        <v>403</v>
      </c>
      <c r="B59" s="45"/>
      <c r="C59" s="61" t="s">
        <v>63</v>
      </c>
      <c r="D59" s="62" t="s">
        <v>56</v>
      </c>
      <c r="E59" s="45" t="s">
        <v>176</v>
      </c>
      <c r="F59" s="16">
        <v>-4.9154544973842498</v>
      </c>
      <c r="G59" s="16">
        <v>-4.9275754295859802</v>
      </c>
      <c r="H59" s="16">
        <v>4.2197231022198601E-3</v>
      </c>
      <c r="I59" s="16">
        <v>-9.3917842362036907</v>
      </c>
      <c r="J59" s="16">
        <v>-9.4361651727351497</v>
      </c>
      <c r="K59" s="16">
        <v>1.3300278982808799E-3</v>
      </c>
      <c r="L59" s="16">
        <v>5.4719781618180301E-2</v>
      </c>
      <c r="M59" s="16">
        <v>4.1521932751098197E-3</v>
      </c>
      <c r="N59" s="16">
        <v>-22.817439014636001</v>
      </c>
      <c r="O59" s="16">
        <v>4.1438085299529796E-3</v>
      </c>
      <c r="P59" s="16">
        <v>-43.472846707997803</v>
      </c>
      <c r="Q59" s="16">
        <v>1.28426938026118E-3</v>
      </c>
      <c r="R59" s="16">
        <v>-62.5573625376637</v>
      </c>
      <c r="S59" s="16">
        <v>0.12533576430547599</v>
      </c>
      <c r="T59" s="16">
        <v>42.401386126457901</v>
      </c>
      <c r="U59" s="16">
        <v>6.3577049209018299E-2</v>
      </c>
      <c r="V59" s="46">
        <v>43278.502141203702</v>
      </c>
      <c r="W59" s="45">
        <v>1.9</v>
      </c>
      <c r="X59" s="16">
        <v>8.6598425506243595E-3</v>
      </c>
      <c r="Y59" s="16">
        <v>7.3854458932619202E-3</v>
      </c>
      <c r="Z59" s="17">
        <f>((((N59/1000)+1)/((SMOW!$Z$4/1000)+1))-1)*1000</f>
        <v>-5.3914563361262546</v>
      </c>
      <c r="AA59" s="17">
        <f>((((P59/1000)+1)/((SMOW!$AA$4/1000)+1))-1)*1000</f>
        <v>-10.252887119268861</v>
      </c>
      <c r="AB59" s="17">
        <f>Z59*SMOW!$AN$6</f>
        <v>-5.6627535253315902</v>
      </c>
      <c r="AC59" s="17">
        <f>AA59*SMOW!$AN$12</f>
        <v>-10.749313741654822</v>
      </c>
      <c r="AD59" s="17">
        <f t="shared" si="4"/>
        <v>-5.6788477010680376</v>
      </c>
      <c r="AE59" s="17">
        <f t="shared" si="5"/>
        <v>-10.807505001054036</v>
      </c>
      <c r="AF59" s="16">
        <f>(AD59-SMOW!$AN$14*AE59)</f>
        <v>2.7514939488493262E-2</v>
      </c>
      <c r="AG59" s="2">
        <f t="shared" si="6"/>
        <v>27.514939488493262</v>
      </c>
      <c r="AI59" s="45"/>
      <c r="AK59" s="56" t="str">
        <f t="shared" si="7"/>
        <v>04a</v>
      </c>
      <c r="AN59" s="55">
        <v>0</v>
      </c>
    </row>
    <row r="60" spans="1:40" x14ac:dyDescent="0.25">
      <c r="A60" s="45">
        <v>404</v>
      </c>
      <c r="B60" s="45"/>
      <c r="C60" s="63" t="s">
        <v>62</v>
      </c>
      <c r="D60" s="64" t="s">
        <v>24</v>
      </c>
      <c r="E60" s="45" t="s">
        <v>145</v>
      </c>
      <c r="F60" s="16">
        <v>-28.334741869999998</v>
      </c>
      <c r="G60" s="16">
        <v>-28.74391876</v>
      </c>
      <c r="H60" s="16">
        <v>3.6748100000000001E-3</v>
      </c>
      <c r="I60" s="16">
        <v>-53.056806989999998</v>
      </c>
      <c r="J60" s="16">
        <v>-54.516173960000003</v>
      </c>
      <c r="K60" s="16">
        <v>2.0905239999999999E-3</v>
      </c>
      <c r="L60" s="16">
        <v>4.0621094000000003E-2</v>
      </c>
      <c r="M60" s="16">
        <v>4.0853160000000003E-3</v>
      </c>
      <c r="N60" s="16">
        <v>-45.815403680000003</v>
      </c>
      <c r="O60" s="16">
        <v>3.6086989999999999E-3</v>
      </c>
      <c r="P60" s="16">
        <v>-85.635610200000002</v>
      </c>
      <c r="Q60" s="16">
        <v>2.0186010000000001E-3</v>
      </c>
      <c r="R60" s="16">
        <v>-120.3649648</v>
      </c>
      <c r="S60" s="16">
        <v>0.131068191</v>
      </c>
      <c r="T60" s="16">
        <v>-99.372193809999999</v>
      </c>
      <c r="U60" s="16">
        <v>5.9647803999999999E-2</v>
      </c>
      <c r="V60" s="46">
        <v>43278.604861111111</v>
      </c>
      <c r="W60" s="45">
        <v>1.9</v>
      </c>
      <c r="X60" s="16">
        <v>1.8616434000000001E-2</v>
      </c>
      <c r="Y60" s="16">
        <v>1.5640206E-2</v>
      </c>
      <c r="Z60" s="17">
        <f>((((N60/1000)+1)/((SMOW!$Z$4/1000)+1))-1)*1000</f>
        <v>-28.79954102399207</v>
      </c>
      <c r="AA60" s="17">
        <f>((((P60/1000)+1)/((SMOW!$AA$4/1000)+1))-1)*1000</f>
        <v>-53.879953317715888</v>
      </c>
      <c r="AB60" s="17">
        <f>Z60*SMOW!$AN$6</f>
        <v>-30.248729154824005</v>
      </c>
      <c r="AC60" s="17">
        <f>AA60*SMOW!$AN$12</f>
        <v>-56.488725162044382</v>
      </c>
      <c r="AD60" s="17">
        <f t="shared" si="4"/>
        <v>-30.715662175498736</v>
      </c>
      <c r="AE60" s="17">
        <f t="shared" si="5"/>
        <v>-58.146964231201558</v>
      </c>
      <c r="AF60" s="16">
        <f>(AD60-SMOW!$AN$14*AE60)</f>
        <v>-1.4065061424311409E-2</v>
      </c>
      <c r="AG60" s="2">
        <f t="shared" si="6"/>
        <v>-14.065061424311409</v>
      </c>
      <c r="AH60" s="2">
        <f>AVERAGE(AG60:AG62)</f>
        <v>-1.6759250435107731</v>
      </c>
      <c r="AI60" s="2">
        <f>STDEV(AG60:AG62)</f>
        <v>10.83604288988905</v>
      </c>
      <c r="AK60" s="56" t="str">
        <f t="shared" si="7"/>
        <v>04a</v>
      </c>
      <c r="AN60" s="45">
        <v>0</v>
      </c>
    </row>
    <row r="61" spans="1:40" x14ac:dyDescent="0.25">
      <c r="A61" s="45">
        <v>405</v>
      </c>
      <c r="B61" s="45"/>
      <c r="C61" s="61" t="s">
        <v>62</v>
      </c>
      <c r="D61" s="62" t="s">
        <v>24</v>
      </c>
      <c r="E61" s="45" t="s">
        <v>146</v>
      </c>
      <c r="F61" s="16">
        <v>-27.977565259999999</v>
      </c>
      <c r="G61" s="16">
        <v>-28.376394090000002</v>
      </c>
      <c r="H61" s="16">
        <v>3.885117E-3</v>
      </c>
      <c r="I61" s="16">
        <v>-52.426209489999998</v>
      </c>
      <c r="J61" s="16">
        <v>-53.850465989999996</v>
      </c>
      <c r="K61" s="16">
        <v>2.0406729999999998E-3</v>
      </c>
      <c r="L61" s="16">
        <v>5.6651951999999998E-2</v>
      </c>
      <c r="M61" s="16">
        <v>3.9981319999999997E-3</v>
      </c>
      <c r="N61" s="16">
        <v>-45.464652819999998</v>
      </c>
      <c r="O61" s="16">
        <v>3.8152220000000001E-3</v>
      </c>
      <c r="P61" s="16">
        <v>-85.026707889999997</v>
      </c>
      <c r="Q61" s="16">
        <v>1.9704649999999998E-3</v>
      </c>
      <c r="R61" s="16">
        <v>-120.0716855</v>
      </c>
      <c r="S61" s="16">
        <v>0.122620513</v>
      </c>
      <c r="T61" s="16">
        <v>-77.816007159999998</v>
      </c>
      <c r="U61" s="16">
        <v>6.1520416000000001E-2</v>
      </c>
      <c r="V61" s="46">
        <v>43278.680555555555</v>
      </c>
      <c r="W61" s="45">
        <v>1.9</v>
      </c>
      <c r="X61" s="16">
        <v>5.2118981000000002E-2</v>
      </c>
      <c r="Y61" s="16">
        <v>4.7889811999999997E-2</v>
      </c>
      <c r="Z61" s="17">
        <f>((((N61/1000)+1)/((SMOW!$Z$4/1000)+1))-1)*1000</f>
        <v>-28.442535264800341</v>
      </c>
      <c r="AA61" s="17">
        <f>((((P61/1000)+1)/((SMOW!$AA$4/1000)+1))-1)*1000</f>
        <v>-53.249903975912339</v>
      </c>
      <c r="AB61" s="17">
        <f>Z61*SMOW!$AN$6</f>
        <v>-29.873758925003099</v>
      </c>
      <c r="AC61" s="17">
        <f>AA61*SMOW!$AN$12</f>
        <v>-55.82816994779246</v>
      </c>
      <c r="AD61" s="17">
        <f t="shared" si="4"/>
        <v>-30.329070514750224</v>
      </c>
      <c r="AE61" s="17">
        <f t="shared" si="5"/>
        <v>-57.447106040488904</v>
      </c>
      <c r="AF61" s="16">
        <f>(AD61-SMOW!$AN$14*AE61)</f>
        <v>3.0014746279185545E-3</v>
      </c>
      <c r="AG61" s="2">
        <f t="shared" si="6"/>
        <v>3.0014746279185545</v>
      </c>
      <c r="AI61" s="45"/>
      <c r="AK61" s="56" t="str">
        <f t="shared" si="7"/>
        <v>04a</v>
      </c>
      <c r="AN61" s="55">
        <v>0</v>
      </c>
    </row>
    <row r="62" spans="1:40" x14ac:dyDescent="0.25">
      <c r="A62" s="45">
        <v>406</v>
      </c>
      <c r="B62" s="45"/>
      <c r="C62" s="63" t="s">
        <v>62</v>
      </c>
      <c r="D62" s="64" t="s">
        <v>24</v>
      </c>
      <c r="E62" s="45" t="s">
        <v>147</v>
      </c>
      <c r="F62" s="16">
        <v>-27.956203949999999</v>
      </c>
      <c r="G62" s="16">
        <v>-28.35441827</v>
      </c>
      <c r="H62" s="16">
        <v>4.4093480000000004E-3</v>
      </c>
      <c r="I62" s="16">
        <v>-52.391927719999998</v>
      </c>
      <c r="J62" s="16">
        <v>-53.814288189999999</v>
      </c>
      <c r="K62" s="16">
        <v>2.2613809999999998E-3</v>
      </c>
      <c r="L62" s="16">
        <v>5.9525895000000002E-2</v>
      </c>
      <c r="M62" s="16">
        <v>4.3492440000000004E-3</v>
      </c>
      <c r="N62" s="16">
        <v>-45.443675810000002</v>
      </c>
      <c r="O62" s="16">
        <v>4.3300220000000002E-3</v>
      </c>
      <c r="P62" s="16">
        <v>-84.993605560000006</v>
      </c>
      <c r="Q62" s="16">
        <v>2.1835800000000001E-3</v>
      </c>
      <c r="R62" s="16">
        <v>-119.9046226</v>
      </c>
      <c r="S62" s="16">
        <v>0.126123403</v>
      </c>
      <c r="T62" s="16">
        <v>-72.74086312</v>
      </c>
      <c r="U62" s="16">
        <v>6.0381627E-2</v>
      </c>
      <c r="V62" s="46">
        <v>43278.754861111112</v>
      </c>
      <c r="W62" s="45">
        <v>1.9</v>
      </c>
      <c r="X62" s="16">
        <v>0.110606604</v>
      </c>
      <c r="Y62" s="16">
        <v>0.106005029</v>
      </c>
      <c r="Z62" s="17">
        <f>((((N62/1000)+1)/((SMOW!$Z$4/1000)+1))-1)*1000</f>
        <v>-28.421184174226678</v>
      </c>
      <c r="AA62" s="17">
        <f>((((P62/1000)+1)/((SMOW!$AA$4/1000)+1))-1)*1000</f>
        <v>-53.215652009897198</v>
      </c>
      <c r="AB62" s="17">
        <f>Z62*SMOW!$AN$6</f>
        <v>-29.851333451090689</v>
      </c>
      <c r="AC62" s="17">
        <f>AA62*SMOW!$AN$12</f>
        <v>-55.792259562290084</v>
      </c>
      <c r="AD62" s="17">
        <f t="shared" si="4"/>
        <v>-30.30595474509791</v>
      </c>
      <c r="AE62" s="17">
        <f t="shared" si="5"/>
        <v>-57.409073024173807</v>
      </c>
      <c r="AF62" s="16">
        <f>(AD62-SMOW!$AN$14*AE62)</f>
        <v>6.0358116658605354E-3</v>
      </c>
      <c r="AG62" s="2">
        <f t="shared" si="6"/>
        <v>6.0358116658605354</v>
      </c>
      <c r="AI62" s="45"/>
      <c r="AK62" s="56" t="str">
        <f t="shared" si="7"/>
        <v>04a</v>
      </c>
      <c r="AN62" s="45">
        <v>0</v>
      </c>
    </row>
    <row r="63" spans="1:40" x14ac:dyDescent="0.25">
      <c r="A63" s="45">
        <v>407</v>
      </c>
      <c r="B63" s="45"/>
      <c r="C63" s="61" t="s">
        <v>63</v>
      </c>
      <c r="D63" s="62" t="s">
        <v>56</v>
      </c>
      <c r="E63" s="45" t="s">
        <v>148</v>
      </c>
      <c r="F63" s="16">
        <v>1.7896342359999999</v>
      </c>
      <c r="G63" s="16">
        <v>1.788034406</v>
      </c>
      <c r="H63" s="16">
        <v>4.1998280000000001E-3</v>
      </c>
      <c r="I63" s="16">
        <v>3.4099244620000002</v>
      </c>
      <c r="J63" s="16">
        <v>3.4041237799999999</v>
      </c>
      <c r="K63" s="16">
        <v>1.9308940000000001E-3</v>
      </c>
      <c r="L63" s="16">
        <v>-9.3429499999999992E-3</v>
      </c>
      <c r="M63" s="16">
        <v>4.1588149999999997E-3</v>
      </c>
      <c r="N63" s="16">
        <v>-16.232977609999999</v>
      </c>
      <c r="O63" s="16">
        <v>4.124272E-3</v>
      </c>
      <c r="P63" s="16">
        <v>-31.11157029</v>
      </c>
      <c r="Q63" s="16">
        <v>1.864463E-3</v>
      </c>
      <c r="R63" s="16">
        <v>-44.984059899999998</v>
      </c>
      <c r="S63" s="16">
        <v>0.158600138</v>
      </c>
      <c r="T63" s="16">
        <v>-3.9376149489999999</v>
      </c>
      <c r="U63" s="16">
        <v>6.3702046999999998E-2</v>
      </c>
      <c r="V63" s="46">
        <v>43279.411805555559</v>
      </c>
      <c r="W63" s="45">
        <v>1.9</v>
      </c>
      <c r="X63" s="16">
        <v>1.5849865000000001E-2</v>
      </c>
      <c r="Y63" s="16">
        <v>1.4379855E-2</v>
      </c>
      <c r="Z63" s="17">
        <f>((((N63/1000)+1)/((SMOW!$Z$4/1000)+1))-1)*1000</f>
        <v>1.3104250010440577</v>
      </c>
      <c r="AA63" s="17">
        <f>((((P63/1000)+1)/((SMOW!$AA$4/1000)+1))-1)*1000</f>
        <v>2.537693476511782</v>
      </c>
      <c r="AB63" s="17">
        <f>Z63*SMOW!$AN$6</f>
        <v>1.376365369894951</v>
      </c>
      <c r="AC63" s="17">
        <f>AA63*SMOW!$AN$12</f>
        <v>2.6605640969078705</v>
      </c>
      <c r="AD63" s="17">
        <f t="shared" si="4"/>
        <v>1.3754190473035677</v>
      </c>
      <c r="AE63" s="17">
        <f t="shared" si="5"/>
        <v>2.657031061441872</v>
      </c>
      <c r="AF63" s="16">
        <f>(AD63-SMOW!$AN$14*AE63)</f>
        <v>-2.7493353137740817E-2</v>
      </c>
      <c r="AG63" s="2">
        <f t="shared" si="6"/>
        <v>-27.493353137740819</v>
      </c>
      <c r="AH63" s="2">
        <f>AVERAGE(AG63:AG64)</f>
        <v>-22.36381056216219</v>
      </c>
      <c r="AI63" s="2">
        <f>STDEV(AG63:AG64)</f>
        <v>7.254268679153518</v>
      </c>
      <c r="AK63" s="56" t="str">
        <f t="shared" si="7"/>
        <v>04a</v>
      </c>
      <c r="AL63" s="45">
        <v>2</v>
      </c>
      <c r="AN63" s="55">
        <v>0</v>
      </c>
    </row>
    <row r="64" spans="1:40" x14ac:dyDescent="0.25">
      <c r="A64" s="45">
        <v>408</v>
      </c>
      <c r="B64" s="45"/>
      <c r="C64" s="63" t="s">
        <v>63</v>
      </c>
      <c r="D64" s="64" t="s">
        <v>56</v>
      </c>
      <c r="E64" s="45" t="s">
        <v>149</v>
      </c>
      <c r="F64" s="16">
        <v>2.1234262639999999</v>
      </c>
      <c r="G64" s="16">
        <v>2.1211746979999999</v>
      </c>
      <c r="H64" s="16">
        <v>3.8124309999999998E-3</v>
      </c>
      <c r="I64" s="16">
        <v>4.0258021289999997</v>
      </c>
      <c r="J64" s="16">
        <v>4.0177202279999999</v>
      </c>
      <c r="K64" s="16">
        <v>1.503189E-3</v>
      </c>
      <c r="L64" s="16">
        <v>-1.8158200000000001E-4</v>
      </c>
      <c r="M64" s="16">
        <v>3.8893130000000001E-3</v>
      </c>
      <c r="N64" s="16">
        <v>-15.905190640000001</v>
      </c>
      <c r="O64" s="16">
        <v>3.7438430000000002E-3</v>
      </c>
      <c r="P64" s="16">
        <v>-30.516881390000002</v>
      </c>
      <c r="Q64" s="16">
        <v>1.451473E-3</v>
      </c>
      <c r="R64" s="16">
        <v>-43.967908610000002</v>
      </c>
      <c r="S64" s="16">
        <v>0.135276326</v>
      </c>
      <c r="T64" s="16">
        <v>13.73108616</v>
      </c>
      <c r="U64" s="16">
        <v>7.6225236000000002E-2</v>
      </c>
      <c r="V64" s="46">
        <v>43279.486111111109</v>
      </c>
      <c r="W64" s="45">
        <v>1.9</v>
      </c>
      <c r="X64" s="16">
        <v>2.4212075E-2</v>
      </c>
      <c r="Y64" s="16">
        <v>2.6285829E-2</v>
      </c>
      <c r="Z64" s="17">
        <f>((((N64/1000)+1)/((SMOW!$Z$4/1000)+1))-1)*1000</f>
        <v>1.6440573578626605</v>
      </c>
      <c r="AA64" s="17">
        <f>((((P64/1000)+1)/((SMOW!$AA$4/1000)+1))-1)*1000</f>
        <v>3.1530357799807174</v>
      </c>
      <c r="AB64" s="17">
        <f>Z64*SMOW!$AN$6</f>
        <v>1.726786051609434</v>
      </c>
      <c r="AC64" s="17">
        <f>AA64*SMOW!$AN$12</f>
        <v>3.3057001840953633</v>
      </c>
      <c r="AD64" s="17">
        <f t="shared" si="4"/>
        <v>1.7252968706602558</v>
      </c>
      <c r="AE64" s="17">
        <f t="shared" si="5"/>
        <v>3.3002483686493167</v>
      </c>
      <c r="AF64" s="16">
        <f>(AD64-SMOW!$AN$14*AE64)</f>
        <v>-1.7234267986583562E-2</v>
      </c>
      <c r="AG64" s="2">
        <f t="shared" si="6"/>
        <v>-17.234267986583561</v>
      </c>
      <c r="AI64" s="45"/>
      <c r="AK64" s="56" t="str">
        <f t="shared" si="7"/>
        <v>04a</v>
      </c>
      <c r="AN64" s="45">
        <v>0</v>
      </c>
    </row>
    <row r="65" spans="1:40" x14ac:dyDescent="0.25">
      <c r="A65" s="45">
        <v>409</v>
      </c>
      <c r="B65" s="45"/>
      <c r="C65" s="61" t="s">
        <v>63</v>
      </c>
      <c r="D65" s="62" t="s">
        <v>56</v>
      </c>
      <c r="E65" s="45" t="s">
        <v>150</v>
      </c>
      <c r="F65" s="16">
        <v>-4.7899867379999996</v>
      </c>
      <c r="G65" s="16">
        <v>-4.80149574</v>
      </c>
      <c r="H65" s="16">
        <v>3.560279E-3</v>
      </c>
      <c r="I65" s="16">
        <v>-9.1285741310000006</v>
      </c>
      <c r="J65" s="16">
        <v>-9.1704949360000008</v>
      </c>
      <c r="K65" s="16">
        <v>1.7149439999999999E-3</v>
      </c>
      <c r="L65" s="16">
        <v>4.0525586000000002E-2</v>
      </c>
      <c r="M65" s="16">
        <v>3.4762410000000001E-3</v>
      </c>
      <c r="N65" s="16">
        <v>-22.694228469999999</v>
      </c>
      <c r="O65" s="16">
        <v>3.4962280000000001E-3</v>
      </c>
      <c r="P65" s="16">
        <v>-43.218692130000001</v>
      </c>
      <c r="Q65" s="16">
        <v>1.655943E-3</v>
      </c>
      <c r="R65" s="16">
        <v>-62.001502850000001</v>
      </c>
      <c r="S65" s="16">
        <v>0.13866009200000001</v>
      </c>
      <c r="T65" s="16">
        <v>-3.526144376</v>
      </c>
      <c r="U65" s="16">
        <v>6.1618718000000003E-2</v>
      </c>
      <c r="V65" s="46">
        <v>43279.55972222222</v>
      </c>
      <c r="W65" s="45">
        <v>1.9</v>
      </c>
      <c r="X65" s="16">
        <v>2.0505359000000001E-2</v>
      </c>
      <c r="Y65" s="16">
        <v>1.8523799000000001E-2</v>
      </c>
      <c r="Z65" s="17">
        <f>((((N65/1000)+1)/((SMOW!$Z$4/1000)+1))-1)*1000</f>
        <v>-5.266048592213135</v>
      </c>
      <c r="AA65" s="17">
        <f>((((P65/1000)+1)/((SMOW!$AA$4/1000)+1))-1)*1000</f>
        <v>-9.989905813476252</v>
      </c>
      <c r="AB65" s="17">
        <f>Z65*SMOW!$AN$6</f>
        <v>-5.5310352845309714</v>
      </c>
      <c r="AC65" s="17">
        <f>AA65*SMOW!$AN$12</f>
        <v>-10.473599347136412</v>
      </c>
      <c r="AD65" s="17">
        <f t="shared" si="4"/>
        <v>-5.5463880976615476</v>
      </c>
      <c r="AE65" s="17">
        <f t="shared" si="5"/>
        <v>-10.528833494165903</v>
      </c>
      <c r="AF65" s="16">
        <f>(AD65-SMOW!$AN$14*AE65)</f>
        <v>1.2835987258049464E-2</v>
      </c>
      <c r="AG65" s="2">
        <f t="shared" si="6"/>
        <v>12.835987258049464</v>
      </c>
      <c r="AI65" s="45"/>
      <c r="AK65" s="56" t="str">
        <f t="shared" si="7"/>
        <v>04a</v>
      </c>
      <c r="AN65" s="55">
        <v>0</v>
      </c>
    </row>
    <row r="66" spans="1:40" x14ac:dyDescent="0.25">
      <c r="A66" s="45">
        <v>410</v>
      </c>
      <c r="B66" s="45"/>
      <c r="C66" s="63" t="s">
        <v>63</v>
      </c>
      <c r="D66" s="64" t="s">
        <v>56</v>
      </c>
      <c r="E66" s="45" t="s">
        <v>151</v>
      </c>
      <c r="F66" s="16">
        <v>1.8267842190000001</v>
      </c>
      <c r="G66" s="16">
        <v>1.8251173789999999</v>
      </c>
      <c r="H66" s="16">
        <v>3.9202869999999997E-3</v>
      </c>
      <c r="I66" s="16">
        <v>3.4461726050000001</v>
      </c>
      <c r="J66" s="16">
        <v>3.4402480959999999</v>
      </c>
      <c r="K66" s="16">
        <v>1.813881E-3</v>
      </c>
      <c r="L66" s="16">
        <v>8.6663850000000004E-3</v>
      </c>
      <c r="M66" s="16">
        <v>3.684667E-3</v>
      </c>
      <c r="N66" s="16">
        <v>-16.196495970000001</v>
      </c>
      <c r="O66" s="16">
        <v>3.8497599999999998E-3</v>
      </c>
      <c r="P66" s="16">
        <v>-31.07656923</v>
      </c>
      <c r="Q66" s="16">
        <v>1.7514760000000001E-3</v>
      </c>
      <c r="R66" s="16">
        <v>-44.807214219999999</v>
      </c>
      <c r="S66" s="16">
        <v>0.13279385099999999</v>
      </c>
      <c r="T66" s="16">
        <v>17.24265346</v>
      </c>
      <c r="U66" s="16">
        <v>6.9486635000000005E-2</v>
      </c>
      <c r="V66" s="46">
        <v>43279.640277777777</v>
      </c>
      <c r="W66" s="45">
        <v>1.9</v>
      </c>
      <c r="X66" s="16">
        <v>4.4473341999999999E-2</v>
      </c>
      <c r="Y66" s="16">
        <v>4.0676826999999999E-2</v>
      </c>
      <c r="Z66" s="17">
        <f>((((N66/1000)+1)/((SMOW!$Z$4/1000)+1))-1)*1000</f>
        <v>1.3475572138765823</v>
      </c>
      <c r="AA66" s="17">
        <f>((((P66/1000)+1)/((SMOW!$AA$4/1000)+1))-1)*1000</f>
        <v>2.5739101149664378</v>
      </c>
      <c r="AB66" s="17">
        <f>Z66*SMOW!$AN$6</f>
        <v>1.4153660695225809</v>
      </c>
      <c r="AC66" s="17">
        <f>AA66*SMOW!$AN$12</f>
        <v>2.6985342808071486</v>
      </c>
      <c r="AD66" s="17">
        <f t="shared" si="4"/>
        <v>1.4143653830810665</v>
      </c>
      <c r="AE66" s="17">
        <f t="shared" si="5"/>
        <v>2.6948997742669589</v>
      </c>
      <c r="AF66" s="16">
        <f>(AD66-SMOW!$AN$14*AE66)</f>
        <v>-8.5416977318879539E-3</v>
      </c>
      <c r="AG66" s="2">
        <f t="shared" si="6"/>
        <v>-8.5416977318879539</v>
      </c>
      <c r="AH66" s="2">
        <f>AVERAGE(AG66:AG67)</f>
        <v>-7.7318948370580509</v>
      </c>
      <c r="AI66" s="2">
        <f>STDEV(AG66:AG67)</f>
        <v>1.1452342367174391</v>
      </c>
      <c r="AK66" s="56" t="str">
        <f t="shared" si="7"/>
        <v>04a</v>
      </c>
      <c r="AL66" s="45">
        <v>1</v>
      </c>
      <c r="AN66" s="45">
        <v>0</v>
      </c>
    </row>
    <row r="67" spans="1:40" x14ac:dyDescent="0.25">
      <c r="A67" s="45">
        <v>411</v>
      </c>
      <c r="B67" s="45"/>
      <c r="C67" s="61" t="s">
        <v>63</v>
      </c>
      <c r="D67" s="62" t="s">
        <v>56</v>
      </c>
      <c r="E67" s="45" t="s">
        <v>152</v>
      </c>
      <c r="F67" s="16">
        <v>1.4756485447868899</v>
      </c>
      <c r="G67" s="16">
        <v>1.4745605576210801</v>
      </c>
      <c r="H67" s="16">
        <v>3.8471705686362601E-3</v>
      </c>
      <c r="I67" s="16">
        <v>2.77599763728435</v>
      </c>
      <c r="J67" s="16">
        <v>2.7721516370438199</v>
      </c>
      <c r="K67" s="16">
        <v>1.3386265908784201E-3</v>
      </c>
      <c r="L67" s="16">
        <v>1.08644932619368E-2</v>
      </c>
      <c r="M67" s="16">
        <v>3.87840124006074E-3</v>
      </c>
      <c r="N67" s="16">
        <v>-16.541314572249401</v>
      </c>
      <c r="O67" s="16">
        <v>3.77795837127584E-3</v>
      </c>
      <c r="P67" s="16">
        <v>-31.723687381319301</v>
      </c>
      <c r="Q67" s="16">
        <v>1.2925722418989001E-3</v>
      </c>
      <c r="R67" s="16">
        <v>-45.637261461147197</v>
      </c>
      <c r="S67" s="16">
        <v>0.121456508632813</v>
      </c>
      <c r="T67" s="16">
        <v>19.6692707630081</v>
      </c>
      <c r="U67" s="16">
        <v>6.6933606821552596E-2</v>
      </c>
      <c r="V67" s="46">
        <v>43279.713807870372</v>
      </c>
      <c r="W67" s="45">
        <v>1.9</v>
      </c>
      <c r="X67" s="16">
        <v>2.3915186507927201E-3</v>
      </c>
      <c r="Y67" s="16">
        <v>3.1273247403502502E-3</v>
      </c>
      <c r="Z67" s="17">
        <f>((((N67/1000)+1)/((SMOW!$Z$4/1000)+1))-1)*1000</f>
        <v>0.99658950169634331</v>
      </c>
      <c r="AA67" s="17">
        <f>((((P67/1000)+1)/((SMOW!$AA$4/1000)+1))-1)*1000</f>
        <v>1.9043177048014837</v>
      </c>
      <c r="AB67" s="17">
        <f>Z67*SMOW!$AN$6</f>
        <v>1.0467377202379824</v>
      </c>
      <c r="AC67" s="17">
        <f>AA67*SMOW!$AN$12</f>
        <v>1.9965213929087804</v>
      </c>
      <c r="AD67" s="17">
        <f t="shared" ref="AD67:AD87" si="8">LN((AB67/1000)+1)*1000</f>
        <v>1.0461902723000378</v>
      </c>
      <c r="AE67" s="17">
        <f t="shared" ref="AE67:AE87" si="9">LN((AC67/1000)+1)*1000</f>
        <v>1.9945309928830792</v>
      </c>
      <c r="AF67" s="16">
        <f>(AD67-SMOW!$AN$14*AE67)</f>
        <v>-6.9220919422281479E-3</v>
      </c>
      <c r="AG67" s="2">
        <f t="shared" ref="AG67:AG87" si="10">AF67*1000</f>
        <v>-6.9220919422281479</v>
      </c>
      <c r="AI67" s="45"/>
      <c r="AK67" s="56" t="str">
        <f t="shared" ref="AK67:AK87" si="11">"04a"</f>
        <v>04a</v>
      </c>
      <c r="AN67" s="55">
        <v>0</v>
      </c>
    </row>
    <row r="68" spans="1:40" x14ac:dyDescent="0.25">
      <c r="A68" s="45">
        <v>412</v>
      </c>
      <c r="B68" s="45"/>
      <c r="C68" s="63" t="s">
        <v>63</v>
      </c>
      <c r="D68" s="64" t="s">
        <v>56</v>
      </c>
      <c r="E68" s="45" t="s">
        <v>153</v>
      </c>
      <c r="F68" s="16">
        <v>2.2380815413046902</v>
      </c>
      <c r="G68" s="16">
        <v>2.2355800560183301</v>
      </c>
      <c r="H68" s="16">
        <v>6.0535866962230797E-3</v>
      </c>
      <c r="I68" s="16">
        <v>4.2340973913298097</v>
      </c>
      <c r="J68" s="16">
        <v>4.2251587482222703</v>
      </c>
      <c r="K68" s="16">
        <v>1.9700392306053098E-3</v>
      </c>
      <c r="L68" s="16">
        <v>4.6962369569732302E-3</v>
      </c>
      <c r="M68" s="16">
        <v>5.7622099221146996E-3</v>
      </c>
      <c r="N68" s="16">
        <v>-15.7925980621958</v>
      </c>
      <c r="O68" s="16">
        <v>5.9446801557695604E-3</v>
      </c>
      <c r="P68" s="16">
        <v>-30.315752352355801</v>
      </c>
      <c r="Q68" s="16">
        <v>1.9022616480848999E-3</v>
      </c>
      <c r="R68" s="16">
        <v>-43.708234008099303</v>
      </c>
      <c r="S68" s="16">
        <v>0.11277563667384299</v>
      </c>
      <c r="T68" s="16">
        <v>-2.4662840815623599</v>
      </c>
      <c r="U68" s="16">
        <v>7.1180316250878201E-2</v>
      </c>
      <c r="V68" s="46">
        <v>43280.367696759262</v>
      </c>
      <c r="W68" s="45">
        <v>1.9</v>
      </c>
      <c r="X68" s="16">
        <v>1.9889261564927001E-3</v>
      </c>
      <c r="Y68" s="16">
        <v>3.4226254026526199E-3</v>
      </c>
      <c r="Z68" s="17">
        <f>((((N68/1000)+1)/((SMOW!$Z$4/1000)+1))-1)*1000</f>
        <v>1.7586577859793895</v>
      </c>
      <c r="AA68" s="17">
        <f>((((P68/1000)+1)/((SMOW!$AA$4/1000)+1))-1)*1000</f>
        <v>3.3611499810670686</v>
      </c>
      <c r="AB68" s="17">
        <f>Z68*SMOW!$AN$6</f>
        <v>1.8471531542740895</v>
      </c>
      <c r="AC68" s="17">
        <f>AA68*SMOW!$AN$12</f>
        <v>3.5238909059425536</v>
      </c>
      <c r="AD68" s="17">
        <f t="shared" si="8"/>
        <v>1.8454492647936354</v>
      </c>
      <c r="AE68" s="17">
        <f t="shared" si="9"/>
        <v>3.5176965502744251</v>
      </c>
      <c r="AF68" s="16">
        <f>(AD68-SMOW!$AN$14*AE68)</f>
        <v>-1.189451375126116E-2</v>
      </c>
      <c r="AG68" s="2">
        <f t="shared" si="10"/>
        <v>-11.89451375126116</v>
      </c>
      <c r="AH68" s="2">
        <f>AVERAGE(AG68:AG69)</f>
        <v>-5.6485705782022277</v>
      </c>
      <c r="AI68" s="2">
        <f>STDEV(AG68:AG69)</f>
        <v>8.8330975451515847</v>
      </c>
      <c r="AJ68" s="53"/>
      <c r="AK68" s="56" t="str">
        <f t="shared" si="11"/>
        <v>04a</v>
      </c>
      <c r="AN68" s="45">
        <v>0</v>
      </c>
    </row>
    <row r="69" spans="1:40" s="53" customFormat="1" x14ac:dyDescent="0.25">
      <c r="A69" s="45">
        <v>413</v>
      </c>
      <c r="B69" s="45"/>
      <c r="C69" s="61" t="s">
        <v>63</v>
      </c>
      <c r="D69" s="62" t="s">
        <v>56</v>
      </c>
      <c r="E69" s="45" t="s">
        <v>154</v>
      </c>
      <c r="F69" s="16">
        <v>2.1556878718593202</v>
      </c>
      <c r="G69" s="16">
        <v>2.15336724902861</v>
      </c>
      <c r="H69" s="16">
        <v>4.8752829588129699E-3</v>
      </c>
      <c r="I69" s="16">
        <v>4.05478736330529</v>
      </c>
      <c r="J69" s="16">
        <v>4.0465888172308198</v>
      </c>
      <c r="K69" s="16">
        <v>1.61459648354819E-3</v>
      </c>
      <c r="L69" s="16">
        <v>1.6768353530736101E-2</v>
      </c>
      <c r="M69" s="16">
        <v>4.7968797047278303E-3</v>
      </c>
      <c r="N69" s="16">
        <v>-15.873509435286101</v>
      </c>
      <c r="O69" s="16">
        <v>4.7875745922824099E-3</v>
      </c>
      <c r="P69" s="16">
        <v>-30.488893366062001</v>
      </c>
      <c r="Q69" s="16">
        <v>1.5590476169554E-3</v>
      </c>
      <c r="R69" s="16">
        <v>-44.083197168569001</v>
      </c>
      <c r="S69" s="16">
        <v>0.130131531894462</v>
      </c>
      <c r="T69" s="16">
        <v>11.6692480786608</v>
      </c>
      <c r="U69" s="16">
        <v>5.8201091070749097E-2</v>
      </c>
      <c r="V69" s="46">
        <v>43280.44332175926</v>
      </c>
      <c r="W69" s="45">
        <v>1.9</v>
      </c>
      <c r="X69" s="16">
        <v>5.33761450826096E-2</v>
      </c>
      <c r="Y69" s="16">
        <v>4.8387950076452801E-2</v>
      </c>
      <c r="Z69" s="17">
        <f>((((N69/1000)+1)/((SMOW!$Z$4/1000)+1))-1)*1000</f>
        <v>1.6763035298064111</v>
      </c>
      <c r="AA69" s="17">
        <f>((((P69/1000)+1)/((SMOW!$AA$4/1000)+1))-1)*1000</f>
        <v>3.1819958213057387</v>
      </c>
      <c r="AB69" s="17">
        <f>Z69*SMOW!$AN$6</f>
        <v>1.760654845580623</v>
      </c>
      <c r="AC69" s="17">
        <f>AA69*SMOW!$AN$12</f>
        <v>3.3360624192933788</v>
      </c>
      <c r="AD69" s="17">
        <f t="shared" si="8"/>
        <v>1.7591067097268969</v>
      </c>
      <c r="AE69" s="17">
        <f t="shared" si="9"/>
        <v>3.3305101082046216</v>
      </c>
      <c r="AF69" s="16">
        <f>(AD69-SMOW!$AN$14*AE69)</f>
        <v>5.9737259485670435E-4</v>
      </c>
      <c r="AG69" s="2">
        <f t="shared" si="10"/>
        <v>0.59737259485670435</v>
      </c>
      <c r="AK69" s="56" t="str">
        <f t="shared" si="11"/>
        <v>04a</v>
      </c>
      <c r="AN69" s="55">
        <v>0</v>
      </c>
    </row>
    <row r="70" spans="1:40" s="53" customFormat="1" x14ac:dyDescent="0.25">
      <c r="A70" s="45">
        <v>414</v>
      </c>
      <c r="B70" s="45"/>
      <c r="C70" s="63" t="s">
        <v>63</v>
      </c>
      <c r="D70" s="64" t="s">
        <v>56</v>
      </c>
      <c r="E70" s="45" t="s">
        <v>155</v>
      </c>
      <c r="F70" s="16">
        <v>2.2778376159999998</v>
      </c>
      <c r="G70" s="16">
        <v>2.2752468229999998</v>
      </c>
      <c r="H70" s="16">
        <v>4.8342369999999999E-3</v>
      </c>
      <c r="I70" s="16">
        <v>4.3190735250000003</v>
      </c>
      <c r="J70" s="16">
        <v>4.3097730189999996</v>
      </c>
      <c r="K70" s="16">
        <v>2.007156E-3</v>
      </c>
      <c r="L70" s="16">
        <v>-3.1333100000000003E-4</v>
      </c>
      <c r="M70" s="16">
        <v>5.0179910000000003E-3</v>
      </c>
      <c r="N70" s="16">
        <v>-15.753557219999999</v>
      </c>
      <c r="O70" s="16">
        <v>4.7472679999999998E-3</v>
      </c>
      <c r="P70" s="16">
        <v>-30.23369975</v>
      </c>
      <c r="Q70" s="16">
        <v>1.9381019999999999E-3</v>
      </c>
      <c r="R70" s="16">
        <v>-43.86095289</v>
      </c>
      <c r="S70" s="16">
        <v>0.118796771</v>
      </c>
      <c r="T70" s="16">
        <v>16.719301389999998</v>
      </c>
      <c r="U70" s="16">
        <v>5.7876707999999999E-2</v>
      </c>
      <c r="V70" s="46">
        <v>43280.522916666669</v>
      </c>
      <c r="W70" s="45">
        <v>1.9</v>
      </c>
      <c r="X70" s="16">
        <v>1.2972280000000001E-3</v>
      </c>
      <c r="Y70" s="16">
        <v>2.0296379999999998E-3</v>
      </c>
      <c r="Z70" s="17">
        <f>((((N70/1000)+1)/((SMOW!$Z$4/1000)+1))-1)*1000</f>
        <v>1.7983948389621585</v>
      </c>
      <c r="AA70" s="17">
        <f>((((P70/1000)+1)/((SMOW!$AA$4/1000)+1))-1)*1000</f>
        <v>3.4460522507062663</v>
      </c>
      <c r="AB70" s="17">
        <f>Z70*SMOW!$AN$6</f>
        <v>1.8888897691765743</v>
      </c>
      <c r="AC70" s="17">
        <f>AA70*SMOW!$AN$12</f>
        <v>3.6129039929992839</v>
      </c>
      <c r="AD70" s="17">
        <f t="shared" si="8"/>
        <v>1.8871080601784109</v>
      </c>
      <c r="AE70" s="17">
        <f t="shared" si="9"/>
        <v>3.6063931327309442</v>
      </c>
      <c r="AF70" s="16">
        <f>(AD70-SMOW!$AN$14*AE70)</f>
        <v>-1.7067513903527676E-2</v>
      </c>
      <c r="AG70" s="2">
        <f t="shared" si="10"/>
        <v>-17.067513903527676</v>
      </c>
      <c r="AH70" s="2">
        <f>AVERAGE(AG70:AG71)</f>
        <v>-14.754228667701597</v>
      </c>
      <c r="AI70" s="2">
        <f>STDEV(AG70:AG71)</f>
        <v>3.2714793541426852</v>
      </c>
      <c r="AJ70" s="45"/>
      <c r="AK70" s="56" t="str">
        <f t="shared" si="11"/>
        <v>04a</v>
      </c>
      <c r="AN70" s="45">
        <v>0</v>
      </c>
    </row>
    <row r="71" spans="1:40" x14ac:dyDescent="0.25">
      <c r="A71" s="45">
        <v>415</v>
      </c>
      <c r="B71" s="45"/>
      <c r="C71" s="61" t="s">
        <v>63</v>
      </c>
      <c r="D71" s="62" t="s">
        <v>56</v>
      </c>
      <c r="E71" s="45" t="s">
        <v>156</v>
      </c>
      <c r="F71" s="16">
        <v>2.4356722770000001</v>
      </c>
      <c r="G71" s="16">
        <v>2.4327103839999999</v>
      </c>
      <c r="H71" s="16">
        <v>4.8172739999999999E-3</v>
      </c>
      <c r="I71" s="16">
        <v>4.6108020160000001</v>
      </c>
      <c r="J71" s="16">
        <v>4.6002047450000001</v>
      </c>
      <c r="K71" s="16">
        <v>2.101515E-3</v>
      </c>
      <c r="L71" s="16">
        <v>3.802279E-3</v>
      </c>
      <c r="M71" s="16">
        <v>4.6957800000000001E-3</v>
      </c>
      <c r="N71" s="16">
        <v>-15.59856207</v>
      </c>
      <c r="O71" s="16">
        <v>4.7306090000000002E-3</v>
      </c>
      <c r="P71" s="16">
        <v>-29.952007940000001</v>
      </c>
      <c r="Q71" s="16">
        <v>2.0292140000000001E-3</v>
      </c>
      <c r="R71" s="16">
        <v>-43.340265500000001</v>
      </c>
      <c r="S71" s="16">
        <v>0.15022898100000001</v>
      </c>
      <c r="T71" s="16">
        <v>31.127599230000001</v>
      </c>
      <c r="U71" s="16">
        <v>7.2487366999999997E-2</v>
      </c>
      <c r="V71" s="46">
        <v>43280.598611111112</v>
      </c>
      <c r="W71" s="45">
        <v>1.9</v>
      </c>
      <c r="X71" s="16">
        <v>9.7261690999999997E-2</v>
      </c>
      <c r="Y71" s="16">
        <v>8.8582782999999998E-2</v>
      </c>
      <c r="Z71" s="17">
        <f>((((N71/1000)+1)/((SMOW!$Z$4/1000)+1))-1)*1000</f>
        <v>1.9561539994010779</v>
      </c>
      <c r="AA71" s="17">
        <f>((((P71/1000)+1)/((SMOW!$AA$4/1000)+1))-1)*1000</f>
        <v>3.7375271499917595</v>
      </c>
      <c r="AB71" s="17">
        <f>Z71*SMOW!$AN$6</f>
        <v>2.054587344420356</v>
      </c>
      <c r="AC71" s="17">
        <f>AA71*SMOW!$AN$12</f>
        <v>3.9184915903062594</v>
      </c>
      <c r="AD71" s="17">
        <f t="shared" si="8"/>
        <v>2.0524795664247319</v>
      </c>
      <c r="AE71" s="17">
        <f t="shared" si="9"/>
        <v>3.9108342989708476</v>
      </c>
      <c r="AF71" s="16">
        <f>(AD71-SMOW!$AN$14*AE71)</f>
        <v>-1.2440943431875517E-2</v>
      </c>
      <c r="AG71" s="2">
        <f t="shared" si="10"/>
        <v>-12.440943431875517</v>
      </c>
      <c r="AI71" s="45"/>
      <c r="AK71" s="56" t="str">
        <f t="shared" si="11"/>
        <v>04a</v>
      </c>
      <c r="AN71" s="55">
        <v>0</v>
      </c>
    </row>
    <row r="72" spans="1:40" x14ac:dyDescent="0.25">
      <c r="A72" s="45">
        <v>416</v>
      </c>
      <c r="B72" s="45"/>
      <c r="C72" s="63" t="s">
        <v>64</v>
      </c>
      <c r="D72" s="64" t="s">
        <v>50</v>
      </c>
      <c r="E72" s="45" t="s">
        <v>157</v>
      </c>
      <c r="F72" s="16">
        <v>9.4905790870000004</v>
      </c>
      <c r="G72" s="16">
        <v>9.4458259400000006</v>
      </c>
      <c r="H72" s="16">
        <v>5.264609E-3</v>
      </c>
      <c r="I72" s="16">
        <v>18.291959590000001</v>
      </c>
      <c r="J72" s="16">
        <v>18.126674189999999</v>
      </c>
      <c r="K72" s="16">
        <v>1.7461410000000001E-3</v>
      </c>
      <c r="L72" s="16">
        <v>-0.12891561000000001</v>
      </c>
      <c r="M72" s="16">
        <v>4.1477520000000002E-3</v>
      </c>
      <c r="N72" s="16">
        <v>-8.6705759610000008</v>
      </c>
      <c r="O72" s="16">
        <v>5.1698960000000002E-3</v>
      </c>
      <c r="P72" s="16">
        <v>-16.741539360000001</v>
      </c>
      <c r="Q72" s="16">
        <v>1.6860670000000001E-3</v>
      </c>
      <c r="R72" s="16">
        <v>-23.917646250000001</v>
      </c>
      <c r="S72" s="16">
        <v>0.12740797400000001</v>
      </c>
      <c r="T72" s="16">
        <v>26.740796499999998</v>
      </c>
      <c r="U72" s="16">
        <v>5.7628830999999998E-2</v>
      </c>
      <c r="V72" s="46">
        <v>43283.405555555553</v>
      </c>
      <c r="W72" s="45">
        <v>1.9</v>
      </c>
      <c r="X72" s="16">
        <v>1.2966772999999999E-2</v>
      </c>
      <c r="Y72" s="16">
        <v>1.6247081999999999E-2</v>
      </c>
      <c r="Z72" s="17">
        <f>((((N72/1000)+1)/((SMOW!$Z$4/1000)+1))-1)*1000</f>
        <v>9.0076860769361389</v>
      </c>
      <c r="AA72" s="17">
        <f>((((P72/1000)+1)/((SMOW!$AA$4/1000)+1))-1)*1000</f>
        <v>17.406792148750405</v>
      </c>
      <c r="AB72" s="17">
        <f>Z72*SMOW!$AN$6</f>
        <v>9.4609513473125357</v>
      </c>
      <c r="AC72" s="17">
        <f>AA72*SMOW!$AN$12</f>
        <v>18.249598173283601</v>
      </c>
      <c r="AD72" s="17">
        <f t="shared" si="8"/>
        <v>9.4164768411553545</v>
      </c>
      <c r="AE72" s="17">
        <f t="shared" si="9"/>
        <v>18.085072921493424</v>
      </c>
      <c r="AF72" s="16">
        <f>(AD72-SMOW!$AN$14*AE72)</f>
        <v>-0.13244166139317315</v>
      </c>
      <c r="AG72" s="2">
        <f t="shared" si="10"/>
        <v>-132.44166139317315</v>
      </c>
      <c r="AH72" s="2">
        <f>AVERAGE(AG72:AG73)</f>
        <v>-133.68728708444789</v>
      </c>
      <c r="AI72" s="2">
        <f>STDEV(AG72:AG73)</f>
        <v>1.761580746241098</v>
      </c>
      <c r="AK72" s="56" t="str">
        <f t="shared" si="11"/>
        <v>04a</v>
      </c>
      <c r="AN72" s="45">
        <v>0</v>
      </c>
    </row>
    <row r="73" spans="1:40" x14ac:dyDescent="0.25">
      <c r="A73" s="45">
        <v>417</v>
      </c>
      <c r="B73" s="45"/>
      <c r="C73" s="61" t="s">
        <v>64</v>
      </c>
      <c r="D73" s="62" t="s">
        <v>50</v>
      </c>
      <c r="E73" s="45" t="s">
        <v>158</v>
      </c>
      <c r="F73" s="16">
        <v>10.13548001</v>
      </c>
      <c r="G73" s="16">
        <v>10.08445981</v>
      </c>
      <c r="H73" s="16">
        <v>5.9090799999999997E-3</v>
      </c>
      <c r="I73" s="16">
        <v>19.53167676</v>
      </c>
      <c r="J73" s="16">
        <v>19.34338138</v>
      </c>
      <c r="K73" s="16">
        <v>1.6106390000000001E-3</v>
      </c>
      <c r="L73" s="16">
        <v>-0.13304834400000001</v>
      </c>
      <c r="M73" s="16">
        <v>4.2083270000000004E-3</v>
      </c>
      <c r="N73" s="16">
        <v>-8.0372770770000006</v>
      </c>
      <c r="O73" s="16">
        <v>5.8027729999999998E-3</v>
      </c>
      <c r="P73" s="16">
        <v>-15.54447364</v>
      </c>
      <c r="Q73" s="16">
        <v>1.555226E-3</v>
      </c>
      <c r="R73" s="16">
        <v>-22.969264970000001</v>
      </c>
      <c r="S73" s="16">
        <v>0.12794245800000001</v>
      </c>
      <c r="T73" s="16">
        <v>36.242779200000001</v>
      </c>
      <c r="U73" s="16">
        <v>6.3324817000000005E-2</v>
      </c>
      <c r="V73" s="46">
        <v>43283.484027777777</v>
      </c>
      <c r="W73" s="45">
        <v>1.9</v>
      </c>
      <c r="X73" s="16">
        <v>0.23597866100000001</v>
      </c>
      <c r="Y73" s="16">
        <v>0.186664947</v>
      </c>
      <c r="Z73" s="17">
        <f>((((N73/1000)+1)/((SMOW!$Z$4/1000)+1))-1)*1000</f>
        <v>9.6522785060968452</v>
      </c>
      <c r="AA73" s="17">
        <f>((((P73/1000)+1)/((SMOW!$AA$4/1000)+1))-1)*1000</f>
        <v>18.645431675313738</v>
      </c>
      <c r="AB73" s="17">
        <f>Z73*SMOW!$AN$6</f>
        <v>10.137979560668054</v>
      </c>
      <c r="AC73" s="17">
        <f>AA73*SMOW!$AN$12</f>
        <v>19.54821043039324</v>
      </c>
      <c r="AD73" s="17">
        <f t="shared" si="8"/>
        <v>10.086934948807677</v>
      </c>
      <c r="AE73" s="17">
        <f t="shared" si="9"/>
        <v>19.359598222695833</v>
      </c>
      <c r="AF73" s="16">
        <f>(AD73-SMOW!$AN$14*AE73)</f>
        <v>-0.13493291277572261</v>
      </c>
      <c r="AG73" s="2">
        <f t="shared" si="10"/>
        <v>-134.93291277572263</v>
      </c>
      <c r="AI73" s="45"/>
      <c r="AK73" s="56" t="str">
        <f t="shared" si="11"/>
        <v>04a</v>
      </c>
      <c r="AN73" s="55">
        <v>0</v>
      </c>
    </row>
    <row r="74" spans="1:40" x14ac:dyDescent="0.25">
      <c r="A74" s="45">
        <v>418</v>
      </c>
      <c r="B74" s="45"/>
      <c r="C74" s="63" t="s">
        <v>48</v>
      </c>
      <c r="D74" s="64" t="s">
        <v>53</v>
      </c>
      <c r="E74" s="45" t="s">
        <v>159</v>
      </c>
      <c r="F74" s="16">
        <v>11.748360010000001</v>
      </c>
      <c r="G74" s="16">
        <v>11.67988349</v>
      </c>
      <c r="H74" s="16">
        <v>4.2489429999999998E-3</v>
      </c>
      <c r="I74" s="16">
        <v>22.588467909999999</v>
      </c>
      <c r="J74" s="16">
        <v>22.337126340000001</v>
      </c>
      <c r="K74" s="16">
        <v>1.4249989999999999E-3</v>
      </c>
      <c r="L74" s="16">
        <v>-0.11411922300000001</v>
      </c>
      <c r="M74" s="16">
        <v>4.2774570000000001E-3</v>
      </c>
      <c r="N74" s="16">
        <v>-6.4534134539999997</v>
      </c>
      <c r="O74" s="16">
        <v>4.1725030000000001E-3</v>
      </c>
      <c r="P74" s="16">
        <v>-12.59284888</v>
      </c>
      <c r="Q74" s="16">
        <v>1.375973E-3</v>
      </c>
      <c r="R74" s="16">
        <v>-18.470073660000001</v>
      </c>
      <c r="S74" s="16">
        <v>0.127620236</v>
      </c>
      <c r="T74" s="16">
        <v>39.701283080000003</v>
      </c>
      <c r="U74" s="16">
        <v>5.8865098999999997E-2</v>
      </c>
      <c r="V74" s="46">
        <v>43283.574305555558</v>
      </c>
      <c r="W74" s="45">
        <v>1.9</v>
      </c>
      <c r="X74" s="16">
        <v>2.4076548999999999E-2</v>
      </c>
      <c r="Y74" s="16">
        <v>3.0706679000000001E-2</v>
      </c>
      <c r="Z74" s="17">
        <f>((((N74/1000)+1)/((SMOW!$Z$4/1000)+1))-1)*1000</f>
        <v>11.264386984420227</v>
      </c>
      <c r="AA74" s="17">
        <f>((((P74/1000)+1)/((SMOW!$AA$4/1000)+1))-1)*1000</f>
        <v>21.699565658299001</v>
      </c>
      <c r="AB74" s="17">
        <f>Z74*SMOW!$AN$6</f>
        <v>11.831209070415287</v>
      </c>
      <c r="AC74" s="17">
        <f>AA74*SMOW!$AN$12</f>
        <v>22.750220167773396</v>
      </c>
      <c r="AD74" s="17">
        <f t="shared" si="8"/>
        <v>11.761767498254335</v>
      </c>
      <c r="AE74" s="17">
        <f t="shared" si="9"/>
        <v>22.495293097720143</v>
      </c>
      <c r="AF74" s="16">
        <f>(AD74-SMOW!$AN$14*AE74)</f>
        <v>-0.11574725734190139</v>
      </c>
      <c r="AG74" s="2">
        <f t="shared" si="10"/>
        <v>-115.74725734190139</v>
      </c>
      <c r="AH74" s="2">
        <f>AVERAGE(AG74:AG75)</f>
        <v>-130.21979253202076</v>
      </c>
      <c r="AI74" s="2">
        <f>STDEV(AG74:AG75)</f>
        <v>20.46725554778855</v>
      </c>
      <c r="AK74" s="56" t="str">
        <f t="shared" si="11"/>
        <v>04a</v>
      </c>
      <c r="AN74" s="45">
        <v>0</v>
      </c>
    </row>
    <row r="75" spans="1:40" x14ac:dyDescent="0.25">
      <c r="A75" s="45">
        <v>419</v>
      </c>
      <c r="B75" s="45"/>
      <c r="C75" s="61" t="s">
        <v>48</v>
      </c>
      <c r="D75" s="62" t="s">
        <v>53</v>
      </c>
      <c r="E75" s="45" t="s">
        <v>160</v>
      </c>
      <c r="F75" s="16">
        <v>13.91827258</v>
      </c>
      <c r="G75" s="16">
        <v>13.822302540000001</v>
      </c>
      <c r="H75" s="16">
        <v>4.2301500000000002E-3</v>
      </c>
      <c r="I75" s="16">
        <v>26.809606129999999</v>
      </c>
      <c r="J75" s="16">
        <v>26.456525339999999</v>
      </c>
      <c r="K75" s="16">
        <v>1.477744E-3</v>
      </c>
      <c r="L75" s="16">
        <v>-0.14674283299999999</v>
      </c>
      <c r="M75" s="16">
        <v>4.1329920000000003E-3</v>
      </c>
      <c r="N75" s="16">
        <v>-4.3225385169999999</v>
      </c>
      <c r="O75" s="16">
        <v>4.1540479999999996E-3</v>
      </c>
      <c r="P75" s="16">
        <v>-8.5169354590000008</v>
      </c>
      <c r="Q75" s="16">
        <v>1.4269040000000001E-3</v>
      </c>
      <c r="R75" s="16">
        <v>-12.893260250000001</v>
      </c>
      <c r="S75" s="16">
        <v>0.138534612</v>
      </c>
      <c r="T75" s="16">
        <v>32.948241009999997</v>
      </c>
      <c r="U75" s="16">
        <v>5.6201026000000001E-2</v>
      </c>
      <c r="V75" s="46">
        <v>43283.647222222222</v>
      </c>
      <c r="W75" s="45">
        <v>1.9</v>
      </c>
      <c r="X75" s="16">
        <v>0.13207967500000001</v>
      </c>
      <c r="Y75" s="16">
        <v>0.14226498900000001</v>
      </c>
      <c r="Z75" s="17">
        <f>((((N75/1000)+1)/((SMOW!$Z$4/1000)+1))-1)*1000</f>
        <v>13.433261565728882</v>
      </c>
      <c r="AA75" s="17">
        <f>((((P75/1000)+1)/((SMOW!$AA$4/1000)+1))-1)*1000</f>
        <v>25.917034578969655</v>
      </c>
      <c r="AB75" s="17">
        <f>Z75*SMOW!$AN$6</f>
        <v>14.109221061166584</v>
      </c>
      <c r="AC75" s="17">
        <f>AA75*SMOW!$AN$12</f>
        <v>27.171891458659513</v>
      </c>
      <c r="AD75" s="17">
        <f t="shared" si="8"/>
        <v>14.010612446427961</v>
      </c>
      <c r="AE75" s="17">
        <f t="shared" si="9"/>
        <v>26.809289344981252</v>
      </c>
      <c r="AF75" s="16">
        <f>(AD75-SMOW!$AN$14*AE75)</f>
        <v>-0.14469232772214013</v>
      </c>
      <c r="AG75" s="2">
        <f t="shared" si="10"/>
        <v>-144.69232772214013</v>
      </c>
      <c r="AI75" s="45"/>
      <c r="AK75" s="56" t="str">
        <f t="shared" si="11"/>
        <v>04a</v>
      </c>
      <c r="AN75" s="55">
        <v>0</v>
      </c>
    </row>
    <row r="76" spans="1:40" x14ac:dyDescent="0.25">
      <c r="A76" s="45">
        <v>420</v>
      </c>
      <c r="B76" s="45"/>
      <c r="C76" s="63" t="s">
        <v>48</v>
      </c>
      <c r="D76" s="64" t="s">
        <v>53</v>
      </c>
      <c r="E76" s="45" t="s">
        <v>161</v>
      </c>
      <c r="F76" s="16">
        <v>14.458281489999999</v>
      </c>
      <c r="G76" s="16">
        <v>14.3547569</v>
      </c>
      <c r="H76" s="16">
        <v>3.9831340000000002E-3</v>
      </c>
      <c r="I76" s="16">
        <v>27.90987213</v>
      </c>
      <c r="J76" s="16">
        <v>27.527490140000001</v>
      </c>
      <c r="K76" s="16">
        <v>1.268546E-3</v>
      </c>
      <c r="L76" s="16">
        <v>-0.179757895</v>
      </c>
      <c r="M76" s="16">
        <v>3.9609880000000004E-3</v>
      </c>
      <c r="N76" s="16">
        <v>-3.7922445910000002</v>
      </c>
      <c r="O76" s="16">
        <v>3.9114759999999997E-3</v>
      </c>
      <c r="P76" s="16">
        <v>-7.454523204</v>
      </c>
      <c r="Q76" s="16">
        <v>1.2249030000000001E-3</v>
      </c>
      <c r="R76" s="16">
        <v>-11.9309011</v>
      </c>
      <c r="S76" s="16">
        <v>0.127418794</v>
      </c>
      <c r="T76" s="16">
        <v>128.28206209999999</v>
      </c>
      <c r="U76" s="16">
        <v>7.9138613999999996E-2</v>
      </c>
      <c r="V76" s="46">
        <v>43283.722222222219</v>
      </c>
      <c r="W76" s="45">
        <v>1.9</v>
      </c>
      <c r="X76" s="16">
        <v>0.118471327</v>
      </c>
      <c r="Y76" s="16">
        <v>0.12290823100000001</v>
      </c>
      <c r="Z76" s="17">
        <f>((((N76/1000)+1)/((SMOW!$Z$4/1000)+1))-1)*1000</f>
        <v>13.973012161483389</v>
      </c>
      <c r="AA76" s="17">
        <f>((((P76/1000)+1)/((SMOW!$AA$4/1000)+1))-1)*1000</f>
        <v>27.016344157852366</v>
      </c>
      <c r="AB76" s="17">
        <f>Z76*SMOW!$AN$6</f>
        <v>14.676131817436334</v>
      </c>
      <c r="AC76" s="17">
        <f>AA76*SMOW!$AN$12</f>
        <v>28.324427658966314</v>
      </c>
      <c r="AD76" s="17">
        <f t="shared" si="8"/>
        <v>14.569479623008087</v>
      </c>
      <c r="AE76" s="17">
        <f t="shared" si="9"/>
        <v>27.930708352518394</v>
      </c>
      <c r="AF76" s="16">
        <f>(AD76-SMOW!$AN$14*AE76)</f>
        <v>-0.1779343871216259</v>
      </c>
      <c r="AG76" s="2">
        <f t="shared" si="10"/>
        <v>-177.93438712162589</v>
      </c>
      <c r="AI76" s="45"/>
      <c r="AK76" s="56" t="str">
        <f t="shared" si="11"/>
        <v>04a</v>
      </c>
      <c r="AN76" s="45">
        <v>0</v>
      </c>
    </row>
    <row r="77" spans="1:40" x14ac:dyDescent="0.25">
      <c r="A77" s="45">
        <v>422</v>
      </c>
      <c r="B77" s="45"/>
      <c r="C77" s="61" t="s">
        <v>48</v>
      </c>
      <c r="D77" s="62" t="s">
        <v>53</v>
      </c>
      <c r="E77" s="45" t="s">
        <v>162</v>
      </c>
      <c r="F77" s="16">
        <v>13.62143599</v>
      </c>
      <c r="G77" s="16">
        <v>13.5294972</v>
      </c>
      <c r="H77" s="16">
        <v>7.2754999999999998E-3</v>
      </c>
      <c r="I77" s="16">
        <v>26.326108380000001</v>
      </c>
      <c r="J77" s="16">
        <v>25.985540619999998</v>
      </c>
      <c r="K77" s="16">
        <v>1.6948600000000001E-3</v>
      </c>
      <c r="L77" s="16">
        <v>-0.19086825099999999</v>
      </c>
      <c r="M77" s="16">
        <v>7.4163989999999997E-3</v>
      </c>
      <c r="N77" s="16">
        <v>-4.6083349399999998</v>
      </c>
      <c r="O77" s="16">
        <v>8.999033E-3</v>
      </c>
      <c r="P77" s="16">
        <v>-8.9836214440000006</v>
      </c>
      <c r="Q77" s="16">
        <v>1.604947E-3</v>
      </c>
      <c r="R77" s="16">
        <v>-14.506184859999999</v>
      </c>
      <c r="S77" s="16">
        <v>0.128610276</v>
      </c>
      <c r="T77" s="16">
        <v>46.062694190000002</v>
      </c>
      <c r="U77" s="16">
        <v>7.7739527000000003E-2</v>
      </c>
      <c r="V77" s="46">
        <v>43284.465277777781</v>
      </c>
      <c r="W77" s="45">
        <v>1.9</v>
      </c>
      <c r="X77" s="16">
        <v>2.7770630000000001E-2</v>
      </c>
      <c r="Y77" s="16">
        <v>2.0260949E-2</v>
      </c>
      <c r="Z77" s="17">
        <f>((((N77/1000)+1)/((SMOW!$Z$4/1000)+1))-1)*1000</f>
        <v>13.142368568439089</v>
      </c>
      <c r="AA77" s="17">
        <f>((((P77/1000)+1)/((SMOW!$AA$4/1000)+1))-1)*1000</f>
        <v>25.434140701168005</v>
      </c>
      <c r="AB77" s="17">
        <f>Z77*SMOW!$AN$6</f>
        <v>13.803690376468396</v>
      </c>
      <c r="AC77" s="17">
        <f>AA77*SMOW!$AN$12</f>
        <v>26.665616715162248</v>
      </c>
      <c r="AD77" s="17">
        <f t="shared" si="8"/>
        <v>13.709287191988551</v>
      </c>
      <c r="AE77" s="17">
        <f t="shared" si="9"/>
        <v>26.316285636813664</v>
      </c>
      <c r="AF77" s="16">
        <f>(AD77-SMOW!$AN$14*AE77)</f>
        <v>-0.1857116242490644</v>
      </c>
      <c r="AG77" s="2">
        <f t="shared" si="10"/>
        <v>-185.71162424906441</v>
      </c>
      <c r="AH77" s="2">
        <f>AVERAGE(AG77:AG78)</f>
        <v>-190.7261897997472</v>
      </c>
      <c r="AI77" s="2">
        <f>STDEV(AG77:AG78)</f>
        <v>7.0916666111845084</v>
      </c>
      <c r="AK77" s="56" t="str">
        <f t="shared" si="11"/>
        <v>04a</v>
      </c>
      <c r="AN77" s="55">
        <v>0</v>
      </c>
    </row>
    <row r="78" spans="1:40" x14ac:dyDescent="0.25">
      <c r="A78" s="45">
        <v>423</v>
      </c>
      <c r="B78" s="45"/>
      <c r="C78" s="63" t="s">
        <v>48</v>
      </c>
      <c r="D78" s="64" t="s">
        <v>53</v>
      </c>
      <c r="E78" s="45" t="s">
        <v>163</v>
      </c>
      <c r="F78" s="16">
        <v>14.944740960000001</v>
      </c>
      <c r="G78" s="16">
        <v>14.83416742</v>
      </c>
      <c r="H78" s="16">
        <v>7.9193010000000001E-3</v>
      </c>
      <c r="I78" s="16">
        <v>28.878998320000001</v>
      </c>
      <c r="J78" s="16">
        <v>28.46985832</v>
      </c>
      <c r="K78" s="16">
        <v>2.2250289999999999E-3</v>
      </c>
      <c r="L78" s="16">
        <v>-0.19335455300000001</v>
      </c>
      <c r="M78" s="16">
        <v>6.4235230000000004E-3</v>
      </c>
      <c r="N78" s="16">
        <v>-3.314536725</v>
      </c>
      <c r="O78" s="16">
        <v>7.7768289999999999E-3</v>
      </c>
      <c r="P78" s="16">
        <v>-6.5187390049999996</v>
      </c>
      <c r="Q78" s="16">
        <v>2.148479E-3</v>
      </c>
      <c r="R78" s="16">
        <v>-10.94309775</v>
      </c>
      <c r="S78" s="16">
        <v>0.13756954499999999</v>
      </c>
      <c r="T78" s="16">
        <v>55.114063539999997</v>
      </c>
      <c r="U78" s="16">
        <v>5.8543050999999999E-2</v>
      </c>
      <c r="V78" s="46">
        <v>43284.537499999999</v>
      </c>
      <c r="W78" s="45">
        <v>1.9</v>
      </c>
      <c r="X78" s="16">
        <v>7.7170470000000003E-3</v>
      </c>
      <c r="Y78" s="16">
        <v>9.8010470000000002E-3</v>
      </c>
      <c r="Z78" s="17">
        <f>((((N78/1000)+1)/((SMOW!$Z$4/1000)+1))-1)*1000</f>
        <v>14.459238936160856</v>
      </c>
      <c r="AA78" s="17">
        <f>((((P78/1000)+1)/((SMOW!$AA$4/1000)+1))-1)*1000</f>
        <v>27.984627918592466</v>
      </c>
      <c r="AB78" s="17">
        <f>Z78*SMOW!$AN$6</f>
        <v>15.186825442823965</v>
      </c>
      <c r="AC78" s="17">
        <f>AA78*SMOW!$AN$12</f>
        <v>29.339594003242521</v>
      </c>
      <c r="AD78" s="17">
        <f t="shared" si="8"/>
        <v>15.072660031652132</v>
      </c>
      <c r="AE78" s="17">
        <f t="shared" si="9"/>
        <v>28.917425732959398</v>
      </c>
      <c r="AF78" s="16">
        <f>(AD78-SMOW!$AN$14*AE78)</f>
        <v>-0.19574075535043001</v>
      </c>
      <c r="AG78" s="2">
        <f t="shared" si="10"/>
        <v>-195.74075535042999</v>
      </c>
      <c r="AI78" s="45"/>
      <c r="AK78" s="56" t="str">
        <f t="shared" si="11"/>
        <v>04a</v>
      </c>
      <c r="AN78" s="45">
        <v>0</v>
      </c>
    </row>
    <row r="79" spans="1:40" x14ac:dyDescent="0.25">
      <c r="A79" s="45">
        <v>424</v>
      </c>
      <c r="B79" s="45"/>
      <c r="C79" s="61" t="s">
        <v>48</v>
      </c>
      <c r="D79" s="62" t="s">
        <v>53</v>
      </c>
      <c r="E79" s="45" t="s">
        <v>164</v>
      </c>
      <c r="F79" s="16">
        <v>13.001871449999999</v>
      </c>
      <c r="G79" s="16">
        <v>12.91807242</v>
      </c>
      <c r="H79" s="16">
        <v>3.7809570000000002E-3</v>
      </c>
      <c r="I79" s="16">
        <v>25.079488619999999</v>
      </c>
      <c r="J79" s="16">
        <v>24.770159360000001</v>
      </c>
      <c r="K79" s="16">
        <v>2.2920900000000001E-3</v>
      </c>
      <c r="L79" s="16">
        <v>-0.160571717</v>
      </c>
      <c r="M79" s="16">
        <v>3.5829740000000001E-3</v>
      </c>
      <c r="N79" s="16">
        <v>-5.2224532110000004</v>
      </c>
      <c r="O79" s="16">
        <v>3.712936E-3</v>
      </c>
      <c r="P79" s="16">
        <v>-10.187529700000001</v>
      </c>
      <c r="Q79" s="16">
        <v>2.2132319999999999E-3</v>
      </c>
      <c r="R79" s="16">
        <v>-16.577008459999998</v>
      </c>
      <c r="S79" s="16">
        <v>0.12838482800000001</v>
      </c>
      <c r="T79" s="16">
        <v>38.635801700000002</v>
      </c>
      <c r="U79" s="16">
        <v>8.9647584000000002E-2</v>
      </c>
      <c r="V79" s="46">
        <v>43284.614583333336</v>
      </c>
      <c r="W79" s="45">
        <v>1.9</v>
      </c>
      <c r="X79" s="16">
        <v>4.9587290000000003E-3</v>
      </c>
      <c r="Y79" s="16">
        <v>4.3345659999999998E-3</v>
      </c>
      <c r="Z79" s="17">
        <f>((((N79/1000)+1)/((SMOW!$Z$4/1000)+1))-1)*1000</f>
        <v>12.517298797913634</v>
      </c>
      <c r="AA79" s="17">
        <f>((((P79/1000)+1)/((SMOW!$AA$4/1000)+1))-1)*1000</f>
        <v>24.188420998963565</v>
      </c>
      <c r="AB79" s="17">
        <f>Z79*SMOW!$AN$6</f>
        <v>13.147167198694794</v>
      </c>
      <c r="AC79" s="17">
        <f>AA79*SMOW!$AN$12</f>
        <v>25.359581472855666</v>
      </c>
      <c r="AD79" s="17">
        <f t="shared" si="8"/>
        <v>13.061493291827</v>
      </c>
      <c r="AE79" s="17">
        <f t="shared" si="9"/>
        <v>25.043362263542431</v>
      </c>
      <c r="AF79" s="16">
        <f>(AD79-SMOW!$AN$14*AE79)</f>
        <v>-0.16140198332340283</v>
      </c>
      <c r="AG79" s="2">
        <f t="shared" si="10"/>
        <v>-161.40198332340282</v>
      </c>
      <c r="AH79" s="2">
        <f>AVERAGE(AG79:AG80)</f>
        <v>-159.6756095050269</v>
      </c>
      <c r="AI79" s="2">
        <f>STDEV(AG79:AG80)</f>
        <v>2.4414612676730507</v>
      </c>
      <c r="AK79" s="56" t="str">
        <f t="shared" si="11"/>
        <v>04a</v>
      </c>
      <c r="AN79" s="55">
        <v>0</v>
      </c>
    </row>
    <row r="80" spans="1:40" x14ac:dyDescent="0.25">
      <c r="A80" s="45">
        <v>425</v>
      </c>
      <c r="B80" s="45"/>
      <c r="C80" s="63" t="s">
        <v>48</v>
      </c>
      <c r="D80" s="64" t="s">
        <v>53</v>
      </c>
      <c r="E80" s="45" t="s">
        <v>165</v>
      </c>
      <c r="F80" s="16">
        <v>13.3999455133378</v>
      </c>
      <c r="G80" s="16">
        <v>13.310959991406801</v>
      </c>
      <c r="H80" s="16">
        <v>3.9885909374096397E-3</v>
      </c>
      <c r="I80" s="16">
        <v>25.837922567935902</v>
      </c>
      <c r="J80" s="16">
        <v>25.509763969014699</v>
      </c>
      <c r="K80" s="16">
        <v>2.2554618342509498E-3</v>
      </c>
      <c r="L80" s="16">
        <v>-0.15819538423298701</v>
      </c>
      <c r="M80" s="16">
        <v>3.87577950562448E-3</v>
      </c>
      <c r="N80" s="16">
        <v>-4.83154066173904</v>
      </c>
      <c r="O80" s="16">
        <v>3.9168345288418402E-3</v>
      </c>
      <c r="P80" s="16">
        <v>-9.4551890463429196</v>
      </c>
      <c r="Q80" s="16">
        <v>2.1778645213560801E-3</v>
      </c>
      <c r="R80" s="16">
        <v>-15.1401894517843</v>
      </c>
      <c r="S80" s="16">
        <v>0.163786064210032</v>
      </c>
      <c r="T80" s="16">
        <v>35.999523003242302</v>
      </c>
      <c r="U80" s="16">
        <v>7.2473797673035995E-2</v>
      </c>
      <c r="V80" s="46">
        <v>43284.692685185182</v>
      </c>
      <c r="W80" s="45">
        <v>1.9</v>
      </c>
      <c r="X80" s="16">
        <v>4.3579973355020597E-2</v>
      </c>
      <c r="Y80" s="16">
        <v>4.0505353680482699E-2</v>
      </c>
      <c r="Z80" s="17">
        <f>((((N80/1000)+1)/((SMOW!$Z$4/1000)+1))-1)*1000</f>
        <v>12.91518244508838</v>
      </c>
      <c r="AA80" s="17">
        <f>((((P80/1000)+1)/((SMOW!$AA$4/1000)+1))-1)*1000</f>
        <v>24.946195668619218</v>
      </c>
      <c r="AB80" s="17">
        <f>Z80*SMOW!$AN$6</f>
        <v>13.565072285046552</v>
      </c>
      <c r="AC80" s="17">
        <f>AA80*SMOW!$AN$12</f>
        <v>26.154046248957513</v>
      </c>
      <c r="AD80" s="17">
        <f t="shared" si="8"/>
        <v>13.473890359484729</v>
      </c>
      <c r="AE80" s="17">
        <f t="shared" si="9"/>
        <v>25.817878021157917</v>
      </c>
      <c r="AF80" s="16">
        <f>(AD80-SMOW!$AN$14*AE80)</f>
        <v>-0.15794923568665098</v>
      </c>
      <c r="AG80" s="2">
        <f t="shared" si="10"/>
        <v>-157.94923568665098</v>
      </c>
      <c r="AI80" s="45"/>
      <c r="AK80" s="56" t="str">
        <f t="shared" si="11"/>
        <v>04a</v>
      </c>
      <c r="AN80" s="45">
        <v>0</v>
      </c>
    </row>
    <row r="81" spans="1:40" x14ac:dyDescent="0.25">
      <c r="A81" s="45">
        <v>426</v>
      </c>
      <c r="B81" s="45"/>
      <c r="C81" s="61" t="s">
        <v>48</v>
      </c>
      <c r="D81" s="62" t="s">
        <v>53</v>
      </c>
      <c r="E81" s="45" t="s">
        <v>166</v>
      </c>
      <c r="F81" s="16">
        <v>14.104339120000001</v>
      </c>
      <c r="G81" s="16">
        <v>14.00579776</v>
      </c>
      <c r="H81" s="16">
        <v>5.9125100000000002E-3</v>
      </c>
      <c r="I81" s="16">
        <v>27.22425205</v>
      </c>
      <c r="J81" s="16">
        <v>26.860263499999999</v>
      </c>
      <c r="K81" s="16">
        <v>1.3541320000000001E-3</v>
      </c>
      <c r="L81" s="16">
        <v>-0.17642137099999999</v>
      </c>
      <c r="M81" s="16">
        <v>5.661821E-3</v>
      </c>
      <c r="N81" s="16">
        <v>-4.1398193839999999</v>
      </c>
      <c r="O81" s="16">
        <v>5.8061409999999999E-3</v>
      </c>
      <c r="P81" s="16">
        <v>-8.1165550940000006</v>
      </c>
      <c r="Q81" s="16">
        <v>1.3075439999999999E-3</v>
      </c>
      <c r="R81" s="16">
        <v>-14.17231301</v>
      </c>
      <c r="S81" s="16">
        <v>0.15934509499999999</v>
      </c>
      <c r="T81" s="16">
        <v>65.663368829999996</v>
      </c>
      <c r="U81" s="16">
        <v>6.4037627999999999E-2</v>
      </c>
      <c r="V81" s="46">
        <v>43285.338194444441</v>
      </c>
      <c r="W81" s="45">
        <v>1.9</v>
      </c>
      <c r="X81" s="16">
        <v>5.3660675999999997E-2</v>
      </c>
      <c r="Y81" s="16">
        <v>5.9901790000000003E-2</v>
      </c>
      <c r="Z81" s="17">
        <f>((((N81/1000)+1)/((SMOW!$Z$4/1000)+1))-1)*1000</f>
        <v>13.619239107724335</v>
      </c>
      <c r="AA81" s="17">
        <f>((((P81/1000)+1)/((SMOW!$AA$4/1000)+1))-1)*1000</f>
        <v>26.33132005842409</v>
      </c>
      <c r="AB81" s="17">
        <f>Z81*SMOW!$AN$6</f>
        <v>14.304556962249656</v>
      </c>
      <c r="AC81" s="17">
        <f>AA81*SMOW!$AN$12</f>
        <v>27.606235906761189</v>
      </c>
      <c r="AD81" s="17">
        <f t="shared" si="8"/>
        <v>14.203212106125882</v>
      </c>
      <c r="AE81" s="17">
        <f t="shared" si="9"/>
        <v>27.232054653591739</v>
      </c>
      <c r="AF81" s="16">
        <f>(AD81-SMOW!$AN$14*AE81)</f>
        <v>-0.17531275097055676</v>
      </c>
      <c r="AG81" s="2">
        <f t="shared" si="10"/>
        <v>-175.31275097055675</v>
      </c>
      <c r="AH81" s="2">
        <f>AVERAGE(AG81:AG82)</f>
        <v>-179.92991114909617</v>
      </c>
      <c r="AI81" s="2">
        <f>STDEV(AG81:AG82)</f>
        <v>6.5296505441394315</v>
      </c>
      <c r="AK81" s="56" t="str">
        <f t="shared" si="11"/>
        <v>04a</v>
      </c>
      <c r="AN81" s="55">
        <v>0</v>
      </c>
    </row>
    <row r="82" spans="1:40" x14ac:dyDescent="0.25">
      <c r="A82" s="45">
        <v>427</v>
      </c>
      <c r="B82" s="45"/>
      <c r="C82" s="63" t="s">
        <v>48</v>
      </c>
      <c r="D82" s="64" t="s">
        <v>53</v>
      </c>
      <c r="E82" s="45" t="s">
        <v>167</v>
      </c>
      <c r="F82" s="16">
        <v>14.474059251911701</v>
      </c>
      <c r="G82" s="16">
        <v>14.370309400861499</v>
      </c>
      <c r="H82" s="16">
        <v>5.5693069340574299E-3</v>
      </c>
      <c r="I82" s="16">
        <v>27.9624641946751</v>
      </c>
      <c r="J82" s="16">
        <v>27.5786528022658</v>
      </c>
      <c r="K82" s="16">
        <v>2.7377398962209298E-3</v>
      </c>
      <c r="L82" s="16">
        <v>-0.19121927873481001</v>
      </c>
      <c r="M82" s="16">
        <v>5.5494390722855896E-3</v>
      </c>
      <c r="N82" s="16">
        <v>-3.7714083403410998</v>
      </c>
      <c r="O82" s="16">
        <v>7.5469319684764004E-3</v>
      </c>
      <c r="P82" s="16">
        <v>-7.4032388847581698</v>
      </c>
      <c r="Q82" s="16">
        <v>2.6249929469810301E-3</v>
      </c>
      <c r="R82" s="16">
        <v>-12.912624163001301</v>
      </c>
      <c r="S82" s="16">
        <v>0.13018086260160999</v>
      </c>
      <c r="T82" s="16">
        <v>16.8796672272316</v>
      </c>
      <c r="U82" s="16">
        <v>5.5191704049516802E-2</v>
      </c>
      <c r="V82" s="46">
        <v>43285.411006944443</v>
      </c>
      <c r="W82" s="45">
        <v>1.9</v>
      </c>
      <c r="X82" s="16">
        <v>3.2682398684608302E-2</v>
      </c>
      <c r="Y82" s="16">
        <v>1.6107186252319199E-2</v>
      </c>
      <c r="Z82" s="17">
        <f>((((N82/1000)+1)/((SMOW!$Z$4/1000)+1))-1)*1000</f>
        <v>13.99421998257111</v>
      </c>
      <c r="AA82" s="17">
        <f>((((P82/1000)+1)/((SMOW!$AA$4/1000)+1))-1)*1000</f>
        <v>27.069409569253409</v>
      </c>
      <c r="AB82" s="17">
        <f>Z82*SMOW!$AN$6</f>
        <v>14.698406812566013</v>
      </c>
      <c r="AC82" s="17">
        <f>AA82*SMOW!$AN$12</f>
        <v>28.380062403535753</v>
      </c>
      <c r="AD82" s="17">
        <f t="shared" si="8"/>
        <v>14.591432194804375</v>
      </c>
      <c r="AE82" s="17">
        <f t="shared" si="9"/>
        <v>27.98480921615911</v>
      </c>
      <c r="AF82" s="16">
        <f>(AD82-SMOW!$AN$14*AE82)</f>
        <v>-0.18454707132763559</v>
      </c>
      <c r="AG82" s="2">
        <f t="shared" si="10"/>
        <v>-184.54707132763559</v>
      </c>
      <c r="AI82" s="45"/>
      <c r="AK82" s="56" t="str">
        <f t="shared" si="11"/>
        <v>04a</v>
      </c>
      <c r="AN82" s="45">
        <v>0</v>
      </c>
    </row>
    <row r="83" spans="1:40" x14ac:dyDescent="0.25">
      <c r="A83" s="45">
        <v>428</v>
      </c>
      <c r="B83" s="45"/>
      <c r="C83" s="61" t="s">
        <v>48</v>
      </c>
      <c r="D83" s="62" t="s">
        <v>46</v>
      </c>
      <c r="E83" s="45" t="s">
        <v>168</v>
      </c>
      <c r="F83" s="16">
        <v>15.806768480000001</v>
      </c>
      <c r="G83" s="16">
        <v>15.683141150000001</v>
      </c>
      <c r="H83" s="16">
        <v>8.9891250000000006E-3</v>
      </c>
      <c r="I83" s="16">
        <v>30.507819170000001</v>
      </c>
      <c r="J83" s="16">
        <v>30.051708550000001</v>
      </c>
      <c r="K83" s="16">
        <v>5.4880040000000003E-3</v>
      </c>
      <c r="L83" s="16">
        <v>-0.18902403600000001</v>
      </c>
      <c r="M83" s="16">
        <v>6.9055319999999998E-3</v>
      </c>
      <c r="N83" s="16">
        <v>-2.4648773159999999</v>
      </c>
      <c r="O83" s="16">
        <v>9.147802E-3</v>
      </c>
      <c r="P83" s="16">
        <v>-4.9414910619999999</v>
      </c>
      <c r="Q83" s="16">
        <v>7.3329880000000004E-3</v>
      </c>
      <c r="R83" s="16">
        <v>-9.7866815430000003</v>
      </c>
      <c r="S83" s="16">
        <v>0.10998290099999999</v>
      </c>
      <c r="T83" s="16">
        <v>23.009961879999999</v>
      </c>
      <c r="U83" s="16">
        <v>6.7828900999999997E-2</v>
      </c>
      <c r="V83" s="46">
        <v>43285.522222222222</v>
      </c>
      <c r="W83" s="45">
        <v>1.9</v>
      </c>
      <c r="X83" s="16">
        <v>1.2453746E-2</v>
      </c>
      <c r="Y83" s="16">
        <v>1.9294258000000002E-2</v>
      </c>
      <c r="Z83" s="17">
        <f>((((N83/1000)+1)/((SMOW!$Z$4/1000)+1))-1)*1000</f>
        <v>15.324050222338403</v>
      </c>
      <c r="AA83" s="17">
        <f>((((P83/1000)+1)/((SMOW!$AA$4/1000)+1))-1)*1000</f>
        <v>29.616653305962526</v>
      </c>
      <c r="AB83" s="17">
        <f>Z83*SMOW!$AN$6</f>
        <v>16.095153889580352</v>
      </c>
      <c r="AC83" s="17">
        <f>AA83*SMOW!$AN$12</f>
        <v>31.050639167313101</v>
      </c>
      <c r="AD83" s="17">
        <f t="shared" si="8"/>
        <v>15.967000174026989</v>
      </c>
      <c r="AE83" s="17">
        <f t="shared" si="9"/>
        <v>30.578320382779339</v>
      </c>
      <c r="AF83" s="16">
        <f>(AD83-SMOW!$AN$14*AE83)</f>
        <v>-0.17835298808050126</v>
      </c>
      <c r="AG83" s="2">
        <f t="shared" si="10"/>
        <v>-178.35298808050126</v>
      </c>
      <c r="AH83" s="2">
        <f>AVERAGE(AG83:AG84)</f>
        <v>-186.81675265918506</v>
      </c>
      <c r="AI83" s="2">
        <f>STDEV(AG83:AG84)</f>
        <v>11.969570655907646</v>
      </c>
      <c r="AK83" s="56" t="str">
        <f t="shared" si="11"/>
        <v>04a</v>
      </c>
      <c r="AN83" s="55">
        <v>0</v>
      </c>
    </row>
    <row r="84" spans="1:40" x14ac:dyDescent="0.25">
      <c r="A84" s="45">
        <v>429</v>
      </c>
      <c r="B84" s="45"/>
      <c r="C84" s="63" t="s">
        <v>48</v>
      </c>
      <c r="D84" s="64" t="s">
        <v>46</v>
      </c>
      <c r="E84" s="45" t="s">
        <v>169</v>
      </c>
      <c r="F84" s="16">
        <v>16.37138173</v>
      </c>
      <c r="G84" s="16">
        <v>16.23881446</v>
      </c>
      <c r="H84" s="16">
        <v>7.8825979999999993E-3</v>
      </c>
      <c r="I84" s="16">
        <v>31.625632270000001</v>
      </c>
      <c r="J84" s="16">
        <v>31.13584153</v>
      </c>
      <c r="K84" s="16">
        <v>4.0844169999999999E-3</v>
      </c>
      <c r="L84" s="16">
        <v>-0.20090987099999999</v>
      </c>
      <c r="M84" s="16">
        <v>7.4557429999999999E-3</v>
      </c>
      <c r="N84" s="16">
        <v>-1.9135618139999999</v>
      </c>
      <c r="O84" s="16">
        <v>7.7407869999999998E-3</v>
      </c>
      <c r="P84" s="16">
        <v>-3.8666007470000001</v>
      </c>
      <c r="Q84" s="16">
        <v>3.9438959999999997E-3</v>
      </c>
      <c r="R84" s="16">
        <v>-8.4887656049999993</v>
      </c>
      <c r="S84" s="16">
        <v>0.12988736100000001</v>
      </c>
      <c r="T84" s="16">
        <v>20.251324199999999</v>
      </c>
      <c r="U84" s="16">
        <v>0.115616409</v>
      </c>
      <c r="V84" s="46">
        <v>43285.595138888886</v>
      </c>
      <c r="W84" s="45">
        <v>1.9</v>
      </c>
      <c r="X84" s="16">
        <v>7.4667299000000006E-2</v>
      </c>
      <c r="Y84" s="16">
        <v>7.0728094000000005E-2</v>
      </c>
      <c r="Z84" s="17">
        <f>((((N84/1000)+1)/((SMOW!$Z$4/1000)+1))-1)*1000</f>
        <v>15.885197269406515</v>
      </c>
      <c r="AA84" s="17">
        <f>((((P84/1000)+1)/((SMOW!$AA$4/1000)+1))-1)*1000</f>
        <v>30.728874304889018</v>
      </c>
      <c r="AB84" s="17">
        <f>Z84*SMOW!$AN$6</f>
        <v>16.684537763047366</v>
      </c>
      <c r="AC84" s="17">
        <f>AA84*SMOW!$AN$12</f>
        <v>32.216711935738367</v>
      </c>
      <c r="AD84" s="17">
        <f t="shared" si="8"/>
        <v>16.546879924304644</v>
      </c>
      <c r="AE84" s="17">
        <f t="shared" si="9"/>
        <v>31.708637199891122</v>
      </c>
      <c r="AF84" s="16">
        <f>(AD84-SMOW!$AN$14*AE84)</f>
        <v>-0.19528051723786888</v>
      </c>
      <c r="AG84" s="2">
        <f t="shared" si="10"/>
        <v>-195.28051723786888</v>
      </c>
      <c r="AI84" s="45"/>
      <c r="AJ84" s="45" t="s">
        <v>182</v>
      </c>
      <c r="AK84" s="56" t="str">
        <f t="shared" si="11"/>
        <v>04a</v>
      </c>
      <c r="AN84" s="45">
        <v>1</v>
      </c>
    </row>
    <row r="85" spans="1:40" x14ac:dyDescent="0.25">
      <c r="A85" s="45">
        <v>430</v>
      </c>
      <c r="B85" s="45"/>
      <c r="C85" s="61" t="s">
        <v>48</v>
      </c>
      <c r="D85" s="62" t="s">
        <v>46</v>
      </c>
      <c r="E85" s="45" t="s">
        <v>170</v>
      </c>
      <c r="F85" s="16">
        <v>19.682738789999998</v>
      </c>
      <c r="G85" s="16">
        <v>19.491536809999999</v>
      </c>
      <c r="H85" s="16">
        <v>9.6411450000000003E-3</v>
      </c>
      <c r="I85" s="16">
        <v>38.07842033</v>
      </c>
      <c r="J85" s="16">
        <v>37.37133128</v>
      </c>
      <c r="K85" s="16">
        <v>1.86101E-3</v>
      </c>
      <c r="L85" s="16">
        <v>-0.23668831400000001</v>
      </c>
      <c r="M85" s="16">
        <v>8.6816800000000006E-3</v>
      </c>
      <c r="N85" s="16">
        <v>1.333230575</v>
      </c>
      <c r="O85" s="16">
        <v>1.0491677E-2</v>
      </c>
      <c r="P85" s="16">
        <v>2.3637607009999999</v>
      </c>
      <c r="Q85" s="16">
        <v>1.8020130000000001E-3</v>
      </c>
      <c r="R85" s="16">
        <v>0.68476569200000004</v>
      </c>
      <c r="S85" s="16">
        <v>0.148023722</v>
      </c>
      <c r="T85" s="16">
        <v>29.943137050000001</v>
      </c>
      <c r="U85" s="16">
        <v>5.5727187999999997E-2</v>
      </c>
      <c r="V85" s="46">
        <v>43285.668055555558</v>
      </c>
      <c r="W85" s="45">
        <v>1.9</v>
      </c>
      <c r="X85" s="16">
        <v>4.9493000000000002E-2</v>
      </c>
      <c r="Y85" s="16">
        <v>3.6369987999999999E-2</v>
      </c>
      <c r="Z85" s="17">
        <f>((((N85/1000)+1)/((SMOW!$Z$4/1000)+1))-1)*1000</f>
        <v>19.18988932853005</v>
      </c>
      <c r="AA85" s="17">
        <f>((((P85/1000)+1)/((SMOW!$AA$4/1000)+1))-1)*1000</f>
        <v>37.175614717995799</v>
      </c>
      <c r="AB85" s="17">
        <f>Z85*SMOW!$AN$6</f>
        <v>20.155521378836568</v>
      </c>
      <c r="AC85" s="17">
        <f>AA85*SMOW!$AN$12</f>
        <v>38.975592093626211</v>
      </c>
      <c r="AD85" s="17">
        <f t="shared" si="8"/>
        <v>19.955087613550628</v>
      </c>
      <c r="AE85" s="17">
        <f t="shared" si="9"/>
        <v>38.235220112210328</v>
      </c>
      <c r="AF85" s="16">
        <f>(AD85-SMOW!$AN$14*AE85)</f>
        <v>-0.233108605696426</v>
      </c>
      <c r="AG85" s="2">
        <f t="shared" si="10"/>
        <v>-233.108605696426</v>
      </c>
      <c r="AH85" s="2">
        <f>AVERAGE(AG85:AG86)</f>
        <v>-217.93217427070209</v>
      </c>
      <c r="AI85" s="2">
        <f>STDEV(AG85:AG86)</f>
        <v>21.462715150683973</v>
      </c>
      <c r="AK85" s="56" t="str">
        <f t="shared" si="11"/>
        <v>04a</v>
      </c>
      <c r="AN85" s="55">
        <v>0</v>
      </c>
    </row>
    <row r="86" spans="1:40" x14ac:dyDescent="0.25">
      <c r="A86" s="45">
        <v>431</v>
      </c>
      <c r="B86" s="45"/>
      <c r="C86" s="63" t="s">
        <v>48</v>
      </c>
      <c r="D86" s="64" t="s">
        <v>46</v>
      </c>
      <c r="E86" s="45" t="s">
        <v>171</v>
      </c>
      <c r="F86" s="16">
        <v>20.67560452</v>
      </c>
      <c r="G86" s="16">
        <v>20.464763999999999</v>
      </c>
      <c r="H86" s="16">
        <v>8.6685760000000008E-3</v>
      </c>
      <c r="I86" s="16">
        <v>39.95090871</v>
      </c>
      <c r="J86" s="16">
        <v>39.173508810000001</v>
      </c>
      <c r="K86" s="16">
        <v>1.9867190000000001E-3</v>
      </c>
      <c r="L86" s="16">
        <v>-0.21884864800000001</v>
      </c>
      <c r="M86" s="16">
        <v>8.2712370000000007E-3</v>
      </c>
      <c r="N86" s="16">
        <v>2.3132262180000001</v>
      </c>
      <c r="O86" s="16">
        <v>8.5126249999999994E-3</v>
      </c>
      <c r="P86" s="16">
        <v>4.172251395</v>
      </c>
      <c r="Q86" s="16">
        <v>1.9183679999999999E-3</v>
      </c>
      <c r="R86" s="16">
        <v>3.1253261819999998</v>
      </c>
      <c r="S86" s="16">
        <v>0.11574907399999999</v>
      </c>
      <c r="T86" s="16">
        <v>34.782428809999999</v>
      </c>
      <c r="U86" s="16">
        <v>5.6098728E-2</v>
      </c>
      <c r="V86" s="46">
        <v>43285.741666666669</v>
      </c>
      <c r="W86" s="45">
        <v>1.9</v>
      </c>
      <c r="X86" s="16">
        <v>7.4168596000000003E-2</v>
      </c>
      <c r="Y86" s="16">
        <v>8.7686073000000003E-2</v>
      </c>
      <c r="Z86" s="17">
        <f>((((N86/1000)+1)/((SMOW!$Z$4/1000)+1))-1)*1000</f>
        <v>20.187361119571978</v>
      </c>
      <c r="AA86" s="17">
        <f>((((P86/1000)+1)/((SMOW!$AA$4/1000)+1))-1)*1000</f>
        <v>39.046913861880753</v>
      </c>
      <c r="AB86" s="17">
        <f>Z86*SMOW!$AN$6</f>
        <v>21.203185785073767</v>
      </c>
      <c r="AC86" s="17">
        <f>AA86*SMOW!$AN$12</f>
        <v>40.937496225420055</v>
      </c>
      <c r="AD86" s="17">
        <f t="shared" si="8"/>
        <v>20.981526028850734</v>
      </c>
      <c r="AE86" s="17">
        <f t="shared" si="9"/>
        <v>40.121745779726723</v>
      </c>
      <c r="AF86" s="16">
        <f>(AD86-SMOW!$AN$14*AE86)</f>
        <v>-0.20275574284497822</v>
      </c>
      <c r="AG86" s="2">
        <f t="shared" si="10"/>
        <v>-202.75574284497822</v>
      </c>
      <c r="AI86" s="45"/>
      <c r="AK86" s="56" t="str">
        <f t="shared" si="11"/>
        <v>04a</v>
      </c>
      <c r="AN86" s="45">
        <v>0</v>
      </c>
    </row>
    <row r="87" spans="1:40" x14ac:dyDescent="0.25">
      <c r="A87" s="45">
        <v>432</v>
      </c>
      <c r="B87" s="45"/>
      <c r="C87" s="61" t="s">
        <v>64</v>
      </c>
      <c r="D87" s="62" t="s">
        <v>60</v>
      </c>
      <c r="E87" s="45" t="s">
        <v>172</v>
      </c>
      <c r="F87" s="16">
        <v>7.0955693591170004</v>
      </c>
      <c r="G87" s="16">
        <v>7.07051349555607</v>
      </c>
      <c r="H87" s="16">
        <v>6.2937546686411298E-3</v>
      </c>
      <c r="I87" s="16">
        <v>13.7490800111244</v>
      </c>
      <c r="J87" s="16">
        <v>13.655418862537701</v>
      </c>
      <c r="K87" s="16">
        <v>1.9739076191908301E-3</v>
      </c>
      <c r="L87" s="16">
        <v>-0.13505839932304201</v>
      </c>
      <c r="M87" s="16">
        <v>4.6391510442750699E-3</v>
      </c>
      <c r="N87" s="16">
        <v>-11.022498468932</v>
      </c>
      <c r="O87" s="16">
        <v>6.1805274065534601E-3</v>
      </c>
      <c r="P87" s="16">
        <v>-21.128124898733699</v>
      </c>
      <c r="Q87" s="16">
        <v>1.9059969479365E-3</v>
      </c>
      <c r="R87" s="16">
        <v>-32.962674254637903</v>
      </c>
      <c r="S87" s="16">
        <v>0.136829382890027</v>
      </c>
      <c r="T87" s="16">
        <v>-5.3907542544762999</v>
      </c>
      <c r="U87" s="16">
        <v>7.2134340125467697E-2</v>
      </c>
      <c r="V87" s="46">
        <v>43286.400706018518</v>
      </c>
      <c r="W87" s="45">
        <v>1.9</v>
      </c>
      <c r="X87" s="16">
        <v>3.4937773421306099E-3</v>
      </c>
      <c r="Y87" s="16">
        <v>5.4041991478138204E-3</v>
      </c>
      <c r="Z87" s="17">
        <f>((((N87/1000)+1)/((SMOW!$Z$4/1000)+1))-1)*1000</f>
        <v>6.613822009135184</v>
      </c>
      <c r="AA87" s="17">
        <f>((((P87/1000)+1)/((SMOW!$AA$4/1000)+1))-1)*1000</f>
        <v>12.867861541894232</v>
      </c>
      <c r="AB87" s="17">
        <f>Z87*SMOW!$AN$6</f>
        <v>6.9466284364004309</v>
      </c>
      <c r="AC87" s="17">
        <f>AA87*SMOW!$AN$12</f>
        <v>13.490900591116525</v>
      </c>
      <c r="AD87" s="17">
        <f t="shared" si="8"/>
        <v>6.9226117721640934</v>
      </c>
      <c r="AE87" s="17">
        <f t="shared" si="9"/>
        <v>13.400708666472344</v>
      </c>
      <c r="AF87" s="16">
        <f>(AD87-SMOW!$AN$14*AE87)</f>
        <v>-0.15296240373330416</v>
      </c>
      <c r="AG87" s="2">
        <f t="shared" si="10"/>
        <v>-152.96240373330417</v>
      </c>
      <c r="AI87" s="45"/>
      <c r="AK87" s="56" t="str">
        <f t="shared" si="11"/>
        <v>04a</v>
      </c>
      <c r="AN87" s="55">
        <v>0</v>
      </c>
    </row>
    <row r="88" spans="1:40" x14ac:dyDescent="0.25">
      <c r="A88" s="45" t="s">
        <v>174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46"/>
      <c r="X88" s="16"/>
      <c r="Y88" s="16"/>
      <c r="Z88" s="17"/>
      <c r="AA88" s="17"/>
      <c r="AB88" s="17"/>
      <c r="AC88" s="17"/>
      <c r="AD88" s="17"/>
      <c r="AE88" s="17"/>
      <c r="AF88" s="16"/>
      <c r="AG88" s="2"/>
      <c r="AI88" s="45"/>
      <c r="AK88" s="56"/>
    </row>
  </sheetData>
  <sortState ref="E2:AL88">
    <sortCondition ref="V2:V88"/>
  </sortState>
  <dataValidations count="2">
    <dataValidation type="list" allowBlank="1" showInputMessage="1" showErrorMessage="1" sqref="C3:C87">
      <formula1>Type</formula1>
    </dataValidation>
    <dataValidation type="list" allowBlank="1" showInputMessage="1" showErrorMessage="1" sqref="D3:D87">
      <formula1>INDIRECT(C3)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6"/>
  <sheetViews>
    <sheetView topLeftCell="S4" workbookViewId="0">
      <selection activeCell="Z31" sqref="Z31"/>
    </sheetView>
  </sheetViews>
  <sheetFormatPr defaultRowHeight="15" x14ac:dyDescent="0.25"/>
  <cols>
    <col min="5" max="5" width="38.140625" customWidth="1"/>
    <col min="15" max="15" width="7.7109375" customWidth="1"/>
    <col min="17" max="17" width="7.28515625" customWidth="1"/>
    <col min="19" max="19" width="7.5703125" customWidth="1"/>
    <col min="21" max="21" width="6.7109375" customWidth="1"/>
    <col min="22" max="22" width="16.42578125" customWidth="1"/>
    <col min="23" max="23" width="7.7109375" customWidth="1"/>
    <col min="24" max="24" width="14.85546875" customWidth="1"/>
    <col min="25" max="25" width="15" customWidth="1"/>
    <col min="26" max="26" width="19.85546875" customWidth="1"/>
    <col min="27" max="27" width="16.140625" customWidth="1"/>
    <col min="28" max="28" width="19.28515625" customWidth="1"/>
    <col min="29" max="29" width="18.140625" customWidth="1"/>
    <col min="30" max="31" width="10.85546875" customWidth="1"/>
    <col min="32" max="32" width="10.7109375" customWidth="1"/>
    <col min="33" max="33" width="13.7109375" customWidth="1"/>
    <col min="39" max="39" width="12.140625" customWidth="1"/>
  </cols>
  <sheetData>
    <row r="1" spans="1:42" x14ac:dyDescent="0.25">
      <c r="A1" s="14"/>
      <c r="B1" s="20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65" t="s">
        <v>25</v>
      </c>
      <c r="AA1" s="65"/>
      <c r="AB1" s="66" t="s">
        <v>26</v>
      </c>
      <c r="AC1" s="66"/>
      <c r="AD1" s="14"/>
      <c r="AE1" s="14"/>
      <c r="AF1" s="14"/>
      <c r="AG1" s="14"/>
      <c r="AH1" s="14"/>
      <c r="AI1" s="14"/>
      <c r="AJ1" s="14"/>
      <c r="AK1" s="14"/>
      <c r="AL1" s="8"/>
      <c r="AM1" s="9" t="s">
        <v>23</v>
      </c>
      <c r="AN1" s="8"/>
      <c r="AO1" s="14"/>
    </row>
    <row r="2" spans="1:42" x14ac:dyDescent="0.25">
      <c r="A2" s="14"/>
      <c r="B2" s="20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32" t="s">
        <v>27</v>
      </c>
      <c r="AA2" s="32" t="s">
        <v>28</v>
      </c>
      <c r="AB2" s="33" t="s">
        <v>29</v>
      </c>
      <c r="AC2" s="33" t="s">
        <v>30</v>
      </c>
      <c r="AD2" s="14"/>
      <c r="AE2" s="14"/>
      <c r="AF2" s="14"/>
      <c r="AG2" s="14"/>
      <c r="AH2" s="14"/>
      <c r="AI2" s="14"/>
      <c r="AJ2" s="14"/>
      <c r="AK2" s="14"/>
      <c r="AL2" s="9" t="s">
        <v>2</v>
      </c>
      <c r="AM2" s="9" t="s">
        <v>38</v>
      </c>
      <c r="AN2" s="9" t="s">
        <v>39</v>
      </c>
      <c r="AO2" s="14"/>
    </row>
    <row r="3" spans="1:42" x14ac:dyDescent="0.25">
      <c r="A3" s="14"/>
      <c r="B3" s="20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5" t="s">
        <v>42</v>
      </c>
      <c r="AA3" s="5" t="s">
        <v>43</v>
      </c>
      <c r="AB3" s="5" t="s">
        <v>36</v>
      </c>
      <c r="AC3" s="5" t="s">
        <v>37</v>
      </c>
      <c r="AD3" s="19" t="s">
        <v>31</v>
      </c>
      <c r="AE3" s="19" t="s">
        <v>32</v>
      </c>
      <c r="AF3" s="19" t="s">
        <v>33</v>
      </c>
      <c r="AG3" s="19" t="s">
        <v>34</v>
      </c>
      <c r="AH3" s="21" t="s">
        <v>73</v>
      </c>
      <c r="AI3" s="22" t="s">
        <v>74</v>
      </c>
      <c r="AJ3" s="19" t="s">
        <v>81</v>
      </c>
      <c r="AK3" s="19"/>
      <c r="AL3" s="8" t="s">
        <v>22</v>
      </c>
      <c r="AM3" s="10">
        <f>$Z$31</f>
        <v>2.7755575615628914E-14</v>
      </c>
      <c r="AN3" s="8">
        <v>0</v>
      </c>
      <c r="AO3" s="14"/>
    </row>
    <row r="4" spans="1:42" x14ac:dyDescent="0.25">
      <c r="A4" s="14"/>
      <c r="B4" s="20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6">
        <f>AVERAGE(N16:N30)</f>
        <v>-17.52044338400415</v>
      </c>
      <c r="AA4" s="6">
        <f>AVERAGE(P16:P30)</f>
        <v>-33.564088398338221</v>
      </c>
      <c r="AB4" s="7">
        <f>(EXP(0.528*LN(AC4/1000+1))-1)*1000</f>
        <v>-29.698648998496392</v>
      </c>
      <c r="AC4" s="5">
        <v>-55.5</v>
      </c>
      <c r="AD4" s="14"/>
      <c r="AE4" s="14"/>
      <c r="AF4" s="14"/>
      <c r="AG4" s="14"/>
      <c r="AH4" s="14"/>
      <c r="AI4" s="14"/>
      <c r="AJ4" s="14"/>
      <c r="AK4" s="14"/>
      <c r="AL4" s="8" t="s">
        <v>24</v>
      </c>
      <c r="AM4" s="10">
        <f>SLAP!Z15</f>
        <v>-28.275814689984561</v>
      </c>
      <c r="AN4" s="11">
        <f>AB4</f>
        <v>-29.698648998496392</v>
      </c>
      <c r="AO4" s="14"/>
    </row>
    <row r="5" spans="1:42" x14ac:dyDescent="0.25">
      <c r="A5" s="1" t="s">
        <v>22</v>
      </c>
      <c r="B5" s="28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4"/>
      <c r="AI5" s="14"/>
      <c r="AJ5" s="14"/>
      <c r="AK5" s="14"/>
      <c r="AL5" s="8"/>
      <c r="AM5" s="10"/>
      <c r="AN5" s="11"/>
      <c r="AO5" s="14"/>
    </row>
    <row r="6" spans="1:42" x14ac:dyDescent="0.25">
      <c r="A6" s="19" t="s">
        <v>0</v>
      </c>
      <c r="B6" s="22" t="s">
        <v>79</v>
      </c>
      <c r="C6" s="13" t="s">
        <v>65</v>
      </c>
      <c r="D6" s="13" t="s">
        <v>57</v>
      </c>
      <c r="E6" s="19" t="s">
        <v>1</v>
      </c>
      <c r="F6" s="19" t="s">
        <v>2</v>
      </c>
      <c r="G6" s="19" t="s">
        <v>3</v>
      </c>
      <c r="H6" s="19" t="s">
        <v>4</v>
      </c>
      <c r="I6" s="19" t="s">
        <v>5</v>
      </c>
      <c r="J6" s="19" t="s">
        <v>6</v>
      </c>
      <c r="K6" s="19" t="s">
        <v>7</v>
      </c>
      <c r="L6" s="19" t="s">
        <v>8</v>
      </c>
      <c r="M6" s="19" t="s">
        <v>9</v>
      </c>
      <c r="N6" s="19" t="s">
        <v>10</v>
      </c>
      <c r="O6" s="19" t="s">
        <v>11</v>
      </c>
      <c r="P6" s="19" t="s">
        <v>12</v>
      </c>
      <c r="Q6" s="19" t="s">
        <v>13</v>
      </c>
      <c r="R6" s="19" t="s">
        <v>14</v>
      </c>
      <c r="S6" s="19" t="s">
        <v>15</v>
      </c>
      <c r="T6" s="19" t="s">
        <v>16</v>
      </c>
      <c r="U6" s="19" t="s">
        <v>17</v>
      </c>
      <c r="V6" s="19" t="s">
        <v>18</v>
      </c>
      <c r="W6" s="19" t="s">
        <v>19</v>
      </c>
      <c r="X6" s="19" t="s">
        <v>20</v>
      </c>
      <c r="Y6" s="19" t="s">
        <v>21</v>
      </c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8"/>
      <c r="AM6" s="8" t="s">
        <v>40</v>
      </c>
      <c r="AN6" s="11">
        <f>SLOPE(AN3:AN4,AM3:AM4)</f>
        <v>1.0503198342509923</v>
      </c>
      <c r="AO6" s="14"/>
    </row>
    <row r="7" spans="1:42" x14ac:dyDescent="0.25">
      <c r="A7" s="14"/>
      <c r="B7" s="20"/>
      <c r="C7" s="14"/>
      <c r="D7" s="14"/>
      <c r="E7" s="14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5"/>
      <c r="W7" s="14"/>
      <c r="X7" s="16"/>
      <c r="Y7" s="16"/>
      <c r="Z7" s="40"/>
      <c r="AA7" s="40"/>
      <c r="AB7" s="40"/>
      <c r="AC7" s="40"/>
      <c r="AD7" s="40"/>
      <c r="AE7" s="40"/>
      <c r="AF7" s="41"/>
      <c r="AG7" s="42"/>
      <c r="AH7" s="14"/>
      <c r="AI7" s="14"/>
      <c r="AJ7" s="14"/>
      <c r="AK7" s="14"/>
      <c r="AL7" s="8"/>
      <c r="AM7" s="8" t="s">
        <v>41</v>
      </c>
      <c r="AN7" s="8">
        <v>0</v>
      </c>
      <c r="AO7" s="14"/>
    </row>
    <row r="8" spans="1:42" x14ac:dyDescent="0.25">
      <c r="A8" s="14"/>
      <c r="B8" s="20"/>
      <c r="C8" s="14"/>
      <c r="D8" s="14"/>
      <c r="E8" s="14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5"/>
      <c r="W8" s="14"/>
      <c r="X8" s="16"/>
      <c r="Y8" s="16"/>
      <c r="Z8" s="40"/>
      <c r="AA8" s="40"/>
      <c r="AB8" s="40"/>
      <c r="AC8" s="40"/>
      <c r="AD8" s="40"/>
      <c r="AE8" s="40"/>
      <c r="AF8" s="41"/>
      <c r="AG8" s="42"/>
      <c r="AH8" s="14"/>
      <c r="AI8" s="14"/>
      <c r="AJ8" s="14"/>
      <c r="AK8" s="14"/>
      <c r="AL8" s="8"/>
      <c r="AM8" s="8"/>
      <c r="AN8" s="8"/>
      <c r="AO8" s="14"/>
    </row>
    <row r="9" spans="1:42" x14ac:dyDescent="0.25">
      <c r="A9" s="14"/>
      <c r="B9" s="20"/>
      <c r="C9" s="14"/>
      <c r="D9" s="14"/>
      <c r="E9" s="14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5"/>
      <c r="W9" s="14"/>
      <c r="X9" s="16"/>
      <c r="Y9" s="16"/>
      <c r="Z9" s="40"/>
      <c r="AA9" s="40"/>
      <c r="AB9" s="40"/>
      <c r="AC9" s="40"/>
      <c r="AD9" s="40"/>
      <c r="AE9" s="40"/>
      <c r="AF9" s="41"/>
      <c r="AG9" s="42"/>
      <c r="AH9" s="14"/>
      <c r="AI9" s="14"/>
      <c r="AJ9" s="14"/>
      <c r="AK9" s="14"/>
      <c r="AL9" s="9" t="s">
        <v>5</v>
      </c>
      <c r="AM9" s="8"/>
      <c r="AN9" s="8"/>
      <c r="AO9" s="14"/>
    </row>
    <row r="10" spans="1:42" x14ac:dyDescent="0.25">
      <c r="A10" s="14"/>
      <c r="B10" s="20"/>
      <c r="C10" s="14"/>
      <c r="D10" s="14"/>
      <c r="E10" s="14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5"/>
      <c r="W10" s="14"/>
      <c r="X10" s="16"/>
      <c r="Y10" s="16"/>
      <c r="Z10" s="40"/>
      <c r="AA10" s="40"/>
      <c r="AB10" s="40"/>
      <c r="AC10" s="40"/>
      <c r="AD10" s="40"/>
      <c r="AE10" s="40"/>
      <c r="AF10" s="41"/>
      <c r="AG10" s="42"/>
      <c r="AH10" s="14"/>
      <c r="AI10" s="14"/>
      <c r="AJ10" s="14"/>
      <c r="AK10" s="14"/>
      <c r="AL10" s="8" t="s">
        <v>22</v>
      </c>
      <c r="AM10" s="10">
        <f>AA31</f>
        <v>5.5511151231257827E-14</v>
      </c>
      <c r="AN10" s="8">
        <v>0</v>
      </c>
      <c r="AO10" s="14"/>
    </row>
    <row r="11" spans="1:42" s="14" customFormat="1" x14ac:dyDescent="0.25">
      <c r="A11" s="45"/>
      <c r="B11" s="20"/>
      <c r="C11" s="45"/>
      <c r="D11" s="45"/>
      <c r="E11" s="45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46"/>
      <c r="W11" s="45"/>
      <c r="X11" s="16"/>
      <c r="Y11" s="16"/>
      <c r="Z11" s="40"/>
      <c r="AA11" s="40"/>
      <c r="AB11" s="40"/>
      <c r="AC11" s="40"/>
      <c r="AD11" s="40"/>
      <c r="AE11" s="40"/>
      <c r="AF11" s="41"/>
      <c r="AG11" s="42"/>
      <c r="AH11" s="45"/>
      <c r="AI11" s="45"/>
      <c r="AJ11" s="45"/>
      <c r="AK11" s="45"/>
      <c r="AL11" s="8" t="s">
        <v>24</v>
      </c>
      <c r="AM11" s="10">
        <f>SLAP!AA15</f>
        <v>-52.936889628064769</v>
      </c>
      <c r="AN11" s="8">
        <f>AC4</f>
        <v>-55.5</v>
      </c>
    </row>
    <row r="12" spans="1:42" x14ac:dyDescent="0.25">
      <c r="A12" s="45"/>
      <c r="B12" s="20"/>
      <c r="C12" s="45"/>
      <c r="D12" s="45"/>
      <c r="E12" s="45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46"/>
      <c r="W12" s="45"/>
      <c r="X12" s="16"/>
      <c r="Y12" s="16"/>
      <c r="Z12" s="40"/>
      <c r="AA12" s="40"/>
      <c r="AB12" s="40"/>
      <c r="AC12" s="40"/>
      <c r="AD12" s="40"/>
      <c r="AE12" s="40"/>
      <c r="AF12" s="41"/>
      <c r="AG12" s="42"/>
      <c r="AH12" s="45"/>
      <c r="AI12" s="45"/>
      <c r="AJ12" s="45"/>
      <c r="AK12" s="45"/>
      <c r="AL12" s="8"/>
      <c r="AM12" s="8" t="s">
        <v>40</v>
      </c>
      <c r="AN12" s="11">
        <f>SLOPE(AN10:AN11,AM10:AM11)</f>
        <v>1.0484182276280987</v>
      </c>
      <c r="AO12" s="14"/>
    </row>
    <row r="13" spans="1:42" x14ac:dyDescent="0.25">
      <c r="A13" s="45"/>
      <c r="B13" s="20"/>
      <c r="C13" s="45"/>
      <c r="D13" s="45"/>
      <c r="E13" s="45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46"/>
      <c r="W13" s="45"/>
      <c r="X13" s="16"/>
      <c r="Y13" s="16"/>
      <c r="Z13" s="40"/>
      <c r="AA13" s="40"/>
      <c r="AB13" s="40"/>
      <c r="AC13" s="40"/>
      <c r="AD13" s="40"/>
      <c r="AE13" s="40"/>
      <c r="AF13" s="41"/>
      <c r="AG13" s="42"/>
      <c r="AH13" s="45"/>
      <c r="AI13" s="45"/>
      <c r="AJ13" s="45"/>
      <c r="AK13" s="45"/>
      <c r="AL13" s="8"/>
      <c r="AM13" s="8" t="s">
        <v>41</v>
      </c>
      <c r="AN13" s="8">
        <v>0</v>
      </c>
      <c r="AO13" s="14"/>
    </row>
    <row r="14" spans="1:42" x14ac:dyDescent="0.25">
      <c r="A14" s="45"/>
      <c r="B14" s="20"/>
      <c r="C14" s="45"/>
      <c r="D14" s="45"/>
      <c r="E14" s="45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46"/>
      <c r="W14" s="45"/>
      <c r="X14" s="16"/>
      <c r="Y14" s="16"/>
      <c r="Z14" s="40"/>
      <c r="AA14" s="40"/>
      <c r="AB14" s="40"/>
      <c r="AC14" s="40"/>
      <c r="AD14" s="40"/>
      <c r="AE14" s="40"/>
      <c r="AF14" s="41"/>
      <c r="AG14" s="42"/>
      <c r="AH14" s="45"/>
      <c r="AI14" s="45"/>
      <c r="AJ14" s="45"/>
      <c r="AK14" s="45"/>
      <c r="AL14" s="24"/>
      <c r="AM14" s="23" t="s">
        <v>77</v>
      </c>
      <c r="AN14" s="23">
        <v>0.52800000000000002</v>
      </c>
      <c r="AO14" s="14"/>
    </row>
    <row r="15" spans="1:42" x14ac:dyDescent="0.25">
      <c r="A15" s="52" t="s">
        <v>88</v>
      </c>
      <c r="B15" s="20"/>
      <c r="C15" s="14"/>
      <c r="D15" s="14"/>
      <c r="E15" s="14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5"/>
      <c r="W15" s="14"/>
      <c r="X15" s="16"/>
      <c r="Y15" s="16"/>
      <c r="Z15" s="17"/>
      <c r="AA15" s="17"/>
      <c r="AB15" s="17"/>
      <c r="AC15" s="17"/>
      <c r="AD15" s="17"/>
      <c r="AE15" s="17"/>
      <c r="AF15" s="16"/>
      <c r="AG15" s="2"/>
      <c r="AH15" s="14"/>
      <c r="AI15" s="14"/>
      <c r="AJ15" s="25"/>
      <c r="AK15" s="25"/>
      <c r="AL15" s="25"/>
      <c r="AM15" s="26" t="s">
        <v>75</v>
      </c>
      <c r="AN15" s="25"/>
      <c r="AO15" s="25"/>
      <c r="AP15" s="25"/>
    </row>
    <row r="16" spans="1:42" s="45" customFormat="1" x14ac:dyDescent="0.25">
      <c r="A16" s="45">
        <v>347</v>
      </c>
      <c r="E16" s="45" t="s">
        <v>91</v>
      </c>
      <c r="F16" s="16">
        <v>0.51147538961366401</v>
      </c>
      <c r="G16" s="16">
        <v>0.51134407909726298</v>
      </c>
      <c r="H16" s="16">
        <v>5.32119157345273E-3</v>
      </c>
      <c r="I16" s="16">
        <v>0.92447390034016097</v>
      </c>
      <c r="J16" s="16">
        <v>0.924046787657548</v>
      </c>
      <c r="K16" s="16">
        <v>1.60070269398164E-3</v>
      </c>
      <c r="L16" s="16">
        <v>2.3447375214077699E-2</v>
      </c>
      <c r="M16" s="16">
        <v>5.4781035140682704E-3</v>
      </c>
      <c r="N16" s="16">
        <v>-17.488141851663698</v>
      </c>
      <c r="O16" s="16">
        <v>5.2254611256314504E-3</v>
      </c>
      <c r="P16" s="16">
        <v>-33.511510964012103</v>
      </c>
      <c r="Q16" s="16">
        <v>1.5456318318140499E-3</v>
      </c>
      <c r="R16" s="16">
        <v>-46.899491666419898</v>
      </c>
      <c r="S16" s="16">
        <v>0.104571243974047</v>
      </c>
      <c r="T16" s="16">
        <v>-8.5017660418470804</v>
      </c>
      <c r="U16" s="16">
        <v>9.3388047756568504E-2</v>
      </c>
      <c r="V16" s="46">
        <v>43264.504479166666</v>
      </c>
      <c r="W16" s="45">
        <v>1.9</v>
      </c>
      <c r="X16" s="16">
        <v>3.8576775902802399E-3</v>
      </c>
      <c r="Y16" s="16">
        <v>2.2845042161449901E-3</v>
      </c>
      <c r="Z16" s="17">
        <f>((((N16/1000)+1)/((SMOW!$Z$4/1000)+1))-1)*1000</f>
        <v>3.2877561800592758E-2</v>
      </c>
      <c r="AA16" s="17">
        <f>((((P16/1000)+1)/((SMOW!$AA$4/1000)+1))-1)*1000</f>
        <v>5.4403436063443777E-2</v>
      </c>
      <c r="AB16" s="17">
        <f>Z16*SMOW!$AN$6</f>
        <v>3.4531955260975342E-2</v>
      </c>
      <c r="AC16" s="17">
        <f>AA16*SMOW!$AN$12</f>
        <v>5.7037554014514311E-2</v>
      </c>
      <c r="AD16" s="17">
        <f t="shared" ref="AD16:AD18" si="0">LN((AB16/1000)+1)*1000</f>
        <v>3.4531359046799763E-2</v>
      </c>
      <c r="AE16" s="17">
        <f t="shared" ref="AE16:AE18" si="1">LN((AC16/1000)+1)*1000</f>
        <v>5.7035927435104938E-2</v>
      </c>
      <c r="AF16" s="16">
        <f>(AD16-SMOW!$AN$14*AE16)</f>
        <v>4.4163893610643552E-3</v>
      </c>
      <c r="AG16" s="2">
        <f t="shared" ref="AG16:AG18" si="2">AF16*1000</f>
        <v>4.416389361064355</v>
      </c>
    </row>
    <row r="17" spans="1:37" s="45" customFormat="1" x14ac:dyDescent="0.25">
      <c r="A17" s="45">
        <v>348</v>
      </c>
      <c r="E17" s="45" t="s">
        <v>92</v>
      </c>
      <c r="F17" s="16">
        <v>0.621918721586739</v>
      </c>
      <c r="G17" s="16">
        <v>0.62172500223612603</v>
      </c>
      <c r="H17" s="16">
        <v>4.57726967068237E-3</v>
      </c>
      <c r="I17" s="16">
        <v>1.14236885577417</v>
      </c>
      <c r="J17" s="16">
        <v>1.1417168037429499</v>
      </c>
      <c r="K17" s="16">
        <v>1.52485227178974E-3</v>
      </c>
      <c r="L17" s="16">
        <v>1.8898529859847898E-2</v>
      </c>
      <c r="M17" s="16">
        <v>4.4591608838624001E-3</v>
      </c>
      <c r="N17" s="16">
        <v>-17.379685441131599</v>
      </c>
      <c r="O17" s="16">
        <v>4.4949226870558299E-3</v>
      </c>
      <c r="P17" s="16">
        <v>-33.301112505649598</v>
      </c>
      <c r="Q17" s="16">
        <v>1.4723909811322101E-3</v>
      </c>
      <c r="R17" s="16">
        <v>-47.217323404515099</v>
      </c>
      <c r="S17" s="16">
        <v>0.11834102489347301</v>
      </c>
      <c r="T17" s="16">
        <v>2.7560225384033101</v>
      </c>
      <c r="U17" s="16">
        <v>0.11933342480514</v>
      </c>
      <c r="V17" s="46">
        <v>43264.577627314815</v>
      </c>
      <c r="W17" s="45">
        <v>1.9</v>
      </c>
      <c r="X17" s="16">
        <v>5.28846666115192E-2</v>
      </c>
      <c r="Y17" s="16">
        <v>4.3689599991472303E-2</v>
      </c>
      <c r="Z17" s="17">
        <f>((((N17/1000)+1)/((SMOW!$Z$4/1000)+1))-1)*1000</f>
        <v>0.143268062856583</v>
      </c>
      <c r="AA17" s="17">
        <f>((((P17/1000)+1)/((SMOW!$AA$4/1000)+1))-1)*1000</f>
        <v>0.2721089826358547</v>
      </c>
      <c r="AB17" s="17">
        <f>Z17*SMOW!$AN$6</f>
        <v>0.15047728803298699</v>
      </c>
      <c r="AC17" s="17">
        <f>AA17*SMOW!$AN$12</f>
        <v>0.28528401729676789</v>
      </c>
      <c r="AD17" s="17">
        <f t="shared" si="0"/>
        <v>0.1504659674615067</v>
      </c>
      <c r="AE17" s="17">
        <f t="shared" si="1"/>
        <v>0.28524333154921017</v>
      </c>
      <c r="AF17" s="16">
        <f>(AD17-SMOW!$AN$14*AE17)</f>
        <v>-1.425115964762691E-4</v>
      </c>
      <c r="AG17" s="2">
        <f t="shared" si="2"/>
        <v>-0.1425115964762691</v>
      </c>
    </row>
    <row r="18" spans="1:37" s="45" customFormat="1" x14ac:dyDescent="0.25">
      <c r="A18" s="45">
        <v>349</v>
      </c>
      <c r="E18" s="45" t="s">
        <v>93</v>
      </c>
      <c r="F18" s="16">
        <v>0.52274674526105502</v>
      </c>
      <c r="G18" s="16">
        <v>0.52260979776660699</v>
      </c>
      <c r="H18" s="16">
        <v>4.3168792848100202E-3</v>
      </c>
      <c r="I18" s="16">
        <v>0.93562604126148896</v>
      </c>
      <c r="J18" s="16">
        <v>0.93518832750922998</v>
      </c>
      <c r="K18" s="16">
        <v>3.8502449946438001E-3</v>
      </c>
      <c r="L18" s="16">
        <v>2.8830360841733401E-2</v>
      </c>
      <c r="M18" s="16">
        <v>3.85998941027057E-3</v>
      </c>
      <c r="N18" s="16">
        <v>-17.477073272388701</v>
      </c>
      <c r="O18" s="16">
        <v>4.2392168324416396E-3</v>
      </c>
      <c r="P18" s="16">
        <v>-33.500742503344398</v>
      </c>
      <c r="Q18" s="16">
        <v>3.7177804762738701E-3</v>
      </c>
      <c r="R18" s="16">
        <v>-47.574480797111697</v>
      </c>
      <c r="S18" s="16">
        <v>0.14073780105063999</v>
      </c>
      <c r="T18" s="16">
        <v>-4.1775345756623299</v>
      </c>
      <c r="U18" s="16">
        <v>0.123074241142029</v>
      </c>
      <c r="V18" s="46">
        <v>43264.650266203702</v>
      </c>
      <c r="W18" s="45">
        <v>1.9</v>
      </c>
      <c r="X18" s="16">
        <v>0.101019313529203</v>
      </c>
      <c r="Y18" s="16">
        <v>0.105359245128961</v>
      </c>
      <c r="Z18" s="17">
        <f>((((N18/1000)+1)/((SMOW!$Z$4/1000)+1))-1)*1000</f>
        <v>4.4143525759210434E-2</v>
      </c>
      <c r="AA18" s="17">
        <f>((((P18/1000)+1)/((SMOW!$AA$4/1000)+1))-1)*1000</f>
        <v>6.5545882798279109E-2</v>
      </c>
      <c r="AB18" s="17">
        <f>Z18*SMOW!$AN$6</f>
        <v>4.6364820658668308E-2</v>
      </c>
      <c r="AC18" s="17">
        <f>AA18*SMOW!$AN$12</f>
        <v>6.8719498271690868E-2</v>
      </c>
      <c r="AD18" s="17">
        <f t="shared" si="0"/>
        <v>4.6363745843486993E-2</v>
      </c>
      <c r="AE18" s="17">
        <f t="shared" si="1"/>
        <v>6.8717137195031558E-2</v>
      </c>
      <c r="AF18" s="16">
        <f>(AD18-SMOW!$AN$14*AE18)</f>
        <v>1.0081097404510332E-2</v>
      </c>
      <c r="AG18" s="2">
        <f t="shared" si="2"/>
        <v>10.081097404510333</v>
      </c>
    </row>
    <row r="19" spans="1:37" s="45" customFormat="1" x14ac:dyDescent="0.25">
      <c r="A19" s="45">
        <v>373</v>
      </c>
      <c r="E19" s="45" t="s">
        <v>116</v>
      </c>
      <c r="F19" s="16">
        <v>0.300382376910592</v>
      </c>
      <c r="G19" s="16">
        <v>0.30033712561042403</v>
      </c>
      <c r="H19" s="16">
        <v>2.7685658033099101E-3</v>
      </c>
      <c r="I19" s="16">
        <v>0.52626699746632799</v>
      </c>
      <c r="J19" s="16">
        <v>0.52612852262810506</v>
      </c>
      <c r="K19" s="16">
        <v>1.5385321414786699E-3</v>
      </c>
      <c r="L19" s="16">
        <v>2.2541265662783899E-2</v>
      </c>
      <c r="M19" s="16">
        <v>2.7723425096488198E-3</v>
      </c>
      <c r="N19" s="16">
        <v>-17.695437213340899</v>
      </c>
      <c r="O19" s="16">
        <v>2.7187581539332602E-3</v>
      </c>
      <c r="P19" s="16">
        <v>-33.896017885281204</v>
      </c>
      <c r="Q19" s="16">
        <v>1.4856002061332701E-3</v>
      </c>
      <c r="R19" s="16">
        <v>-47.922338226322601</v>
      </c>
      <c r="S19" s="16">
        <v>0.12559788786091999</v>
      </c>
      <c r="T19" s="16">
        <v>-8.4033012514057095</v>
      </c>
      <c r="U19" s="16">
        <v>8.1931542747513797E-2</v>
      </c>
      <c r="V19" s="46">
        <v>43271.622349537036</v>
      </c>
      <c r="W19" s="45">
        <v>1.9</v>
      </c>
      <c r="X19" s="16">
        <v>8.0227233426627298E-2</v>
      </c>
      <c r="Y19" s="16">
        <v>0.23141363109573601</v>
      </c>
      <c r="Z19" s="17">
        <f>((((N19/1000)+1)/((SMOW!$Z$4/1000)+1))-1)*1000</f>
        <v>-0.17811447389237678</v>
      </c>
      <c r="AA19" s="17">
        <f>((((P19/1000)+1)/((SMOW!$AA$4/1000)+1))-1)*1000</f>
        <v>-0.34345731875051744</v>
      </c>
      <c r="AB19" s="17">
        <f>Z19*SMOW!$AN$6</f>
        <v>-0.18707716469634386</v>
      </c>
      <c r="AC19" s="17">
        <f>AA19*SMOW!$AN$12</f>
        <v>-0.36008691339031645</v>
      </c>
      <c r="AD19" s="17">
        <f t="shared" ref="AD19:AD23" si="3">LN((AB19/1000)+1)*1000</f>
        <v>-0.1870946658118631</v>
      </c>
      <c r="AE19" s="17">
        <f t="shared" ref="AE19:AE23" si="4">LN((AC19/1000)+1)*1000</f>
        <v>-0.360151760250358</v>
      </c>
      <c r="AF19" s="16">
        <f>(AD19-SMOW!$AN$14*AE19)</f>
        <v>3.0654636003259461E-3</v>
      </c>
      <c r="AG19" s="2">
        <f t="shared" ref="AG19:AG23" si="5">AF19*1000</f>
        <v>3.0654636003259461</v>
      </c>
    </row>
    <row r="20" spans="1:37" s="45" customFormat="1" x14ac:dyDescent="0.25">
      <c r="A20" s="45">
        <v>374</v>
      </c>
      <c r="E20" s="45" t="s">
        <v>117</v>
      </c>
      <c r="F20" s="16">
        <v>0.40547382154600398</v>
      </c>
      <c r="G20" s="16">
        <v>0.40539116405077602</v>
      </c>
      <c r="H20" s="16">
        <v>4.9385162329472999E-3</v>
      </c>
      <c r="I20" s="16">
        <v>0.704092192750572</v>
      </c>
      <c r="J20" s="16">
        <v>0.70384437387756904</v>
      </c>
      <c r="K20" s="16">
        <v>1.78801429668704E-3</v>
      </c>
      <c r="L20" s="16">
        <v>3.3761334643419502E-2</v>
      </c>
      <c r="M20" s="16">
        <v>4.6482299732396601E-3</v>
      </c>
      <c r="N20" s="16">
        <v>-17.592236407468999</v>
      </c>
      <c r="O20" s="16">
        <v>4.8496702735376096E-3</v>
      </c>
      <c r="P20" s="16">
        <v>-33.724310619863701</v>
      </c>
      <c r="Q20" s="16">
        <v>1.72649913259241E-3</v>
      </c>
      <c r="R20" s="16">
        <v>-47.892422089436501</v>
      </c>
      <c r="S20" s="16">
        <v>0.125979513738986</v>
      </c>
      <c r="T20" s="16">
        <v>-15.7874460322261</v>
      </c>
      <c r="U20" s="16">
        <v>6.6367096847159496E-2</v>
      </c>
      <c r="V20" s="46">
        <v>43271.694826388892</v>
      </c>
      <c r="W20" s="45">
        <v>1.9</v>
      </c>
      <c r="X20" s="16">
        <v>6.6569019383902805E-2</v>
      </c>
      <c r="Y20" s="16">
        <v>6.35851789608015E-2</v>
      </c>
      <c r="Z20" s="17">
        <f>((((N20/1000)+1)/((SMOW!$Z$4/1000)+1))-1)*1000</f>
        <v>-7.3073300081771819E-2</v>
      </c>
      <c r="AA20" s="17">
        <f>((((P20/1000)+1)/((SMOW!$AA$4/1000)+1))-1)*1000</f>
        <v>-0.16578670101352611</v>
      </c>
      <c r="AB20" s="17">
        <f>Z20*SMOW!$AN$6</f>
        <v>-7.6750336430059601E-2</v>
      </c>
      <c r="AC20" s="17">
        <f>AA20*SMOW!$AN$12</f>
        <v>-0.17381379924091056</v>
      </c>
      <c r="AD20" s="17">
        <f t="shared" si="3"/>
        <v>-7.6753281887846733E-2</v>
      </c>
      <c r="AE20" s="17">
        <f t="shared" si="4"/>
        <v>-0.17382890660987091</v>
      </c>
      <c r="AF20" s="16">
        <f>(AD20-SMOW!$AN$14*AE20)</f>
        <v>1.5028380802165106E-2</v>
      </c>
      <c r="AG20" s="2">
        <f t="shared" si="5"/>
        <v>15.028380802165106</v>
      </c>
    </row>
    <row r="21" spans="1:37" s="45" customFormat="1" x14ac:dyDescent="0.25">
      <c r="A21" s="45">
        <v>375</v>
      </c>
      <c r="E21" s="45" t="s">
        <v>118</v>
      </c>
      <c r="F21" s="16">
        <v>0.48327321940451201</v>
      </c>
      <c r="G21" s="16">
        <v>0.48315625748313001</v>
      </c>
      <c r="H21" s="16">
        <v>3.3835519623735999E-3</v>
      </c>
      <c r="I21" s="16">
        <v>0.82500229289604299</v>
      </c>
      <c r="J21" s="16">
        <v>0.82466211911842202</v>
      </c>
      <c r="K21" s="16">
        <v>1.54455489597335E-3</v>
      </c>
      <c r="L21" s="16">
        <v>4.7734658588603603E-2</v>
      </c>
      <c r="M21" s="16">
        <v>3.3234704407463299E-3</v>
      </c>
      <c r="N21" s="16">
        <v>-17.515836653110401</v>
      </c>
      <c r="O21" s="16">
        <v>3.3226804564142798E-3</v>
      </c>
      <c r="P21" s="16">
        <v>-33.607560332458497</v>
      </c>
      <c r="Q21" s="16">
        <v>1.49141575270428E-3</v>
      </c>
      <c r="R21" s="16">
        <v>-47.452630617703399</v>
      </c>
      <c r="S21" s="16">
        <v>0.116564561834145</v>
      </c>
      <c r="T21" s="16">
        <v>-14.5007240777086</v>
      </c>
      <c r="U21" s="16">
        <v>7.1094423651981695E-2</v>
      </c>
      <c r="V21" s="46">
        <v>43271.767442129632</v>
      </c>
      <c r="W21" s="45">
        <v>1.9</v>
      </c>
      <c r="X21" s="16">
        <v>6.2593426976115998E-3</v>
      </c>
      <c r="Y21" s="16">
        <v>8.9036195485088405E-3</v>
      </c>
      <c r="Z21" s="17">
        <f>((((N21/1000)+1)/((SMOW!$Z$4/1000)+1))-1)*1000</f>
        <v>4.6888821887414167E-3</v>
      </c>
      <c r="AA21" s="17">
        <f>((((P21/1000)+1)/((SMOW!$AA$4/1000)+1))-1)*1000</f>
        <v>-4.4981704009905421E-2</v>
      </c>
      <c r="AB21" s="17">
        <f>Z21*SMOW!$AN$6</f>
        <v>4.9248259633013144E-3</v>
      </c>
      <c r="AC21" s="17">
        <f>AA21*SMOW!$AN$12</f>
        <v>-4.7159638393756781E-2</v>
      </c>
      <c r="AD21" s="17">
        <f t="shared" si="3"/>
        <v>4.9248138363439248E-3</v>
      </c>
      <c r="AE21" s="17">
        <f t="shared" si="4"/>
        <v>-4.7160750444455057E-2</v>
      </c>
      <c r="AF21" s="16">
        <f>(AD21-SMOW!$AN$14*AE21)</f>
        <v>2.9825690071016195E-2</v>
      </c>
      <c r="AG21" s="2">
        <f t="shared" si="5"/>
        <v>29.825690071016194</v>
      </c>
    </row>
    <row r="22" spans="1:37" s="45" customFormat="1" x14ac:dyDescent="0.25">
      <c r="A22" s="45">
        <v>400</v>
      </c>
      <c r="E22" s="45" t="s">
        <v>142</v>
      </c>
      <c r="F22" s="16">
        <v>0.43238764200000002</v>
      </c>
      <c r="G22" s="16">
        <v>0.43229358000000001</v>
      </c>
      <c r="H22" s="16">
        <v>5.5944819999999996E-3</v>
      </c>
      <c r="I22" s="16">
        <v>0.81824838700000002</v>
      </c>
      <c r="J22" s="16">
        <v>0.81791377700000001</v>
      </c>
      <c r="K22" s="16">
        <v>1.180195E-3</v>
      </c>
      <c r="L22" s="16">
        <v>-3.5561989999999999E-3</v>
      </c>
      <c r="M22" s="16">
        <v>4.0175269999999999E-3</v>
      </c>
      <c r="N22" s="16">
        <v>-17.565806779999999</v>
      </c>
      <c r="O22" s="16">
        <v>5.4938349999999999E-3</v>
      </c>
      <c r="P22" s="16">
        <v>-33.614081880000001</v>
      </c>
      <c r="Q22" s="16">
        <v>1.1395909999999999E-3</v>
      </c>
      <c r="R22" s="16">
        <v>-48.781238379999998</v>
      </c>
      <c r="S22" s="16">
        <v>0.11388954699999999</v>
      </c>
      <c r="T22" s="16">
        <v>-4.6212376040000001</v>
      </c>
      <c r="U22" s="16">
        <v>8.3421906000000004E-2</v>
      </c>
      <c r="V22" s="46">
        <v>43277.85833333333</v>
      </c>
      <c r="W22" s="45">
        <v>1.9</v>
      </c>
      <c r="X22" s="16">
        <v>6.1225842000000003E-2</v>
      </c>
      <c r="Y22" s="16">
        <v>4.9032369999999999E-2</v>
      </c>
      <c r="Z22" s="17">
        <f>((((N22/1000)+1)/((SMOW!$Z$4/1000)+1))-1)*1000</f>
        <v>-4.6172356147566873E-2</v>
      </c>
      <c r="AA22" s="17">
        <f>((((P22/1000)+1)/((SMOW!$AA$4/1000)+1))-1)*1000</f>
        <v>-5.1729743340112044E-2</v>
      </c>
      <c r="AB22" s="17">
        <f>Z22*SMOW!$AN$6</f>
        <v>-4.8495741455890223E-2</v>
      </c>
      <c r="AC22" s="17">
        <f>AA22*SMOW!$AN$12</f>
        <v>-5.4234405828296708E-2</v>
      </c>
      <c r="AD22" s="17">
        <f t="shared" si="3"/>
        <v>-4.8496917412423027E-2</v>
      </c>
      <c r="AE22" s="17">
        <f t="shared" si="4"/>
        <v>-5.4235876566866181E-2</v>
      </c>
      <c r="AF22" s="16">
        <f>(AD22-SMOW!$AN$14*AE22)</f>
        <v>-1.986037458511768E-2</v>
      </c>
      <c r="AG22" s="2">
        <f t="shared" si="5"/>
        <v>-19.860374585117679</v>
      </c>
    </row>
    <row r="23" spans="1:37" s="45" customFormat="1" x14ac:dyDescent="0.25">
      <c r="A23" s="45">
        <v>401</v>
      </c>
      <c r="E23" s="45" t="s">
        <v>143</v>
      </c>
      <c r="F23" s="16">
        <v>0.55099883149332096</v>
      </c>
      <c r="G23" s="16">
        <v>0.55084647798179298</v>
      </c>
      <c r="H23" s="16">
        <v>5.5934449846805198E-3</v>
      </c>
      <c r="I23" s="16">
        <v>1.0841063931277899</v>
      </c>
      <c r="J23" s="16">
        <v>1.08351911487365</v>
      </c>
      <c r="K23" s="16">
        <v>1.7455198425904801E-3</v>
      </c>
      <c r="L23" s="16">
        <v>-2.1251614671495202E-2</v>
      </c>
      <c r="M23" s="16">
        <v>5.7400073296453103E-3</v>
      </c>
      <c r="N23" s="16">
        <v>-17.4493294529289</v>
      </c>
      <c r="O23" s="16">
        <v>5.49281658484717E-3</v>
      </c>
      <c r="P23" s="16">
        <v>-33.357370496096301</v>
      </c>
      <c r="Q23" s="16">
        <v>1.6854666653085999E-3</v>
      </c>
      <c r="R23" s="16">
        <v>-47.8231818792109</v>
      </c>
      <c r="S23" s="16">
        <v>0.138883863615129</v>
      </c>
      <c r="T23" s="16">
        <v>0.49600136258747302</v>
      </c>
      <c r="U23" s="16">
        <v>7.2895163777908903E-2</v>
      </c>
      <c r="V23" s="46">
        <v>43278.350821759261</v>
      </c>
      <c r="W23" s="45">
        <v>1.9</v>
      </c>
      <c r="X23" s="16">
        <v>4.3457562646071098E-2</v>
      </c>
      <c r="Y23" s="16">
        <v>4.6595177937513402E-2</v>
      </c>
      <c r="Z23" s="17">
        <f>((((N23/1000)+1)/((SMOW!$Z$4/1000)+1))-1)*1000</f>
        <v>7.2382097516809907E-2</v>
      </c>
      <c r="AA23" s="17">
        <f>((((P23/1000)+1)/((SMOW!$AA$4/1000)+1))-1)*1000</f>
        <v>0.21389716561692751</v>
      </c>
      <c r="AB23" s="17">
        <f>Z23*SMOW!$AN$6</f>
        <v>7.6024352666594935E-2</v>
      </c>
      <c r="AC23" s="17">
        <f>AA23*SMOW!$AN$12</f>
        <v>0.22425368727077302</v>
      </c>
      <c r="AD23" s="17">
        <f t="shared" si="3"/>
        <v>7.6021462961873482E-2</v>
      </c>
      <c r="AE23" s="17">
        <f t="shared" si="4"/>
        <v>0.22422854617120658</v>
      </c>
      <c r="AF23" s="16">
        <f>(AD23-SMOW!$AN$14*AE23)</f>
        <v>-4.23712094165236E-2</v>
      </c>
      <c r="AG23" s="2">
        <f t="shared" si="5"/>
        <v>-42.371209416523598</v>
      </c>
    </row>
    <row r="24" spans="1:37" s="45" customFormat="1" x14ac:dyDescent="0.25"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46"/>
      <c r="X24" s="16"/>
      <c r="Y24" s="16"/>
      <c r="Z24" s="17"/>
      <c r="AA24" s="17"/>
      <c r="AB24" s="17"/>
      <c r="AC24" s="17"/>
      <c r="AD24" s="17"/>
      <c r="AE24" s="17"/>
      <c r="AF24" s="16"/>
      <c r="AG24" s="2"/>
    </row>
    <row r="25" spans="1:37" s="45" customFormat="1" x14ac:dyDescent="0.25"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46"/>
      <c r="X25" s="16"/>
      <c r="Y25" s="16"/>
      <c r="Z25" s="17"/>
      <c r="AA25" s="17"/>
      <c r="AB25" s="17"/>
      <c r="AC25" s="17"/>
      <c r="AD25" s="17"/>
      <c r="AE25" s="17"/>
      <c r="AF25" s="16"/>
      <c r="AG25" s="2"/>
    </row>
    <row r="26" spans="1:37" s="45" customFormat="1" x14ac:dyDescent="0.25">
      <c r="B26" s="20"/>
      <c r="C26" s="47"/>
      <c r="D26" s="47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46"/>
      <c r="X26" s="16"/>
      <c r="Y26" s="16"/>
      <c r="Z26" s="17"/>
      <c r="AA26" s="17"/>
      <c r="AB26" s="17"/>
      <c r="AC26" s="17"/>
      <c r="AD26" s="17"/>
      <c r="AE26" s="17"/>
      <c r="AF26" s="16"/>
      <c r="AG26" s="2"/>
    </row>
    <row r="27" spans="1:37" s="45" customFormat="1" x14ac:dyDescent="0.25">
      <c r="B27" s="20"/>
      <c r="C27" s="47"/>
      <c r="D27" s="47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46"/>
      <c r="X27" s="16"/>
      <c r="Y27" s="16"/>
      <c r="Z27" s="17"/>
      <c r="AA27" s="17"/>
      <c r="AB27" s="17"/>
      <c r="AC27" s="17"/>
      <c r="AD27" s="17"/>
      <c r="AE27" s="17"/>
      <c r="AF27" s="16"/>
      <c r="AG27" s="2"/>
    </row>
    <row r="28" spans="1:37" s="45" customFormat="1" x14ac:dyDescent="0.25">
      <c r="B28" s="20"/>
      <c r="C28" s="47"/>
      <c r="D28" s="47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46"/>
      <c r="X28" s="16"/>
      <c r="Y28" s="16"/>
      <c r="Z28" s="17"/>
      <c r="AA28" s="17"/>
      <c r="AB28" s="17"/>
      <c r="AC28" s="17"/>
      <c r="AD28" s="17"/>
      <c r="AE28" s="17"/>
      <c r="AF28" s="16"/>
      <c r="AG28" s="2"/>
    </row>
    <row r="29" spans="1:37" s="45" customFormat="1" x14ac:dyDescent="0.25">
      <c r="B29" s="20"/>
      <c r="C29" s="47"/>
      <c r="D29" s="47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46"/>
      <c r="X29" s="16"/>
      <c r="Y29" s="16"/>
      <c r="Z29" s="17"/>
      <c r="AA29" s="17"/>
      <c r="AB29" s="17"/>
      <c r="AC29" s="17"/>
      <c r="AD29" s="17"/>
      <c r="AE29" s="17"/>
      <c r="AF29" s="16"/>
      <c r="AG29" s="2"/>
    </row>
    <row r="30" spans="1:37" s="45" customFormat="1" x14ac:dyDescent="0.25">
      <c r="B30" s="20"/>
      <c r="C30" s="47"/>
      <c r="D30" s="47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46"/>
      <c r="X30" s="16"/>
      <c r="Y30" s="16"/>
      <c r="Z30" s="17"/>
      <c r="AA30" s="17"/>
      <c r="AB30" s="17"/>
      <c r="AC30" s="17"/>
      <c r="AD30" s="17"/>
      <c r="AE30" s="17"/>
      <c r="AF30" s="16"/>
      <c r="AG30" s="2"/>
    </row>
    <row r="31" spans="1:37" s="18" customFormat="1" x14ac:dyDescent="0.25">
      <c r="A31" s="14"/>
      <c r="B31" s="20"/>
      <c r="C31" s="14"/>
      <c r="D31" s="14"/>
      <c r="E31" s="14"/>
      <c r="F31" s="17"/>
      <c r="G31" s="17"/>
      <c r="H31" s="17"/>
      <c r="I31" s="17"/>
      <c r="J31" s="17"/>
      <c r="K31" s="17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5"/>
      <c r="W31" s="14"/>
      <c r="X31" s="16"/>
      <c r="Y31" s="19" t="s">
        <v>35</v>
      </c>
      <c r="Z31" s="16">
        <f t="shared" ref="Z31:AG31" si="6">AVERAGE(Z16:Z30)</f>
        <v>2.7755575615628914E-14</v>
      </c>
      <c r="AA31" s="16">
        <f t="shared" si="6"/>
        <v>5.5511151231257827E-14</v>
      </c>
      <c r="AB31" s="16">
        <f t="shared" si="6"/>
        <v>2.915376273726622E-14</v>
      </c>
      <c r="AC31" s="16">
        <f t="shared" si="6"/>
        <v>5.8199972619021878E-14</v>
      </c>
      <c r="AD31" s="16">
        <f t="shared" si="6"/>
        <v>-4.6894952652493799E-6</v>
      </c>
      <c r="AE31" s="16">
        <f t="shared" si="6"/>
        <v>-1.9043940124609943E-5</v>
      </c>
      <c r="AF31" s="16">
        <f t="shared" si="6"/>
        <v>5.3657051205489859E-6</v>
      </c>
      <c r="AG31" s="2">
        <f t="shared" si="6"/>
        <v>5.3657051205480144E-3</v>
      </c>
      <c r="AH31" s="19" t="s">
        <v>35</v>
      </c>
      <c r="AI31" s="14" t="s">
        <v>76</v>
      </c>
      <c r="AJ31" s="14"/>
      <c r="AK31"/>
    </row>
    <row r="32" spans="1:37" s="18" customFormat="1" x14ac:dyDescent="0.25">
      <c r="A32" s="14"/>
      <c r="B32" s="20"/>
      <c r="C32" s="14"/>
      <c r="D32" s="14"/>
      <c r="E32" s="14"/>
      <c r="F32" s="17"/>
      <c r="G32" s="17"/>
      <c r="H32" s="17"/>
      <c r="I32" s="17"/>
      <c r="J32" s="17"/>
      <c r="K32" s="17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5"/>
      <c r="W32" s="14"/>
      <c r="X32" s="16"/>
      <c r="Y32" s="16"/>
      <c r="Z32" s="16"/>
      <c r="AA32" s="16"/>
      <c r="AB32" s="16"/>
      <c r="AC32" s="16"/>
      <c r="AD32" s="14"/>
      <c r="AE32" s="14"/>
      <c r="AF32" s="16"/>
      <c r="AG32" s="2">
        <f>STDEV(AG16:AG30)</f>
        <v>22.154419262494638</v>
      </c>
      <c r="AH32" s="19" t="s">
        <v>74</v>
      </c>
      <c r="AI32" s="18" t="s">
        <v>87</v>
      </c>
      <c r="AJ32" s="14"/>
      <c r="AK32"/>
    </row>
    <row r="33" spans="1:37" s="18" customFormat="1" x14ac:dyDescent="0.25">
      <c r="B33" s="20"/>
      <c r="C33" s="14"/>
      <c r="D33" s="14"/>
      <c r="E33" s="14"/>
      <c r="F33" s="17"/>
      <c r="G33" s="17"/>
      <c r="H33" s="17"/>
      <c r="I33" s="17"/>
      <c r="J33" s="17"/>
      <c r="K33" s="17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5"/>
      <c r="W33" s="14"/>
      <c r="X33" s="16"/>
      <c r="Y33" s="16"/>
      <c r="Z33" s="16"/>
      <c r="AA33" s="16"/>
      <c r="AB33" s="16"/>
      <c r="AC33" s="16"/>
      <c r="AD33" s="14"/>
      <c r="AE33" s="14"/>
      <c r="AF33" s="14"/>
      <c r="AG33" s="3"/>
      <c r="AH33" s="19"/>
      <c r="AI33" s="14"/>
      <c r="AJ33" s="14"/>
      <c r="AK33"/>
    </row>
    <row r="34" spans="1:37" s="45" customFormat="1" x14ac:dyDescent="0.25">
      <c r="A34" s="18" t="s">
        <v>82</v>
      </c>
      <c r="B34" s="27"/>
      <c r="C34" s="18"/>
      <c r="D34" s="18"/>
      <c r="E34" s="18"/>
      <c r="F34" s="34"/>
      <c r="G34" s="34"/>
      <c r="H34" s="34"/>
      <c r="I34" s="36"/>
      <c r="J34" s="36"/>
      <c r="K34" s="36"/>
      <c r="L34" s="34"/>
      <c r="M34" s="34"/>
      <c r="N34" s="34"/>
      <c r="O34" s="34"/>
      <c r="P34" s="18"/>
      <c r="Q34" s="18"/>
      <c r="R34" s="18"/>
      <c r="S34" s="18"/>
      <c r="T34" s="18"/>
      <c r="U34" s="18"/>
      <c r="V34" s="12"/>
      <c r="W34" s="18"/>
      <c r="X34" s="34"/>
      <c r="Y34" s="34"/>
      <c r="Z34" s="36"/>
      <c r="AA34" s="36"/>
      <c r="AB34" s="36"/>
      <c r="AC34" s="36"/>
      <c r="AD34" s="36"/>
      <c r="AE34" s="36"/>
      <c r="AF34" s="34"/>
      <c r="AG34" s="35"/>
      <c r="AH34" s="18"/>
      <c r="AI34" s="18"/>
      <c r="AJ34" s="18"/>
      <c r="AK34"/>
    </row>
    <row r="35" spans="1:37" s="45" customFormat="1" x14ac:dyDescent="0.25">
      <c r="A35" s="18"/>
      <c r="B35" s="27"/>
      <c r="C35" s="18"/>
      <c r="D35" s="18"/>
      <c r="E35" s="18"/>
      <c r="F35" s="34"/>
      <c r="G35" s="34"/>
      <c r="H35" s="34"/>
      <c r="I35" s="36"/>
      <c r="J35" s="36"/>
      <c r="K35" s="36"/>
      <c r="L35" s="34"/>
      <c r="M35" s="34"/>
      <c r="N35" s="34"/>
      <c r="O35" s="34"/>
      <c r="P35" s="18"/>
      <c r="Q35" s="18"/>
      <c r="R35" s="18"/>
      <c r="S35" s="18"/>
      <c r="T35" s="18"/>
      <c r="U35" s="18"/>
      <c r="V35" s="12"/>
      <c r="W35" s="18"/>
      <c r="X35" s="34"/>
      <c r="Y35" s="34"/>
      <c r="Z35" s="37"/>
      <c r="AA35" s="37"/>
      <c r="AB35" s="37"/>
      <c r="AC35" s="37"/>
      <c r="AD35" s="37"/>
      <c r="AE35" s="37"/>
      <c r="AF35" s="38"/>
      <c r="AG35" s="39"/>
      <c r="AH35" s="18"/>
      <c r="AI35" s="18"/>
      <c r="AJ35" s="18"/>
      <c r="AK35" s="18"/>
    </row>
    <row r="36" spans="1:37" s="45" customFormat="1" x14ac:dyDescent="0.25">
      <c r="B36" s="27"/>
      <c r="C36" s="18"/>
      <c r="D36" s="18"/>
      <c r="E36" s="18"/>
      <c r="F36" s="34"/>
      <c r="G36" s="34"/>
      <c r="H36" s="34"/>
      <c r="I36" s="36"/>
      <c r="J36" s="36"/>
      <c r="K36" s="36"/>
      <c r="L36" s="34"/>
      <c r="M36" s="34"/>
      <c r="N36" s="34"/>
      <c r="O36" s="34"/>
      <c r="P36" s="18"/>
      <c r="Q36" s="18"/>
      <c r="R36" s="18"/>
      <c r="S36" s="18"/>
      <c r="T36" s="18"/>
      <c r="U36" s="18"/>
      <c r="V36" s="12"/>
      <c r="W36" s="18"/>
      <c r="X36" s="34"/>
      <c r="Y36" s="34"/>
      <c r="Z36" s="37"/>
      <c r="AA36" s="37"/>
      <c r="AB36" s="37"/>
      <c r="AC36" s="37"/>
      <c r="AD36" s="37"/>
      <c r="AE36" s="37"/>
      <c r="AF36" s="38"/>
      <c r="AG36" s="39"/>
      <c r="AH36" s="18"/>
      <c r="AI36" s="18"/>
      <c r="AJ36" s="18"/>
      <c r="AK36" s="18"/>
    </row>
    <row r="37" spans="1:37" s="45" customFormat="1" x14ac:dyDescent="0.25">
      <c r="A37" s="18"/>
      <c r="B37" s="27"/>
      <c r="C37" s="48"/>
      <c r="D37" s="48"/>
      <c r="E37" s="18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12"/>
      <c r="W37" s="18"/>
      <c r="X37" s="34"/>
      <c r="Y37" s="34"/>
      <c r="Z37" s="37"/>
      <c r="AA37" s="37"/>
      <c r="AB37" s="37"/>
      <c r="AC37" s="37"/>
      <c r="AD37" s="37"/>
      <c r="AE37" s="37"/>
      <c r="AF37" s="38"/>
      <c r="AG37" s="39"/>
      <c r="AH37" s="18"/>
      <c r="AI37" s="18"/>
      <c r="AJ37" s="18"/>
      <c r="AK37" s="18"/>
    </row>
    <row r="38" spans="1:37" x14ac:dyDescent="0.25">
      <c r="A38" s="45"/>
      <c r="B38" s="20"/>
      <c r="C38" s="47"/>
      <c r="D38" s="47"/>
      <c r="E38" s="45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46"/>
      <c r="W38" s="45"/>
      <c r="X38" s="16"/>
      <c r="Y38" s="16"/>
      <c r="Z38" s="17"/>
      <c r="AA38" s="17"/>
      <c r="AB38" s="17"/>
      <c r="AC38" s="17"/>
      <c r="AD38" s="17"/>
      <c r="AE38" s="17"/>
      <c r="AF38" s="16"/>
      <c r="AG38" s="2"/>
      <c r="AH38" s="45"/>
      <c r="AI38" s="45"/>
      <c r="AJ38" s="45"/>
      <c r="AK38" s="45"/>
    </row>
    <row r="39" spans="1:37" x14ac:dyDescent="0.25">
      <c r="A39" s="45"/>
      <c r="B39" s="20"/>
      <c r="C39" s="47"/>
      <c r="D39" s="47"/>
      <c r="E39" s="45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46"/>
      <c r="W39" s="45"/>
      <c r="X39" s="16"/>
      <c r="Y39" s="16"/>
      <c r="Z39" s="17"/>
      <c r="AA39" s="17"/>
      <c r="AB39" s="17"/>
      <c r="AC39" s="17"/>
      <c r="AD39" s="17"/>
      <c r="AE39" s="17"/>
      <c r="AF39" s="16"/>
      <c r="AG39" s="2"/>
      <c r="AH39" s="45"/>
      <c r="AI39" s="45"/>
      <c r="AJ39" s="45"/>
      <c r="AK39" s="45"/>
    </row>
    <row r="40" spans="1:37" x14ac:dyDescent="0.25">
      <c r="A40" s="45"/>
      <c r="B40" s="20"/>
      <c r="C40" s="47"/>
      <c r="D40" s="47"/>
      <c r="E40" s="45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46"/>
      <c r="W40" s="45"/>
      <c r="X40" s="16"/>
      <c r="Y40" s="16"/>
      <c r="Z40" s="17"/>
      <c r="AA40" s="17"/>
      <c r="AB40" s="17"/>
      <c r="AC40" s="17"/>
      <c r="AD40" s="17"/>
      <c r="AE40" s="17"/>
      <c r="AF40" s="16"/>
      <c r="AG40" s="2"/>
      <c r="AH40" s="45"/>
      <c r="AI40" s="45"/>
      <c r="AJ40" s="45"/>
      <c r="AK40" s="45"/>
    </row>
    <row r="41" spans="1:37" x14ac:dyDescent="0.25">
      <c r="A41" s="45"/>
      <c r="B41" s="20"/>
      <c r="C41" s="47"/>
      <c r="D41" s="47"/>
      <c r="E41" s="45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46"/>
      <c r="W41" s="45"/>
      <c r="X41" s="16"/>
      <c r="Y41" s="16"/>
      <c r="Z41" s="17"/>
      <c r="AA41" s="17"/>
      <c r="AB41" s="17"/>
      <c r="AC41" s="17"/>
      <c r="AD41" s="17"/>
      <c r="AE41" s="17"/>
      <c r="AF41" s="16"/>
      <c r="AG41" s="2"/>
      <c r="AH41" s="45"/>
      <c r="AI41" s="45"/>
      <c r="AJ41" s="45"/>
      <c r="AK41" s="45"/>
    </row>
    <row r="42" spans="1:37" s="45" customFormat="1" x14ac:dyDescent="0.25">
      <c r="B42" s="20"/>
      <c r="C42" s="47"/>
      <c r="D42" s="47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46"/>
      <c r="X42" s="16"/>
      <c r="Y42" s="16"/>
      <c r="Z42" s="17"/>
      <c r="AA42" s="17"/>
      <c r="AB42" s="17"/>
      <c r="AC42" s="17"/>
      <c r="AD42" s="17"/>
      <c r="AE42" s="17"/>
      <c r="AF42" s="16"/>
      <c r="AG42" s="2"/>
    </row>
    <row r="43" spans="1:37" s="45" customFormat="1" x14ac:dyDescent="0.25">
      <c r="B43" s="20"/>
      <c r="C43" s="47"/>
      <c r="D43" s="47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46"/>
      <c r="X43" s="16"/>
      <c r="Y43" s="16"/>
      <c r="Z43" s="17"/>
      <c r="AA43" s="17"/>
      <c r="AB43" s="17"/>
      <c r="AC43" s="17"/>
      <c r="AD43" s="17"/>
      <c r="AE43" s="17"/>
      <c r="AF43" s="16"/>
      <c r="AG43" s="2"/>
    </row>
    <row r="44" spans="1:37" s="45" customFormat="1" x14ac:dyDescent="0.25">
      <c r="B44" s="20"/>
      <c r="C44" s="47"/>
      <c r="D44" s="47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46"/>
      <c r="X44" s="16"/>
      <c r="Y44" s="16"/>
      <c r="Z44" s="17"/>
      <c r="AA44" s="17"/>
      <c r="AB44" s="17"/>
      <c r="AC44" s="17"/>
      <c r="AD44" s="17"/>
      <c r="AE44" s="17"/>
      <c r="AF44" s="16"/>
      <c r="AG44" s="2"/>
    </row>
    <row r="45" spans="1:37" s="45" customFormat="1" x14ac:dyDescent="0.25">
      <c r="B45" s="20"/>
      <c r="C45" s="47"/>
      <c r="D45" s="47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46"/>
      <c r="X45" s="16"/>
      <c r="Y45" s="16"/>
      <c r="Z45" s="17"/>
      <c r="AA45" s="17"/>
      <c r="AB45" s="17"/>
      <c r="AC45" s="17"/>
      <c r="AD45" s="17"/>
      <c r="AE45" s="17"/>
      <c r="AF45" s="16"/>
      <c r="AG45" s="2"/>
    </row>
    <row r="46" spans="1:37" x14ac:dyDescent="0.25">
      <c r="A46" s="45"/>
    </row>
  </sheetData>
  <mergeCells count="2">
    <mergeCell ref="Z1:AA1"/>
    <mergeCell ref="AB1:AC1"/>
  </mergeCells>
  <dataValidations count="3">
    <dataValidation type="list" allowBlank="1" showInputMessage="1" showErrorMessage="1" sqref="F37:F40 H38:H40 D34:D45 H42 F42 D26:D30 D7:D15">
      <formula1>INDIRECT(C7)</formula1>
    </dataValidation>
    <dataValidation type="list" allowBlank="1" showInputMessage="1" showErrorMessage="1" sqref="E37:E40 C34:C45 E42 C7:C15 C26:C30">
      <formula1>Type</formula1>
    </dataValidation>
    <dataValidation type="list" allowBlank="1" showInputMessage="1" showErrorMessage="1" sqref="E10:E15">
      <formula1>INDIRECT(#REF!)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3"/>
  <sheetViews>
    <sheetView topLeftCell="V1" workbookViewId="0">
      <selection activeCell="Z15" sqref="Z15"/>
    </sheetView>
  </sheetViews>
  <sheetFormatPr defaultRowHeight="15" x14ac:dyDescent="0.25"/>
  <cols>
    <col min="5" max="5" width="34.140625" customWidth="1"/>
    <col min="6" max="7" width="11.28515625" bestFit="1" customWidth="1"/>
    <col min="8" max="8" width="9.5703125" bestFit="1" customWidth="1"/>
    <col min="9" max="10" width="11.28515625" bestFit="1" customWidth="1"/>
    <col min="11" max="13" width="9.5703125" bestFit="1" customWidth="1"/>
    <col min="14" max="14" width="11.28515625" bestFit="1" customWidth="1"/>
    <col min="15" max="15" width="9.5703125" bestFit="1" customWidth="1"/>
    <col min="16" max="16" width="11.28515625" bestFit="1" customWidth="1"/>
    <col min="17" max="17" width="9.5703125" bestFit="1" customWidth="1"/>
    <col min="18" max="18" width="12.28515625" bestFit="1" customWidth="1"/>
    <col min="19" max="19" width="9.5703125" bestFit="1" customWidth="1"/>
    <col min="20" max="20" width="11.5703125" bestFit="1" customWidth="1"/>
    <col min="21" max="21" width="9.5703125" bestFit="1" customWidth="1"/>
    <col min="22" max="22" width="16.140625" customWidth="1"/>
    <col min="25" max="25" width="14.7109375" customWidth="1"/>
    <col min="26" max="26" width="16.42578125" customWidth="1"/>
    <col min="27" max="27" width="17.7109375" customWidth="1"/>
    <col min="28" max="28" width="13.85546875" customWidth="1"/>
    <col min="29" max="29" width="14.28515625" customWidth="1"/>
    <col min="30" max="30" width="11.5703125" customWidth="1"/>
    <col min="31" max="31" width="10.42578125" customWidth="1"/>
    <col min="32" max="32" width="11.5703125" customWidth="1"/>
    <col min="33" max="33" width="15.28515625" customWidth="1"/>
    <col min="36" max="36" width="10.5703125" customWidth="1"/>
  </cols>
  <sheetData>
    <row r="1" spans="1:36" s="14" customFormat="1" x14ac:dyDescent="0.25">
      <c r="A1" s="4" t="s">
        <v>24</v>
      </c>
      <c r="B1" s="29"/>
      <c r="C1" s="4"/>
      <c r="D1" s="4"/>
      <c r="E1" s="4"/>
      <c r="F1" s="30"/>
      <c r="G1" s="30"/>
      <c r="H1" s="30"/>
      <c r="I1" s="30"/>
      <c r="J1" s="30"/>
      <c r="K1" s="30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3"/>
      <c r="Y1" s="43"/>
      <c r="Z1" s="4"/>
      <c r="AA1" s="4"/>
      <c r="AB1" s="4"/>
      <c r="AC1" s="4"/>
      <c r="AD1" s="4"/>
      <c r="AE1" s="4"/>
      <c r="AF1" s="4"/>
      <c r="AG1" s="4"/>
    </row>
    <row r="2" spans="1:36" s="14" customFormat="1" x14ac:dyDescent="0.25">
      <c r="A2" s="19" t="s">
        <v>0</v>
      </c>
      <c r="B2" s="22" t="s">
        <v>79</v>
      </c>
      <c r="C2" s="13" t="s">
        <v>65</v>
      </c>
      <c r="D2" s="13" t="s">
        <v>57</v>
      </c>
      <c r="E2" s="19" t="s">
        <v>1</v>
      </c>
      <c r="F2" s="31" t="s">
        <v>2</v>
      </c>
      <c r="G2" s="31" t="s">
        <v>3</v>
      </c>
      <c r="H2" s="31" t="s">
        <v>4</v>
      </c>
      <c r="I2" s="31" t="s">
        <v>5</v>
      </c>
      <c r="J2" s="31" t="s">
        <v>6</v>
      </c>
      <c r="K2" s="31" t="s">
        <v>7</v>
      </c>
      <c r="L2" s="19" t="s">
        <v>8</v>
      </c>
      <c r="M2" s="19" t="s">
        <v>9</v>
      </c>
      <c r="N2" s="19" t="s">
        <v>10</v>
      </c>
      <c r="O2" s="19" t="s">
        <v>11</v>
      </c>
      <c r="P2" s="19" t="s">
        <v>12</v>
      </c>
      <c r="Q2" s="19" t="s">
        <v>13</v>
      </c>
      <c r="R2" s="19" t="s">
        <v>14</v>
      </c>
      <c r="S2" s="19" t="s">
        <v>15</v>
      </c>
      <c r="T2" s="19" t="s">
        <v>16</v>
      </c>
      <c r="U2" s="19" t="s">
        <v>17</v>
      </c>
      <c r="V2" s="19" t="s">
        <v>18</v>
      </c>
      <c r="W2" s="19" t="s">
        <v>19</v>
      </c>
      <c r="X2" s="44" t="s">
        <v>20</v>
      </c>
      <c r="Y2" s="44" t="s">
        <v>21</v>
      </c>
      <c r="Z2" s="5" t="s">
        <v>42</v>
      </c>
      <c r="AA2" s="5" t="s">
        <v>43</v>
      </c>
      <c r="AB2" s="5" t="s">
        <v>36</v>
      </c>
      <c r="AC2" s="5" t="s">
        <v>37</v>
      </c>
      <c r="AD2" s="19" t="s">
        <v>31</v>
      </c>
      <c r="AE2" s="19" t="s">
        <v>32</v>
      </c>
      <c r="AF2" s="19" t="s">
        <v>33</v>
      </c>
      <c r="AG2" s="19" t="s">
        <v>34</v>
      </c>
      <c r="AH2" s="21" t="s">
        <v>73</v>
      </c>
      <c r="AI2" s="22" t="s">
        <v>74</v>
      </c>
      <c r="AJ2" s="19" t="s">
        <v>81</v>
      </c>
    </row>
    <row r="3" spans="1:36" s="45" customFormat="1" x14ac:dyDescent="0.25">
      <c r="A3" s="45">
        <v>350</v>
      </c>
      <c r="E3" s="45" t="s">
        <v>94</v>
      </c>
      <c r="F3" s="16">
        <v>-27.801603241121501</v>
      </c>
      <c r="G3" s="16">
        <v>-28.195383722285499</v>
      </c>
      <c r="H3" s="16">
        <v>3.5801480963533199E-3</v>
      </c>
      <c r="I3" s="16">
        <v>-52.113008506259497</v>
      </c>
      <c r="J3" s="16">
        <v>-53.519991149266502</v>
      </c>
      <c r="K3" s="16">
        <v>1.20118712353396E-3</v>
      </c>
      <c r="L3" s="16">
        <v>6.3171604527194294E-2</v>
      </c>
      <c r="M3" s="16">
        <v>3.7283250676730601E-3</v>
      </c>
      <c r="N3" s="16">
        <v>-45.291856431299998</v>
      </c>
      <c r="O3" s="16">
        <v>3.5157397442385201E-3</v>
      </c>
      <c r="P3" s="16">
        <v>-84.724282326950302</v>
      </c>
      <c r="Q3" s="16">
        <v>1.1598612666048E-3</v>
      </c>
      <c r="R3" s="16">
        <v>-117.223570298205</v>
      </c>
      <c r="S3" s="16">
        <v>0.12542341155988199</v>
      </c>
      <c r="T3" s="16">
        <v>-107.156035932235</v>
      </c>
      <c r="U3" s="16">
        <v>0.14734520395540401</v>
      </c>
      <c r="V3" s="46">
        <v>43264.723252314812</v>
      </c>
      <c r="W3" s="45">
        <v>1.9</v>
      </c>
      <c r="X3" s="16">
        <v>1.7862741770736199E-2</v>
      </c>
      <c r="Y3" s="16">
        <v>1.89808278825301E-2</v>
      </c>
      <c r="Z3" s="17">
        <f>((((N3/1000)+1)/((SMOW!$Z$4/1000)+1))-1)*1000</f>
        <v>-28.266657418247188</v>
      </c>
      <c r="AA3" s="17">
        <f>((((P3/1000)+1)/((SMOW!$AA$4/1000)+1))-1)*1000</f>
        <v>-52.936975245285403</v>
      </c>
      <c r="AB3" s="17">
        <f>Z3*SMOW!$AN$6</f>
        <v>-29.689030934362968</v>
      </c>
      <c r="AC3" s="17">
        <f>AA3*SMOW!$AN$12</f>
        <v>-55.500089762654653</v>
      </c>
      <c r="AD3" s="17">
        <f>LN((AB3/1000)+1)*1000</f>
        <v>-30.138672196028185</v>
      </c>
      <c r="AE3" s="17">
        <f t="shared" ref="AE3:AE5" si="0">LN((AC3/1000)+1)*1000</f>
        <v>-57.099687077797697</v>
      </c>
      <c r="AF3" s="16">
        <f>(AD3-SMOW!$AN$14*AE3)</f>
        <v>9.9625810489989419E-3</v>
      </c>
      <c r="AG3" s="2">
        <f>AF3*1000</f>
        <v>9.9625810489989419</v>
      </c>
    </row>
    <row r="4" spans="1:36" s="45" customFormat="1" x14ac:dyDescent="0.25">
      <c r="A4" s="45">
        <v>351</v>
      </c>
      <c r="E4" s="45" t="s">
        <v>95</v>
      </c>
      <c r="F4" s="16">
        <v>-27.413758430886102</v>
      </c>
      <c r="G4" s="16">
        <v>-27.796527490796201</v>
      </c>
      <c r="H4" s="16">
        <v>4.0975461636844502E-3</v>
      </c>
      <c r="I4" s="16">
        <v>-51.326525727285798</v>
      </c>
      <c r="J4" s="16">
        <v>-52.690613255311497</v>
      </c>
      <c r="K4" s="16">
        <v>3.0514784618891999E-3</v>
      </c>
      <c r="L4" s="16">
        <v>2.4116308008332699E-2</v>
      </c>
      <c r="M4" s="16">
        <v>3.6170356465369401E-3</v>
      </c>
      <c r="N4" s="16">
        <v>-44.910989110383802</v>
      </c>
      <c r="O4" s="16">
        <v>4.0238296053155898E-3</v>
      </c>
      <c r="P4" s="16">
        <v>-83.964857842362406</v>
      </c>
      <c r="Q4" s="16">
        <v>2.9464948503703302E-3</v>
      </c>
      <c r="R4" s="16">
        <v>-116.643661761337</v>
      </c>
      <c r="S4" s="16">
        <v>0.13383168971203799</v>
      </c>
      <c r="T4" s="16">
        <v>-104.912471221058</v>
      </c>
      <c r="U4" s="16">
        <v>0.10973304521883</v>
      </c>
      <c r="V4" s="46">
        <v>43265.346087962964</v>
      </c>
      <c r="W4" s="45">
        <v>1.9</v>
      </c>
      <c r="X4" s="16">
        <v>5.6675548095285098E-2</v>
      </c>
      <c r="Y4" s="16">
        <v>5.0553976760896797E-2</v>
      </c>
      <c r="Z4" s="17">
        <f>((((N4/1000)+1)/((SMOW!$Z$4/1000)+1))-1)*1000</f>
        <v>-27.878998134803211</v>
      </c>
      <c r="AA4" s="17">
        <f>((((P4/1000)+1)/((SMOW!$AA$4/1000)+1))-1)*1000</f>
        <v>-52.151176129719424</v>
      </c>
      <c r="AB4" s="17">
        <f>Z4*SMOW!$AN$6</f>
        <v>-29.281864700030233</v>
      </c>
      <c r="AC4" s="17">
        <f>AA4*SMOW!$AN$12</f>
        <v>-54.676243646641247</v>
      </c>
      <c r="AD4" s="17">
        <f t="shared" ref="AD4:AD5" si="1">LN((AB4/1000)+1)*1000</f>
        <v>-29.719135735303251</v>
      </c>
      <c r="AE4" s="17">
        <f t="shared" si="0"/>
        <v>-56.22781084641565</v>
      </c>
      <c r="AF4" s="16">
        <f>(AD4-SMOW!$AN$14*AE4)</f>
        <v>-3.085160839578549E-2</v>
      </c>
      <c r="AG4" s="2">
        <f t="shared" ref="AG4:AG5" si="2">AF4*1000</f>
        <v>-30.85160839578549</v>
      </c>
    </row>
    <row r="5" spans="1:36" s="45" customFormat="1" x14ac:dyDescent="0.25">
      <c r="A5" s="45">
        <v>352</v>
      </c>
      <c r="E5" s="45" t="s">
        <v>96</v>
      </c>
      <c r="F5" s="16">
        <v>-27.677810454886099</v>
      </c>
      <c r="G5" s="16">
        <v>-28.068059054831199</v>
      </c>
      <c r="H5" s="16">
        <v>4.0257468535469399E-3</v>
      </c>
      <c r="I5" s="16">
        <v>-51.851211600096399</v>
      </c>
      <c r="J5" s="16">
        <v>-53.243839357699599</v>
      </c>
      <c r="K5" s="16">
        <v>2.19158376073608E-3</v>
      </c>
      <c r="L5" s="16">
        <v>4.4688126034208103E-2</v>
      </c>
      <c r="M5" s="16">
        <v>4.1355309743903602E-3</v>
      </c>
      <c r="N5" s="16">
        <v>-45.170290728735601</v>
      </c>
      <c r="O5" s="16">
        <v>3.9533219946050599E-3</v>
      </c>
      <c r="P5" s="16">
        <v>-84.471492328434294</v>
      </c>
      <c r="Q5" s="16">
        <v>2.1161841205216501E-3</v>
      </c>
      <c r="R5" s="16">
        <v>-118.27626996343299</v>
      </c>
      <c r="S5" s="16">
        <v>0.12544083072148199</v>
      </c>
      <c r="T5" s="16">
        <v>-91.957784876946306</v>
      </c>
      <c r="U5" s="16">
        <v>0.13812774698621899</v>
      </c>
      <c r="V5" s="46">
        <v>43265.418252314812</v>
      </c>
      <c r="W5" s="45">
        <v>1.9</v>
      </c>
      <c r="X5" s="16">
        <v>1.08416723519389E-2</v>
      </c>
      <c r="Y5" s="16">
        <v>6.8433193608086499E-3</v>
      </c>
      <c r="Z5" s="17">
        <f>((((N5/1000)+1)/((SMOW!$Z$4/1000)+1))-1)*1000</f>
        <v>-28.142923848682557</v>
      </c>
      <c r="AA5" s="17">
        <f>((((P5/1000)+1)/((SMOW!$AA$4/1000)+1))-1)*1000</f>
        <v>-52.675405910494241</v>
      </c>
      <c r="AB5" s="17">
        <f>Z5*SMOW!$AN$6</f>
        <v>-29.55907111208656</v>
      </c>
      <c r="AC5" s="17">
        <f>AA5*SMOW!$AN$12</f>
        <v>-55.225855704271048</v>
      </c>
      <c r="AD5" s="17">
        <f t="shared" si="1"/>
        <v>-30.004744904644198</v>
      </c>
      <c r="AE5" s="17">
        <f t="shared" si="0"/>
        <v>-56.809380798884312</v>
      </c>
      <c r="AF5" s="16">
        <f>(AD5-SMOW!$AN$14*AE5)</f>
        <v>-9.3918428332813164E-3</v>
      </c>
      <c r="AG5" s="2">
        <f t="shared" si="2"/>
        <v>-9.3918428332813164</v>
      </c>
    </row>
    <row r="6" spans="1:36" s="45" customFormat="1" x14ac:dyDescent="0.25">
      <c r="A6" s="45">
        <v>370</v>
      </c>
      <c r="E6" s="45" t="s">
        <v>113</v>
      </c>
      <c r="F6" s="16">
        <v>-27.0581388452275</v>
      </c>
      <c r="G6" s="16">
        <v>-27.430951073214398</v>
      </c>
      <c r="H6" s="16">
        <v>4.0535667900656403E-3</v>
      </c>
      <c r="I6" s="16">
        <v>-50.691017419748903</v>
      </c>
      <c r="J6" s="16">
        <v>-52.020945873582598</v>
      </c>
      <c r="K6" s="16">
        <v>1.5841143416712999E-3</v>
      </c>
      <c r="L6" s="16">
        <v>3.6108348037240202E-2</v>
      </c>
      <c r="M6" s="16">
        <v>3.8471842101864902E-3</v>
      </c>
      <c r="N6" s="16">
        <v>-44.5617672688618</v>
      </c>
      <c r="O6" s="16">
        <v>3.9806414389041596E-3</v>
      </c>
      <c r="P6" s="16">
        <v>-83.351213676456794</v>
      </c>
      <c r="Q6" s="16">
        <v>1.5296141881472099E-3</v>
      </c>
      <c r="R6" s="16">
        <v>-114.746868551788</v>
      </c>
      <c r="S6" s="16">
        <v>0.13826557892342001</v>
      </c>
      <c r="T6" s="16">
        <v>-121.65852785648499</v>
      </c>
      <c r="U6" s="16">
        <v>5.9485018357350199E-2</v>
      </c>
      <c r="V6" s="46">
        <v>43271.380960648145</v>
      </c>
      <c r="W6" s="45">
        <v>1.9</v>
      </c>
      <c r="X6" s="16">
        <v>6.6095885395629197E-4</v>
      </c>
      <c r="Y6" s="16">
        <v>4.6089683442142297E-6</v>
      </c>
      <c r="Z6" s="17">
        <f>((((N6/1000)+1)/((SMOW!$Z$4/1000)+1))-1)*1000</f>
        <v>-27.523548660897788</v>
      </c>
      <c r="AA6" s="17">
        <f>((((P6/1000)+1)/((SMOW!$AA$4/1000)+1))-1)*1000</f>
        <v>-51.516220248487009</v>
      </c>
      <c r="AB6" s="17">
        <f>Z6*SMOW!$AN$6</f>
        <v>-28.908529067513285</v>
      </c>
      <c r="AC6" s="17">
        <f>AA6*SMOW!$AN$12</f>
        <v>-54.01054432701752</v>
      </c>
      <c r="AD6" s="17">
        <f t="shared" ref="AD6:AD8" si="3">LN((AB6/1000)+1)*1000</f>
        <v>-29.334612313523113</v>
      </c>
      <c r="AE6" s="17">
        <f t="shared" ref="AE6:AE8" si="4">LN((AC6/1000)+1)*1000</f>
        <v>-55.523856215441356</v>
      </c>
      <c r="AF6" s="16">
        <f>(AD6-SMOW!$AN$14*AE6)</f>
        <v>-1.8016231770076274E-2</v>
      </c>
      <c r="AG6" s="2">
        <f t="shared" ref="AG6:AG8" si="5">AF6*1000</f>
        <v>-18.016231770076274</v>
      </c>
    </row>
    <row r="7" spans="1:36" s="45" customFormat="1" x14ac:dyDescent="0.25">
      <c r="A7" s="45">
        <v>371</v>
      </c>
      <c r="E7" s="45" t="s">
        <v>114</v>
      </c>
      <c r="F7" s="16">
        <v>-27.958350363496201</v>
      </c>
      <c r="G7" s="16">
        <v>-28.356626244227101</v>
      </c>
      <c r="H7" s="16">
        <v>3.3003116046096698E-3</v>
      </c>
      <c r="I7" s="16">
        <v>-52.431158812419199</v>
      </c>
      <c r="J7" s="16">
        <v>-53.855689188298001</v>
      </c>
      <c r="K7" s="16">
        <v>2.4503292688809698E-3</v>
      </c>
      <c r="L7" s="16">
        <v>7.9177647194189293E-2</v>
      </c>
      <c r="M7" s="16">
        <v>2.8162162135160602E-3</v>
      </c>
      <c r="N7" s="16">
        <v>-45.445783607801197</v>
      </c>
      <c r="O7" s="16">
        <v>3.2409376272771002E-3</v>
      </c>
      <c r="P7" s="16">
        <v>-85.0314869329966</v>
      </c>
      <c r="Q7" s="16">
        <v>2.3660277018623201E-3</v>
      </c>
      <c r="R7" s="16">
        <v>-117.44726422204801</v>
      </c>
      <c r="S7" s="16">
        <v>0.13579147058368801</v>
      </c>
      <c r="T7" s="16">
        <v>-113.01262763691</v>
      </c>
      <c r="U7" s="16">
        <v>6.6826022214447001E-2</v>
      </c>
      <c r="V7" s="46">
        <v>43271.465543981481</v>
      </c>
      <c r="W7" s="45">
        <v>1.9</v>
      </c>
      <c r="X7" s="16">
        <v>0.13635808960444201</v>
      </c>
      <c r="Y7" s="16">
        <v>0.13885990423334299</v>
      </c>
      <c r="Z7" s="17">
        <f>((((N7/1000)+1)/((SMOW!$Z$4/1000)+1))-1)*1000</f>
        <v>-28.423329560140374</v>
      </c>
      <c r="AA7" s="17">
        <f>((((P7/1000)+1)/((SMOW!$AA$4/1000)+1))-1)*1000</f>
        <v>-53.254848993930736</v>
      </c>
      <c r="AB7" s="17">
        <f>Z7*SMOW!$AN$6</f>
        <v>-29.853586792467969</v>
      </c>
      <c r="AC7" s="17">
        <f>AA7*SMOW!$AN$12</f>
        <v>-55.833354394818898</v>
      </c>
      <c r="AD7" s="17">
        <f t="shared" si="3"/>
        <v>-30.308277424159233</v>
      </c>
      <c r="AE7" s="17">
        <f t="shared" si="4"/>
        <v>-57.452597055042908</v>
      </c>
      <c r="AF7" s="16">
        <f>(AD7-SMOW!$AN$14*AE7)</f>
        <v>2.6693820903425092E-2</v>
      </c>
      <c r="AG7" s="2">
        <f t="shared" si="5"/>
        <v>26.693820903425092</v>
      </c>
    </row>
    <row r="8" spans="1:36" s="45" customFormat="1" x14ac:dyDescent="0.25">
      <c r="A8" s="45">
        <v>372</v>
      </c>
      <c r="E8" s="45" t="s">
        <v>115</v>
      </c>
      <c r="F8" s="16">
        <v>-28.118711636748799</v>
      </c>
      <c r="G8" s="16">
        <v>-28.521613557013001</v>
      </c>
      <c r="H8" s="16">
        <v>3.57026655244594E-3</v>
      </c>
      <c r="I8" s="16">
        <v>-52.728439055489503</v>
      </c>
      <c r="J8" s="16">
        <v>-54.169467812524502</v>
      </c>
      <c r="K8" s="16">
        <v>2.0352809002290701E-3</v>
      </c>
      <c r="L8" s="16">
        <v>7.9865447999897698E-2</v>
      </c>
      <c r="M8" s="16">
        <v>3.3721505711745499E-3</v>
      </c>
      <c r="N8" s="16">
        <v>-45.603259915103997</v>
      </c>
      <c r="O8" s="16">
        <v>3.50603597341325E-3</v>
      </c>
      <c r="P8" s="16">
        <v>-85.318539493341802</v>
      </c>
      <c r="Q8" s="16">
        <v>1.9652587316224498E-3</v>
      </c>
      <c r="R8" s="16">
        <v>-117.590199311349</v>
      </c>
      <c r="S8" s="16">
        <v>0.12383359588867</v>
      </c>
      <c r="T8" s="16">
        <v>-106.856463757063</v>
      </c>
      <c r="U8" s="16">
        <v>6.06691978801083E-2</v>
      </c>
      <c r="V8" s="46">
        <v>43271.544479166667</v>
      </c>
      <c r="W8" s="45">
        <v>1.9</v>
      </c>
      <c r="X8" s="16">
        <v>4.2092458607649999E-2</v>
      </c>
      <c r="Y8" s="16">
        <v>4.0784458077984899E-2</v>
      </c>
      <c r="Z8" s="17">
        <f>((((N8/1000)+1)/((SMOW!$Z$4/1000)+1))-1)*1000</f>
        <v>-28.583614124070845</v>
      </c>
      <c r="AA8" s="17">
        <f>((((P8/1000)+1)/((SMOW!$AA$4/1000)+1))-1)*1000</f>
        <v>-53.551870821140653</v>
      </c>
      <c r="AB8" s="17">
        <f>Z8*SMOW!$AN$6</f>
        <v>-30.021936849088412</v>
      </c>
      <c r="AC8" s="17">
        <f>AA8*SMOW!$AN$12</f>
        <v>-56.144757492469175</v>
      </c>
      <c r="AD8" s="17">
        <f t="shared" si="3"/>
        <v>-30.481823048777027</v>
      </c>
      <c r="AE8" s="17">
        <f t="shared" si="4"/>
        <v>-57.782469396496957</v>
      </c>
      <c r="AF8" s="16">
        <f>(AD8-SMOW!$AN$14*AE8)</f>
        <v>2.7320792573366504E-2</v>
      </c>
      <c r="AG8" s="2">
        <f t="shared" si="5"/>
        <v>27.320792573366504</v>
      </c>
    </row>
    <row r="9" spans="1:36" s="45" customFormat="1" x14ac:dyDescent="0.25">
      <c r="A9" s="45">
        <v>404</v>
      </c>
      <c r="E9" s="45" t="s">
        <v>145</v>
      </c>
      <c r="F9" s="16">
        <v>-28.334741869999998</v>
      </c>
      <c r="G9" s="16">
        <v>-28.74391876</v>
      </c>
      <c r="H9" s="16">
        <v>3.6748100000000001E-3</v>
      </c>
      <c r="I9" s="16">
        <v>-53.056806989999998</v>
      </c>
      <c r="J9" s="16">
        <v>-54.516173960000003</v>
      </c>
      <c r="K9" s="16">
        <v>2.0905239999999999E-3</v>
      </c>
      <c r="L9" s="16">
        <v>4.0621094000000003E-2</v>
      </c>
      <c r="M9" s="16">
        <v>4.0853160000000003E-3</v>
      </c>
      <c r="N9" s="16">
        <v>-45.815403680000003</v>
      </c>
      <c r="O9" s="16">
        <v>3.6086989999999999E-3</v>
      </c>
      <c r="P9" s="16">
        <v>-85.635610200000002</v>
      </c>
      <c r="Q9" s="16">
        <v>2.0186010000000001E-3</v>
      </c>
      <c r="R9" s="16">
        <v>-120.3649648</v>
      </c>
      <c r="S9" s="16">
        <v>0.131068191</v>
      </c>
      <c r="T9" s="16">
        <v>-99.372193809999999</v>
      </c>
      <c r="U9" s="16">
        <v>5.9647803999999999E-2</v>
      </c>
      <c r="V9" s="46">
        <v>43278.604861111111</v>
      </c>
      <c r="W9" s="45">
        <v>1.9</v>
      </c>
      <c r="X9" s="16">
        <v>1.8616434000000001E-2</v>
      </c>
      <c r="Y9" s="16">
        <v>1.5640206E-2</v>
      </c>
      <c r="Z9" s="17">
        <f>((((N9/1000)+1)/((SMOW!$Z$4/1000)+1))-1)*1000</f>
        <v>-28.79954102399207</v>
      </c>
      <c r="AA9" s="17">
        <f>((((P9/1000)+1)/((SMOW!$AA$4/1000)+1))-1)*1000</f>
        <v>-53.879953317715888</v>
      </c>
      <c r="AB9" s="17">
        <f>Z9*SMOW!$AN$6</f>
        <v>-30.248729154824005</v>
      </c>
      <c r="AC9" s="17">
        <f>AA9*SMOW!$AN$12</f>
        <v>-56.488725162044382</v>
      </c>
      <c r="AD9" s="17">
        <f t="shared" ref="AD9:AD11" si="6">LN((AB9/1000)+1)*1000</f>
        <v>-30.715662175498736</v>
      </c>
      <c r="AE9" s="17">
        <f t="shared" ref="AE9:AE11" si="7">LN((AC9/1000)+1)*1000</f>
        <v>-58.146964231201558</v>
      </c>
      <c r="AF9" s="16">
        <f>(AD9-SMOW!$AN$14*AE9)</f>
        <v>-1.4065061424311409E-2</v>
      </c>
      <c r="AG9" s="2">
        <f t="shared" ref="AG9:AG11" si="8">AF9*1000</f>
        <v>-14.065061424311409</v>
      </c>
    </row>
    <row r="10" spans="1:36" s="45" customFormat="1" x14ac:dyDescent="0.25">
      <c r="A10" s="45">
        <v>405</v>
      </c>
      <c r="E10" s="45" t="s">
        <v>146</v>
      </c>
      <c r="F10" s="16">
        <v>-27.977565259999999</v>
      </c>
      <c r="G10" s="16">
        <v>-28.376394090000002</v>
      </c>
      <c r="H10" s="16">
        <v>3.885117E-3</v>
      </c>
      <c r="I10" s="16">
        <v>-52.426209489999998</v>
      </c>
      <c r="J10" s="16">
        <v>-53.850465989999996</v>
      </c>
      <c r="K10" s="16">
        <v>2.0406729999999998E-3</v>
      </c>
      <c r="L10" s="16">
        <v>5.6651951999999998E-2</v>
      </c>
      <c r="M10" s="16">
        <v>3.9981319999999997E-3</v>
      </c>
      <c r="N10" s="16">
        <v>-45.464652819999998</v>
      </c>
      <c r="O10" s="16">
        <v>3.8152220000000001E-3</v>
      </c>
      <c r="P10" s="16">
        <v>-85.026707889999997</v>
      </c>
      <c r="Q10" s="16">
        <v>1.9704649999999998E-3</v>
      </c>
      <c r="R10" s="16">
        <v>-120.0716855</v>
      </c>
      <c r="S10" s="16">
        <v>0.122620513</v>
      </c>
      <c r="T10" s="16">
        <v>-77.816007159999998</v>
      </c>
      <c r="U10" s="16">
        <v>6.1520416000000001E-2</v>
      </c>
      <c r="V10" s="46">
        <v>43278.680555555555</v>
      </c>
      <c r="W10" s="45">
        <v>1.9</v>
      </c>
      <c r="X10" s="16">
        <v>5.2118981000000002E-2</v>
      </c>
      <c r="Y10" s="16">
        <v>4.7889811999999997E-2</v>
      </c>
      <c r="Z10" s="17">
        <f>((((N10/1000)+1)/((SMOW!$Z$4/1000)+1))-1)*1000</f>
        <v>-28.442535264800341</v>
      </c>
      <c r="AA10" s="17">
        <f>((((P10/1000)+1)/((SMOW!$AA$4/1000)+1))-1)*1000</f>
        <v>-53.249903975912339</v>
      </c>
      <c r="AB10" s="17">
        <f>Z10*SMOW!$AN$6</f>
        <v>-29.873758925003099</v>
      </c>
      <c r="AC10" s="17">
        <f>AA10*SMOW!$AN$12</f>
        <v>-55.82816994779246</v>
      </c>
      <c r="AD10" s="17">
        <f t="shared" si="6"/>
        <v>-30.329070514750224</v>
      </c>
      <c r="AE10" s="17">
        <f t="shared" si="7"/>
        <v>-57.447106040488904</v>
      </c>
      <c r="AF10" s="16">
        <f>(AD10-SMOW!$AN$14*AE10)</f>
        <v>3.0014746279185545E-3</v>
      </c>
      <c r="AG10" s="2">
        <f t="shared" si="8"/>
        <v>3.0014746279185545</v>
      </c>
    </row>
    <row r="11" spans="1:36" s="45" customFormat="1" x14ac:dyDescent="0.25">
      <c r="A11" s="45">
        <v>406</v>
      </c>
      <c r="E11" s="45" t="s">
        <v>147</v>
      </c>
      <c r="F11" s="16">
        <v>-27.956203949999999</v>
      </c>
      <c r="G11" s="16">
        <v>-28.35441827</v>
      </c>
      <c r="H11" s="16">
        <v>4.4093480000000004E-3</v>
      </c>
      <c r="I11" s="16">
        <v>-52.391927719999998</v>
      </c>
      <c r="J11" s="16">
        <v>-53.814288189999999</v>
      </c>
      <c r="K11" s="16">
        <v>2.2613809999999998E-3</v>
      </c>
      <c r="L11" s="16">
        <v>5.9525895000000002E-2</v>
      </c>
      <c r="M11" s="16">
        <v>4.3492440000000004E-3</v>
      </c>
      <c r="N11" s="16">
        <v>-45.443675810000002</v>
      </c>
      <c r="O11" s="16">
        <v>4.3300220000000002E-3</v>
      </c>
      <c r="P11" s="16">
        <v>-84.993605560000006</v>
      </c>
      <c r="Q11" s="16">
        <v>2.1835800000000001E-3</v>
      </c>
      <c r="R11" s="16">
        <v>-119.9046226</v>
      </c>
      <c r="S11" s="16">
        <v>0.126123403</v>
      </c>
      <c r="T11" s="16">
        <v>-72.74086312</v>
      </c>
      <c r="U11" s="16">
        <v>6.0381627E-2</v>
      </c>
      <c r="V11" s="46">
        <v>43278.754861111112</v>
      </c>
      <c r="W11" s="45">
        <v>1.9</v>
      </c>
      <c r="X11" s="16">
        <v>0.110606604</v>
      </c>
      <c r="Y11" s="16">
        <v>0.106005029</v>
      </c>
      <c r="Z11" s="17">
        <f>((((N11/1000)+1)/((SMOW!$Z$4/1000)+1))-1)*1000</f>
        <v>-28.421184174226678</v>
      </c>
      <c r="AA11" s="17">
        <f>((((P11/1000)+1)/((SMOW!$AA$4/1000)+1))-1)*1000</f>
        <v>-53.215652009897198</v>
      </c>
      <c r="AB11" s="17">
        <f>Z11*SMOW!$AN$6</f>
        <v>-29.851333451090689</v>
      </c>
      <c r="AC11" s="17">
        <f>AA11*SMOW!$AN$12</f>
        <v>-55.792259562290084</v>
      </c>
      <c r="AD11" s="17">
        <f t="shared" si="6"/>
        <v>-30.30595474509791</v>
      </c>
      <c r="AE11" s="17">
        <f t="shared" si="7"/>
        <v>-57.409073024173807</v>
      </c>
      <c r="AF11" s="16">
        <f>(AD11-SMOW!$AN$14*AE11)</f>
        <v>6.0358116658605354E-3</v>
      </c>
      <c r="AG11" s="2">
        <f t="shared" si="8"/>
        <v>6.0358116658605354</v>
      </c>
    </row>
    <row r="12" spans="1:36" s="45" customFormat="1" x14ac:dyDescent="0.25">
      <c r="B12" s="20"/>
      <c r="C12" s="47"/>
      <c r="D12" s="47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46"/>
      <c r="X12" s="16"/>
      <c r="Y12" s="16"/>
      <c r="Z12" s="17"/>
      <c r="AA12" s="17"/>
      <c r="AB12" s="17"/>
      <c r="AC12" s="17"/>
      <c r="AD12" s="17"/>
      <c r="AE12" s="17"/>
      <c r="AF12" s="16"/>
      <c r="AG12" s="2"/>
    </row>
    <row r="13" spans="1:36" s="45" customFormat="1" x14ac:dyDescent="0.25">
      <c r="B13" s="20"/>
      <c r="C13" s="47"/>
      <c r="D13" s="47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46"/>
      <c r="X13" s="16"/>
      <c r="Y13" s="16"/>
      <c r="Z13" s="17"/>
      <c r="AA13" s="17"/>
      <c r="AB13" s="17"/>
      <c r="AC13" s="17"/>
      <c r="AD13" s="17"/>
      <c r="AE13" s="17"/>
      <c r="AF13" s="16"/>
      <c r="AG13" s="2"/>
    </row>
    <row r="14" spans="1:36" s="45" customFormat="1" x14ac:dyDescent="0.25">
      <c r="B14" s="20"/>
      <c r="C14" s="47"/>
      <c r="D14" s="47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46"/>
      <c r="X14" s="16"/>
      <c r="Y14" s="16"/>
      <c r="Z14" s="17"/>
      <c r="AA14" s="17"/>
      <c r="AB14" s="17"/>
      <c r="AC14" s="17"/>
      <c r="AD14" s="17"/>
      <c r="AE14" s="17"/>
      <c r="AF14" s="16"/>
      <c r="AG14" s="2"/>
    </row>
    <row r="15" spans="1:36" s="14" customFormat="1" x14ac:dyDescent="0.25">
      <c r="B15" s="20"/>
      <c r="F15" s="17"/>
      <c r="G15" s="17"/>
      <c r="H15" s="17"/>
      <c r="I15" s="17"/>
      <c r="J15" s="17"/>
      <c r="K15" s="17"/>
      <c r="L15" s="16"/>
      <c r="M15" s="16"/>
      <c r="X15" s="16"/>
      <c r="Y15" s="19" t="s">
        <v>35</v>
      </c>
      <c r="Z15" s="17">
        <f t="shared" ref="Z15:AG15" si="9">AVERAGE(Z3:Z14)</f>
        <v>-28.275814689984561</v>
      </c>
      <c r="AA15" s="17">
        <f t="shared" si="9"/>
        <v>-52.936889628064769</v>
      </c>
      <c r="AB15" s="17">
        <f t="shared" si="9"/>
        <v>-29.69864899849636</v>
      </c>
      <c r="AC15" s="17">
        <f t="shared" si="9"/>
        <v>-55.499999999999943</v>
      </c>
      <c r="AD15" s="16">
        <f t="shared" si="9"/>
        <v>-30.148661450864651</v>
      </c>
      <c r="AE15" s="16">
        <f t="shared" si="9"/>
        <v>-57.099882742882563</v>
      </c>
      <c r="AF15" s="16">
        <f t="shared" si="9"/>
        <v>7.6637377346126342E-5</v>
      </c>
      <c r="AG15" s="2">
        <f t="shared" si="9"/>
        <v>7.6637377346126342E-2</v>
      </c>
      <c r="AH15" s="19" t="s">
        <v>35</v>
      </c>
    </row>
    <row r="16" spans="1:36" s="14" customFormat="1" x14ac:dyDescent="0.25">
      <c r="B16" s="20"/>
      <c r="F16" s="17"/>
      <c r="G16" s="17"/>
      <c r="H16" s="17"/>
      <c r="I16" s="17"/>
      <c r="J16" s="17"/>
      <c r="K16" s="17"/>
      <c r="L16" s="16"/>
      <c r="M16" s="16"/>
      <c r="X16" s="16"/>
      <c r="Y16" s="16"/>
      <c r="AG16" s="2">
        <f>STDEV(AG3:AG11)</f>
        <v>19.893669934532451</v>
      </c>
      <c r="AH16" s="19" t="s">
        <v>74</v>
      </c>
    </row>
    <row r="18" spans="1:33" x14ac:dyDescent="0.25">
      <c r="A18" s="18" t="s">
        <v>86</v>
      </c>
    </row>
    <row r="19" spans="1:33" s="45" customFormat="1" x14ac:dyDescent="0.25"/>
    <row r="20" spans="1:33" s="45" customFormat="1" x14ac:dyDescent="0.25">
      <c r="B20" s="20"/>
      <c r="C20" s="47"/>
      <c r="D20" s="47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46"/>
      <c r="X20" s="16"/>
      <c r="Y20" s="16"/>
      <c r="Z20" s="17"/>
      <c r="AA20" s="17"/>
      <c r="AB20" s="17"/>
      <c r="AC20" s="17"/>
      <c r="AD20" s="17"/>
      <c r="AE20" s="17"/>
      <c r="AF20" s="16"/>
      <c r="AG20" s="2"/>
    </row>
    <row r="21" spans="1:33" s="45" customFormat="1" x14ac:dyDescent="0.25">
      <c r="B21" s="20"/>
      <c r="C21" s="47"/>
      <c r="D21" s="47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46"/>
      <c r="X21" s="16"/>
      <c r="Y21" s="16"/>
      <c r="Z21" s="17"/>
      <c r="AA21" s="17"/>
      <c r="AB21" s="17"/>
      <c r="AC21" s="17"/>
      <c r="AD21" s="17"/>
      <c r="AE21" s="17"/>
      <c r="AF21" s="16"/>
      <c r="AG21" s="2"/>
    </row>
    <row r="22" spans="1:33" s="45" customFormat="1" x14ac:dyDescent="0.25">
      <c r="B22" s="20"/>
      <c r="C22" s="47"/>
      <c r="D22" s="47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46"/>
      <c r="X22" s="16"/>
      <c r="Y22" s="16"/>
      <c r="Z22" s="17"/>
      <c r="AA22" s="17"/>
      <c r="AB22" s="17"/>
      <c r="AC22" s="17"/>
      <c r="AD22" s="17"/>
      <c r="AE22" s="17"/>
      <c r="AF22" s="16"/>
      <c r="AG22" s="2"/>
    </row>
    <row r="23" spans="1:33" x14ac:dyDescent="0.25">
      <c r="A23" s="45"/>
    </row>
  </sheetData>
  <dataValidations count="2">
    <dataValidation type="list" allowBlank="1" showInputMessage="1" showErrorMessage="1" sqref="F14 F20 D20:D22 D12:D14">
      <formula1>INDIRECT(C12)</formula1>
    </dataValidation>
    <dataValidation type="list" allowBlank="1" showInputMessage="1" showErrorMessage="1" sqref="E14 E20 C20:C22 C12:C14">
      <formula1>Type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"/>
  <sheetViews>
    <sheetView topLeftCell="E1" workbookViewId="0">
      <selection activeCell="E22" sqref="E22"/>
    </sheetView>
  </sheetViews>
  <sheetFormatPr defaultRowHeight="15" x14ac:dyDescent="0.25"/>
  <cols>
    <col min="1" max="1" width="8" bestFit="1" customWidth="1"/>
    <col min="2" max="2" width="5.140625" bestFit="1" customWidth="1"/>
    <col min="3" max="3" width="13.140625" bestFit="1" customWidth="1"/>
    <col min="4" max="4" width="12.5703125" bestFit="1" customWidth="1"/>
    <col min="5" max="5" width="47.140625" bestFit="1" customWidth="1"/>
    <col min="6" max="7" width="7.28515625" bestFit="1" customWidth="1"/>
    <col min="8" max="8" width="8.5703125" bestFit="1" customWidth="1"/>
    <col min="9" max="10" width="7.28515625" bestFit="1" customWidth="1"/>
    <col min="11" max="11" width="8.5703125" bestFit="1" customWidth="1"/>
    <col min="12" max="12" width="8.42578125" bestFit="1" customWidth="1"/>
    <col min="13" max="13" width="11" bestFit="1" customWidth="1"/>
    <col min="14" max="14" width="7.28515625" bestFit="1" customWidth="1"/>
    <col min="15" max="15" width="7.140625" bestFit="1" customWidth="1"/>
    <col min="16" max="16" width="7.28515625" bestFit="1" customWidth="1"/>
    <col min="17" max="17" width="7.140625" bestFit="1" customWidth="1"/>
    <col min="18" max="18" width="7.85546875" customWidth="1"/>
    <col min="19" max="19" width="7.140625" bestFit="1" customWidth="1"/>
    <col min="20" max="20" width="8.5703125" bestFit="1" customWidth="1"/>
    <col min="21" max="21" width="7.140625" bestFit="1" customWidth="1"/>
    <col min="22" max="22" width="15.85546875" bestFit="1" customWidth="1"/>
    <col min="23" max="23" width="7.5703125" bestFit="1" customWidth="1"/>
    <col min="24" max="25" width="14.7109375" bestFit="1" customWidth="1"/>
    <col min="26" max="27" width="15.140625" bestFit="1" customWidth="1"/>
    <col min="28" max="29" width="11.140625" bestFit="1" customWidth="1"/>
    <col min="30" max="31" width="10.85546875" bestFit="1" customWidth="1"/>
    <col min="32" max="32" width="10.42578125" bestFit="1" customWidth="1"/>
    <col min="33" max="33" width="13.5703125" bestFit="1" customWidth="1"/>
    <col min="34" max="34" width="8.28515625" bestFit="1" customWidth="1"/>
    <col min="35" max="35" width="6" bestFit="1" customWidth="1"/>
  </cols>
  <sheetData>
    <row r="1" spans="1:35" s="19" customFormat="1" x14ac:dyDescent="0.25">
      <c r="A1" s="19" t="s">
        <v>0</v>
      </c>
      <c r="B1" s="22" t="s">
        <v>79</v>
      </c>
      <c r="C1" s="49" t="s">
        <v>65</v>
      </c>
      <c r="D1" s="49" t="s">
        <v>57</v>
      </c>
      <c r="E1" s="19" t="s">
        <v>1</v>
      </c>
      <c r="F1" s="19" t="s">
        <v>2</v>
      </c>
      <c r="G1" s="19" t="s">
        <v>3</v>
      </c>
      <c r="H1" s="19" t="s">
        <v>4</v>
      </c>
      <c r="I1" s="19" t="s">
        <v>5</v>
      </c>
      <c r="J1" s="19" t="s">
        <v>6</v>
      </c>
      <c r="K1" s="19" t="s">
        <v>7</v>
      </c>
      <c r="L1" s="19" t="s">
        <v>8</v>
      </c>
      <c r="M1" s="19" t="s">
        <v>9</v>
      </c>
      <c r="N1" s="19" t="s">
        <v>10</v>
      </c>
      <c r="O1" s="19" t="s">
        <v>11</v>
      </c>
      <c r="P1" s="19" t="s">
        <v>12</v>
      </c>
      <c r="Q1" s="19" t="s">
        <v>13</v>
      </c>
      <c r="R1" s="19" t="s">
        <v>14</v>
      </c>
      <c r="S1" s="19" t="s">
        <v>15</v>
      </c>
      <c r="T1" s="19" t="s">
        <v>16</v>
      </c>
      <c r="U1" s="19" t="s">
        <v>17</v>
      </c>
      <c r="V1" s="19" t="s">
        <v>18</v>
      </c>
      <c r="W1" s="19" t="s">
        <v>19</v>
      </c>
      <c r="X1" s="19" t="s">
        <v>20</v>
      </c>
      <c r="Y1" s="19" t="s">
        <v>21</v>
      </c>
      <c r="Z1" s="5" t="s">
        <v>42</v>
      </c>
      <c r="AA1" s="5" t="s">
        <v>43</v>
      </c>
      <c r="AB1" s="5" t="s">
        <v>36</v>
      </c>
      <c r="AC1" s="5" t="s">
        <v>37</v>
      </c>
      <c r="AD1" s="19" t="s">
        <v>31</v>
      </c>
      <c r="AE1" s="19" t="s">
        <v>32</v>
      </c>
      <c r="AF1" s="19" t="s">
        <v>33</v>
      </c>
      <c r="AG1" s="19" t="s">
        <v>34</v>
      </c>
      <c r="AH1" s="21" t="s">
        <v>73</v>
      </c>
      <c r="AI1" s="22" t="s">
        <v>74</v>
      </c>
    </row>
    <row r="2" spans="1:35" s="45" customFormat="1" x14ac:dyDescent="0.25">
      <c r="A2" s="45">
        <v>345</v>
      </c>
      <c r="E2" s="45" t="s">
        <v>89</v>
      </c>
      <c r="F2" s="16">
        <v>-0.84771091072607896</v>
      </c>
      <c r="G2" s="16">
        <v>-0.84807076113975899</v>
      </c>
      <c r="H2" s="16">
        <v>4.1741149448629999E-3</v>
      </c>
      <c r="I2" s="16">
        <v>-1.65465527728147</v>
      </c>
      <c r="J2" s="16">
        <v>-1.6560260172825401</v>
      </c>
      <c r="K2" s="16">
        <v>3.8233265190402198E-3</v>
      </c>
      <c r="L2" s="16">
        <v>2.6310975985423798E-2</v>
      </c>
      <c r="M2" s="16">
        <v>3.4239181333896702E-3</v>
      </c>
      <c r="N2" s="16">
        <v>-18.822875825600999</v>
      </c>
      <c r="O2" s="16">
        <v>4.0990208822986197E-3</v>
      </c>
      <c r="P2" s="16">
        <v>-36.001907319488197</v>
      </c>
      <c r="Q2" s="16">
        <v>3.6917881087273501E-3</v>
      </c>
      <c r="R2" s="16">
        <v>-48.979248520039903</v>
      </c>
      <c r="S2" s="16">
        <v>0.137874041350973</v>
      </c>
      <c r="T2" s="16">
        <v>38.397717398449402</v>
      </c>
      <c r="U2" s="16">
        <v>0.16587920650908999</v>
      </c>
      <c r="V2" s="46">
        <v>43264.358113425929</v>
      </c>
      <c r="W2" s="45">
        <v>1.9</v>
      </c>
      <c r="X2" s="16">
        <v>1.7151559501612401E-2</v>
      </c>
      <c r="Y2" s="16">
        <v>1.9582081717530599E-2</v>
      </c>
      <c r="Z2" s="17">
        <f>((((N2/1000)+1)/((SMOW!$Z$4/1000)+1))-1)*1000</f>
        <v>-1.3256585674749077</v>
      </c>
      <c r="AA2" s="17">
        <f>((((P2/1000)+1)/((SMOW!$AA$4/1000)+1))-1)*1000</f>
        <v>-2.5224837900629238</v>
      </c>
      <c r="AB2" s="17">
        <f>Z2*SMOW!$AN$6</f>
        <v>-1.392365486863653</v>
      </c>
      <c r="AC2" s="17">
        <f>AA2*SMOW!$AN$12</f>
        <v>-2.6446179843983795</v>
      </c>
      <c r="AD2" s="17">
        <f t="shared" ref="AD2:AE16" si="0">LN((AB2/1000)+1)*1000</f>
        <v>-1.3933357284132581</v>
      </c>
      <c r="AE2" s="17">
        <f t="shared" si="0"/>
        <v>-2.6481211642849045</v>
      </c>
      <c r="AF2" s="16">
        <f>(AD2-SMOW!$AN$14*AE2)</f>
        <v>4.8722463291714924E-3</v>
      </c>
      <c r="AG2" s="2">
        <f t="shared" ref="AG2:AG16" si="1">AF2*1000</f>
        <v>4.8722463291714924</v>
      </c>
      <c r="AH2" s="2">
        <f>AVERAGE(AG2:AG3)</f>
        <v>16.399367492607176</v>
      </c>
      <c r="AI2" s="2">
        <f>STDEV(AG2:AG3)</f>
        <v>16.301811084448666</v>
      </c>
    </row>
    <row r="3" spans="1:35" s="45" customFormat="1" x14ac:dyDescent="0.25">
      <c r="A3" s="45">
        <v>346</v>
      </c>
      <c r="E3" s="45" t="s">
        <v>90</v>
      </c>
      <c r="F3" s="16">
        <v>-0.81838441480465196</v>
      </c>
      <c r="G3" s="16">
        <v>-0.81871982620848904</v>
      </c>
      <c r="H3" s="16">
        <v>4.24558029897511E-3</v>
      </c>
      <c r="I3" s="16">
        <v>-1.6406335839645101</v>
      </c>
      <c r="J3" s="16">
        <v>-1.6419809591665899</v>
      </c>
      <c r="K3" s="16">
        <v>1.7814815911890601E-3</v>
      </c>
      <c r="L3" s="16">
        <v>4.8246120231468702E-2</v>
      </c>
      <c r="M3" s="16">
        <v>4.2049275279230896E-3</v>
      </c>
      <c r="N3" s="16">
        <v>-18.794076925528898</v>
      </c>
      <c r="O3" s="16">
        <v>4.1692005449888896E-3</v>
      </c>
      <c r="P3" s="16">
        <v>-35.988368031019299</v>
      </c>
      <c r="Q3" s="16">
        <v>1.72019117946406E-3</v>
      </c>
      <c r="R3" s="16">
        <v>-49.539001027943598</v>
      </c>
      <c r="S3" s="16">
        <v>0.12276067298719601</v>
      </c>
      <c r="T3" s="16">
        <v>10.1866417227218</v>
      </c>
      <c r="U3" s="16">
        <v>0.14373689537075399</v>
      </c>
      <c r="V3" s="46">
        <v>43264.431041666663</v>
      </c>
      <c r="W3" s="45">
        <v>1.9</v>
      </c>
      <c r="X3" s="16">
        <v>2.59689962662897E-2</v>
      </c>
      <c r="Y3" s="16">
        <v>2.8954852785928398E-2</v>
      </c>
      <c r="Z3" s="17">
        <f>((((N3/1000)+1)/((SMOW!$Z$4/1000)+1))-1)*1000</f>
        <v>-1.2963460999754206</v>
      </c>
      <c r="AA3" s="17">
        <f>((((P3/1000)+1)/((SMOW!$AA$4/1000)+1))-1)*1000</f>
        <v>-2.5084742853391795</v>
      </c>
      <c r="AB3" s="17">
        <f>Z3*SMOW!$AN$6</f>
        <v>-1.3615780208581041</v>
      </c>
      <c r="AC3" s="17">
        <f>AA3*SMOW!$AN$12</f>
        <v>-2.6299301642859638</v>
      </c>
      <c r="AD3" s="17">
        <f t="shared" si="0"/>
        <v>-1.3625058104791619</v>
      </c>
      <c r="AE3" s="17">
        <f t="shared" si="0"/>
        <v>-2.6333945059378876</v>
      </c>
      <c r="AF3" s="16">
        <f>(AD3-SMOW!$AN$14*AE3)</f>
        <v>2.7926488656042858E-2</v>
      </c>
      <c r="AG3" s="2">
        <f t="shared" si="1"/>
        <v>27.926488656042856</v>
      </c>
    </row>
    <row r="4" spans="1:35" s="45" customFormat="1" x14ac:dyDescent="0.25">
      <c r="A4" s="45">
        <v>353</v>
      </c>
      <c r="E4" s="45" t="s">
        <v>97</v>
      </c>
      <c r="F4" s="16">
        <v>-20.4221073265355</v>
      </c>
      <c r="G4" s="16">
        <v>-20.633522216812501</v>
      </c>
      <c r="H4" s="16">
        <v>4.15161827995941E-3</v>
      </c>
      <c r="I4" s="16">
        <v>-38.5072612700897</v>
      </c>
      <c r="J4" s="16">
        <v>-39.268266068085701</v>
      </c>
      <c r="K4" s="16">
        <v>1.7322209281449301E-3</v>
      </c>
      <c r="L4" s="16">
        <v>0.100122267136749</v>
      </c>
      <c r="M4" s="16">
        <v>4.0257052752907E-3</v>
      </c>
      <c r="N4" s="16">
        <v>-38.045120715035999</v>
      </c>
      <c r="O4" s="16">
        <v>4.0769289417461598E-3</v>
      </c>
      <c r="P4" s="16">
        <v>-71.586629655465501</v>
      </c>
      <c r="Q4" s="16">
        <v>1.6726252890931501E-3</v>
      </c>
      <c r="R4" s="16">
        <v>-100.673892968077</v>
      </c>
      <c r="S4" s="16">
        <v>0.13415920441240101</v>
      </c>
      <c r="T4" s="16">
        <v>-59.971911979531903</v>
      </c>
      <c r="U4" s="16">
        <v>0.14598577633509</v>
      </c>
      <c r="V4" s="46">
        <v>43265.493043981478</v>
      </c>
      <c r="W4" s="45">
        <v>1.9</v>
      </c>
      <c r="X4" s="16">
        <v>1.30411153254566E-2</v>
      </c>
      <c r="Y4" s="16">
        <v>1.17325894642724E-2</v>
      </c>
      <c r="Z4" s="17">
        <f>((((N4/1000)+1)/((SMOW!$Z$4/1000)+1))-1)*1000</f>
        <v>-20.890691508865579</v>
      </c>
      <c r="AA4" s="17">
        <f>((((P4/1000)+1)/((SMOW!$AA$4/1000)+1))-1)*1000</f>
        <v>-39.343055034154247</v>
      </c>
      <c r="AB4" s="17">
        <f>Z4*SMOW!$AN$6</f>
        <v>-21.941907642980308</v>
      </c>
      <c r="AC4" s="17">
        <f>AA4*SMOW!$AN$12</f>
        <v>-41.247976028382737</v>
      </c>
      <c r="AD4" s="17">
        <f t="shared" si="0"/>
        <v>-22.186211573321728</v>
      </c>
      <c r="AE4" s="17">
        <f t="shared" si="0"/>
        <v>-42.122815250365043</v>
      </c>
      <c r="AF4" s="16">
        <f>(AD4-SMOW!$AN$14*AE4)</f>
        <v>5.4634878871016923E-2</v>
      </c>
      <c r="AG4" s="2">
        <f t="shared" si="1"/>
        <v>54.634878871016923</v>
      </c>
      <c r="AH4" s="2">
        <f>AVERAGE(AG4:AG5)</f>
        <v>39.514715680274648</v>
      </c>
      <c r="AI4" s="2">
        <f>STDEV(AG4:AG5)</f>
        <v>21.383139849642177</v>
      </c>
    </row>
    <row r="5" spans="1:35" s="45" customFormat="1" x14ac:dyDescent="0.25">
      <c r="A5" s="45">
        <v>354</v>
      </c>
      <c r="E5" s="45" t="s">
        <v>98</v>
      </c>
      <c r="F5" s="16">
        <v>-20.403956170000001</v>
      </c>
      <c r="G5" s="16">
        <v>-20.614992829999998</v>
      </c>
      <c r="H5" s="16">
        <v>4.2016309999999999E-3</v>
      </c>
      <c r="I5" s="16">
        <v>-38.421064010000002</v>
      </c>
      <c r="J5" s="16">
        <v>-39.178620680000002</v>
      </c>
      <c r="K5" s="16">
        <v>1.7348520000000001E-3</v>
      </c>
      <c r="L5" s="16">
        <v>7.1318883999999999E-2</v>
      </c>
      <c r="M5" s="16">
        <v>4.2622099999999998E-3</v>
      </c>
      <c r="N5" s="16">
        <v>-38.027296110000002</v>
      </c>
      <c r="O5" s="16">
        <v>4.1260419999999999E-3</v>
      </c>
      <c r="P5" s="16">
        <v>-71.503397939999999</v>
      </c>
      <c r="Q5" s="16">
        <v>1.6751660000000001E-3</v>
      </c>
      <c r="R5" s="16">
        <v>-100.642769</v>
      </c>
      <c r="S5" s="16">
        <v>0.134025704</v>
      </c>
      <c r="T5" s="16">
        <v>-45.109448270000001</v>
      </c>
      <c r="U5" s="16">
        <v>0.135063822</v>
      </c>
      <c r="V5" s="46">
        <v>43265.566666666666</v>
      </c>
      <c r="W5" s="45">
        <v>1.9</v>
      </c>
      <c r="X5" s="16">
        <v>3.7150200000000001E-4</v>
      </c>
      <c r="Y5" s="16">
        <v>6.8903900000000001E-4</v>
      </c>
      <c r="Z5" s="17">
        <f>((((N5/1000)+1)/((SMOW!$Z$4/1000)+1))-1)*1000</f>
        <v>-20.872549039726241</v>
      </c>
      <c r="AA5" s="17">
        <f>((((P5/1000)+1)/((SMOW!$AA$4/1000)+1))-1)*1000</f>
        <v>-39.256932701088765</v>
      </c>
      <c r="AB5" s="17">
        <f>Z5*SMOW!$AN$6</f>
        <v>-21.922852247800975</v>
      </c>
      <c r="AC5" s="17">
        <f>AA5*SMOW!$AN$12</f>
        <v>-41.157683804591031</v>
      </c>
      <c r="AD5" s="17">
        <f t="shared" si="0"/>
        <v>-22.166728876226756</v>
      </c>
      <c r="AE5" s="17">
        <f t="shared" si="0"/>
        <v>-42.028642857417211</v>
      </c>
      <c r="AF5" s="16">
        <f>(AD5-SMOW!$AN$14*AE5)</f>
        <v>2.4394552489532373E-2</v>
      </c>
      <c r="AG5" s="2">
        <f t="shared" si="1"/>
        <v>24.394552489532373</v>
      </c>
    </row>
    <row r="6" spans="1:35" s="45" customFormat="1" x14ac:dyDescent="0.25">
      <c r="A6" s="45">
        <v>368</v>
      </c>
      <c r="E6" s="45" t="s">
        <v>111</v>
      </c>
      <c r="F6" s="16">
        <v>-12.3470415294725</v>
      </c>
      <c r="G6" s="16">
        <v>-12.423900027270401</v>
      </c>
      <c r="H6" s="16">
        <v>4.8958660362818504E-3</v>
      </c>
      <c r="I6" s="16">
        <v>-23.474791734978101</v>
      </c>
      <c r="J6" s="16">
        <v>-23.754714152417399</v>
      </c>
      <c r="K6" s="16">
        <v>1.84159235340882E-3</v>
      </c>
      <c r="L6" s="16">
        <v>0.118589045206022</v>
      </c>
      <c r="M6" s="16">
        <v>4.8050277226742997E-3</v>
      </c>
      <c r="N6" s="16">
        <v>-30.115328707550098</v>
      </c>
      <c r="O6" s="16">
        <v>4.8077873716338001E-3</v>
      </c>
      <c r="P6" s="16">
        <v>-57.071339894535797</v>
      </c>
      <c r="Q6" s="16">
        <v>1.77823388025503E-3</v>
      </c>
      <c r="R6" s="16">
        <v>-79.1133967493504</v>
      </c>
      <c r="S6" s="16">
        <v>0.12527955208835001</v>
      </c>
      <c r="T6" s="16">
        <v>-62.131237000962201</v>
      </c>
      <c r="U6" s="16">
        <v>5.6323288006566101E-2</v>
      </c>
      <c r="V6" s="46">
        <v>43270.68482638889</v>
      </c>
      <c r="W6" s="45">
        <v>1.9</v>
      </c>
      <c r="X6" s="16">
        <v>8.5941106490801403E-2</v>
      </c>
      <c r="Y6" s="16">
        <v>7.5070134327006294E-2</v>
      </c>
      <c r="Z6" s="17">
        <f>((((N6/1000)+1)/((SMOW!$Z$4/1000)+1))-1)*1000</f>
        <v>-12.819488445059424</v>
      </c>
      <c r="AA6" s="17">
        <f>((((P6/1000)+1)/((SMOW!$AA$4/1000)+1))-1)*1000</f>
        <v>-24.323652726479629</v>
      </c>
      <c r="AB6" s="17">
        <f>Z6*SMOW!$AN$6</f>
        <v>-13.464562978797325</v>
      </c>
      <c r="AC6" s="17">
        <f>AA6*SMOW!$AN$12</f>
        <v>-25.501360880937142</v>
      </c>
      <c r="AD6" s="17">
        <f t="shared" si="0"/>
        <v>-13.556032196877865</v>
      </c>
      <c r="AE6" s="17">
        <f t="shared" si="0"/>
        <v>-25.832156526966251</v>
      </c>
      <c r="AF6" s="16">
        <f>(AD6-SMOW!$AN$14*AE6)</f>
        <v>8.3346449360316655E-2</v>
      </c>
      <c r="AG6" s="2">
        <f t="shared" si="1"/>
        <v>83.346449360316655</v>
      </c>
      <c r="AH6" s="2">
        <f>AVERAGE(AG6:AG7)</f>
        <v>95.043644885238976</v>
      </c>
      <c r="AI6" s="2">
        <f>STDEV(AG6:AG7)</f>
        <v>16.542332553075049</v>
      </c>
    </row>
    <row r="7" spans="1:35" s="45" customFormat="1" x14ac:dyDescent="0.25">
      <c r="A7" s="45">
        <v>369</v>
      </c>
      <c r="E7" s="45" t="s">
        <v>112</v>
      </c>
      <c r="F7" s="16">
        <v>-12.3360903303579</v>
      </c>
      <c r="G7" s="16">
        <v>-12.4128118847865</v>
      </c>
      <c r="H7" s="16">
        <v>4.3577537575814297E-3</v>
      </c>
      <c r="I7" s="16">
        <v>-23.495478036293601</v>
      </c>
      <c r="J7" s="16">
        <v>-23.775897944553702</v>
      </c>
      <c r="K7" s="16">
        <v>1.6493986425260201E-3</v>
      </c>
      <c r="L7" s="16">
        <v>0.14086222993788799</v>
      </c>
      <c r="M7" s="16">
        <v>4.2621056229308696E-3</v>
      </c>
      <c r="N7" s="16">
        <v>-30.104574525058698</v>
      </c>
      <c r="O7" s="16">
        <v>4.2793559564585203E-3</v>
      </c>
      <c r="P7" s="16">
        <v>-57.091314500635903</v>
      </c>
      <c r="Q7" s="16">
        <v>1.59265243622265E-3</v>
      </c>
      <c r="R7" s="16">
        <v>-79.319506676058893</v>
      </c>
      <c r="S7" s="16">
        <v>0.117687448599892</v>
      </c>
      <c r="T7" s="16">
        <v>-57.408796851110203</v>
      </c>
      <c r="U7" s="16">
        <v>4.4193884726715899E-2</v>
      </c>
      <c r="V7" s="46">
        <v>43270.903043981481</v>
      </c>
      <c r="W7" s="45">
        <v>1.9</v>
      </c>
      <c r="X7" s="16">
        <v>8.1162366081368696E-3</v>
      </c>
      <c r="Y7" s="16">
        <v>6.7684730154499604E-3</v>
      </c>
      <c r="Z7" s="17">
        <f>((((N7/1000)+1)/((SMOW!$Z$4/1000)+1))-1)*1000</f>
        <v>-12.808542484485486</v>
      </c>
      <c r="AA7" s="17">
        <f>((((P7/1000)+1)/((SMOW!$AA$4/1000)+1))-1)*1000</f>
        <v>-24.344321045879024</v>
      </c>
      <c r="AB7" s="17">
        <f>Z7*SMOW!$AN$6</f>
        <v>-13.453066219301588</v>
      </c>
      <c r="AC7" s="17">
        <f>AA7*SMOW!$AN$12</f>
        <v>-25.523029923729908</v>
      </c>
      <c r="AD7" s="17">
        <f t="shared" si="0"/>
        <v>-13.544378593697374</v>
      </c>
      <c r="AE7" s="17">
        <f t="shared" si="0"/>
        <v>-25.854392867627908</v>
      </c>
      <c r="AF7" s="16">
        <f>(AD7-SMOW!$AN$14*AE7)</f>
        <v>0.1067408404101613</v>
      </c>
      <c r="AG7" s="2">
        <f t="shared" si="1"/>
        <v>106.7408404101613</v>
      </c>
    </row>
    <row r="8" spans="1:35" s="45" customFormat="1" x14ac:dyDescent="0.25">
      <c r="A8" s="45">
        <v>385</v>
      </c>
      <c r="E8" s="45" t="s">
        <v>128</v>
      </c>
      <c r="F8" s="16">
        <v>11.658978379708399</v>
      </c>
      <c r="G8" s="16">
        <v>11.591535912648199</v>
      </c>
      <c r="H8" s="16">
        <v>3.81399215086731E-3</v>
      </c>
      <c r="I8" s="16">
        <v>22.903457251783902</v>
      </c>
      <c r="J8" s="16">
        <v>22.645110278173298</v>
      </c>
      <c r="K8" s="16">
        <v>1.63937679391055E-3</v>
      </c>
      <c r="L8" s="16">
        <v>-0.36508231422735099</v>
      </c>
      <c r="M8" s="16">
        <v>4.0588952938122001E-3</v>
      </c>
      <c r="N8" s="16">
        <v>-6.5411870731120896</v>
      </c>
      <c r="O8" s="16">
        <v>3.7453768470340999E-3</v>
      </c>
      <c r="P8" s="16">
        <v>-12.288696492199101</v>
      </c>
      <c r="Q8" s="16">
        <v>1.58297538108512E-3</v>
      </c>
      <c r="R8" s="16">
        <v>-18.330413171957598</v>
      </c>
      <c r="S8" s="16">
        <v>0.10551679392740999</v>
      </c>
      <c r="T8" s="16">
        <v>21.4849425629614</v>
      </c>
      <c r="U8" s="16">
        <v>6.7461052757394099E-2</v>
      </c>
      <c r="V8" s="46">
        <v>43272.854895833334</v>
      </c>
      <c r="W8" s="45">
        <v>1.9</v>
      </c>
      <c r="X8" s="16">
        <v>1.4196896424793101E-2</v>
      </c>
      <c r="Y8" s="16">
        <v>1.6598663274284199E-2</v>
      </c>
      <c r="Z8" s="17">
        <f>((((N8/1000)+1)/((SMOW!$Z$4/1000)+1))-1)*1000</f>
        <v>11.175048108592156</v>
      </c>
      <c r="AA8" s="17">
        <f>((((P8/1000)+1)/((SMOW!$AA$4/1000)+1))-1)*1000</f>
        <v>22.014281185888109</v>
      </c>
      <c r="AB8" s="17">
        <f>Z8*SMOW!$AN$6</f>
        <v>11.737374677163379</v>
      </c>
      <c r="AC8" s="17">
        <f>AA8*SMOW!$AN$12</f>
        <v>23.080173663415408</v>
      </c>
      <c r="AD8" s="17">
        <f t="shared" si="0"/>
        <v>11.669025997844773</v>
      </c>
      <c r="AE8" s="17">
        <f t="shared" si="0"/>
        <v>22.817855026116362</v>
      </c>
      <c r="AF8" s="16">
        <f>(AD8-SMOW!$AN$14*AE8)</f>
        <v>-0.37880145594466619</v>
      </c>
      <c r="AG8" s="2">
        <f t="shared" si="1"/>
        <v>-378.8014559446662</v>
      </c>
      <c r="AH8" s="2">
        <f>AVERAGE(AG8:AG10)</f>
        <v>-310.69154087688372</v>
      </c>
      <c r="AI8" s="2">
        <f>STDEV(AG8:AG10)</f>
        <v>142.32478198807229</v>
      </c>
    </row>
    <row r="9" spans="1:35" s="45" customFormat="1" x14ac:dyDescent="0.25">
      <c r="A9" s="45">
        <v>386</v>
      </c>
      <c r="E9" s="45" t="s">
        <v>129</v>
      </c>
      <c r="F9" s="16">
        <v>10.187062129999999</v>
      </c>
      <c r="G9" s="16">
        <v>10.1355235</v>
      </c>
      <c r="H9" s="16">
        <v>3.5585019999999998E-3</v>
      </c>
      <c r="I9" s="16">
        <v>20.12113235</v>
      </c>
      <c r="J9" s="16">
        <v>19.921377419999999</v>
      </c>
      <c r="K9" s="16">
        <v>1.3754660000000001E-3</v>
      </c>
      <c r="L9" s="16">
        <v>-0.38296377599999998</v>
      </c>
      <c r="M9" s="16">
        <v>3.5594189999999999E-3</v>
      </c>
      <c r="N9" s="16">
        <v>-7.9920664769999998</v>
      </c>
      <c r="O9" s="16">
        <v>6.4212929999999998E-3</v>
      </c>
      <c r="P9" s="16">
        <v>-14.976356060000001</v>
      </c>
      <c r="Q9" s="16">
        <v>1.6720369999999999E-3</v>
      </c>
      <c r="R9" s="16">
        <v>-21.7585406</v>
      </c>
      <c r="S9" s="16">
        <v>0.13653348700000001</v>
      </c>
      <c r="T9" s="16">
        <v>6.1993512009999998</v>
      </c>
      <c r="U9" s="16">
        <v>6.1006594999999997E-2</v>
      </c>
      <c r="V9" s="46">
        <v>43273.388194444444</v>
      </c>
      <c r="W9" s="45">
        <v>1.9</v>
      </c>
      <c r="X9" s="16">
        <v>0.71658666000000004</v>
      </c>
      <c r="Y9" s="16">
        <v>0.71681645299999996</v>
      </c>
      <c r="Z9" s="17">
        <f>((((N9/1000)+1)/((SMOW!$Z$4/1000)+1))-1)*1000</f>
        <v>9.6982953414554984</v>
      </c>
      <c r="AA9" s="17">
        <f>((((P9/1000)+1)/((SMOW!$AA$4/1000)+1))-1)*1000</f>
        <v>19.233279843184903</v>
      </c>
      <c r="AB9" s="17">
        <f>Z9*SMOW!$AN$6</f>
        <v>10.186311955554709</v>
      </c>
      <c r="AC9" s="17">
        <f>AA9*SMOW!$AN$12</f>
        <v>20.16452116466715</v>
      </c>
      <c r="AD9" s="17">
        <f t="shared" si="0"/>
        <v>10.134781123898431</v>
      </c>
      <c r="AE9" s="17">
        <f t="shared" si="0"/>
        <v>19.96390954897544</v>
      </c>
      <c r="AF9" s="16">
        <f>(AD9-SMOW!$AN$14*AE9)</f>
        <v>-0.40616311796060245</v>
      </c>
      <c r="AG9" s="2">
        <f t="shared" si="1"/>
        <v>-406.16311796060245</v>
      </c>
    </row>
    <row r="10" spans="1:35" s="45" customFormat="1" x14ac:dyDescent="0.25">
      <c r="A10" s="45">
        <v>387</v>
      </c>
      <c r="E10" s="45" t="s">
        <v>130</v>
      </c>
      <c r="F10" s="16">
        <v>10.2522287405756</v>
      </c>
      <c r="G10" s="16">
        <v>10.20003089021</v>
      </c>
      <c r="H10" s="16">
        <v>3.3276544419319899E-3</v>
      </c>
      <c r="I10" s="16">
        <v>19.777808663224199</v>
      </c>
      <c r="J10" s="16">
        <v>19.584768874054198</v>
      </c>
      <c r="K10" s="16">
        <v>1.61349365539421E-3</v>
      </c>
      <c r="L10" s="16">
        <v>-0.14072707529060199</v>
      </c>
      <c r="M10" s="16">
        <v>3.4620571499830899E-3</v>
      </c>
      <c r="N10" s="16">
        <v>-7.9226287016107699</v>
      </c>
      <c r="O10" s="16">
        <v>3.26778855559205E-3</v>
      </c>
      <c r="P10" s="16">
        <v>-15.306809706918401</v>
      </c>
      <c r="Q10" s="16">
        <v>1.55798273069894E-3</v>
      </c>
      <c r="R10" s="16">
        <v>-22.3620115421271</v>
      </c>
      <c r="S10" s="16">
        <v>0.12516437080152301</v>
      </c>
      <c r="T10" s="16">
        <v>30.877916803765</v>
      </c>
      <c r="U10" s="16">
        <v>6.7906564018926405E-2</v>
      </c>
      <c r="V10" s="46">
        <v>43273.460914351854</v>
      </c>
      <c r="W10" s="45">
        <v>1.9</v>
      </c>
      <c r="X10" s="16">
        <v>8.4028559399397396E-3</v>
      </c>
      <c r="Y10" s="16">
        <v>6.2530066424519E-3</v>
      </c>
      <c r="Z10" s="17">
        <f>((((N10/1000)+1)/((SMOW!$Z$4/1000)+1))-1)*1000</f>
        <v>9.7689713925974697</v>
      </c>
      <c r="AA10" s="17">
        <f>((((P10/1000)+1)/((SMOW!$AA$4/1000)+1))-1)*1000</f>
        <v>18.891349620030475</v>
      </c>
      <c r="AB10" s="17">
        <f>Z10*SMOW!$AN$6</f>
        <v>10.26054441387566</v>
      </c>
      <c r="AC10" s="17">
        <f>AA10*SMOW!$AN$12</f>
        <v>19.806035286135106</v>
      </c>
      <c r="AD10" s="17">
        <f t="shared" si="0"/>
        <v>10.208262352192389</v>
      </c>
      <c r="AE10" s="17">
        <f t="shared" si="0"/>
        <v>19.612447729010928</v>
      </c>
      <c r="AF10" s="16">
        <f>(AD10-SMOW!$AN$14*AE10)</f>
        <v>-0.14711004872538247</v>
      </c>
      <c r="AG10" s="2">
        <f t="shared" si="1"/>
        <v>-147.11004872538246</v>
      </c>
      <c r="AH10" s="2">
        <f>AVERAGE(AG10:AG11)</f>
        <v>-131.352043603993</v>
      </c>
      <c r="AI10" s="2">
        <f>STDEV(AG10:AG11)</f>
        <v>22.285184558613675</v>
      </c>
    </row>
    <row r="11" spans="1:35" s="45" customFormat="1" x14ac:dyDescent="0.25">
      <c r="A11" s="45">
        <v>388</v>
      </c>
      <c r="E11" s="45" t="s">
        <v>131</v>
      </c>
      <c r="F11" s="16">
        <v>10.5091442182439</v>
      </c>
      <c r="G11" s="16">
        <v>10.4543067395352</v>
      </c>
      <c r="H11" s="16">
        <v>3.8474790440057899E-3</v>
      </c>
      <c r="I11" s="16">
        <v>20.211992057182201</v>
      </c>
      <c r="J11" s="16">
        <v>20.010441005834299</v>
      </c>
      <c r="K11" s="16">
        <v>1.5626647266151199E-3</v>
      </c>
      <c r="L11" s="16">
        <v>-0.11120611154529</v>
      </c>
      <c r="M11" s="16">
        <v>3.6414009845529699E-3</v>
      </c>
      <c r="N11" s="16">
        <v>-7.6703352401563603</v>
      </c>
      <c r="O11" s="16">
        <v>3.7782612970455702E-3</v>
      </c>
      <c r="P11" s="16">
        <v>-14.887564036207801</v>
      </c>
      <c r="Q11" s="16">
        <v>1.5089025294881401E-3</v>
      </c>
      <c r="R11" s="16">
        <v>-21.546829838166602</v>
      </c>
      <c r="S11" s="16">
        <v>0.13705074282168</v>
      </c>
      <c r="T11" s="16">
        <v>23.7300951989609</v>
      </c>
      <c r="U11" s="16">
        <v>6.8155951481075797E-2</v>
      </c>
      <c r="V11" s="46">
        <v>43273.535833333335</v>
      </c>
      <c r="W11" s="45">
        <v>1.9</v>
      </c>
      <c r="X11" s="16">
        <v>2.8517124047141998E-3</v>
      </c>
      <c r="Y11" s="16">
        <v>1.8331931646639601E-3</v>
      </c>
      <c r="Z11" s="17">
        <f>((((N11/1000)+1)/((SMOW!$Z$4/1000)+1))-1)*1000</f>
        <v>10.025763973934509</v>
      </c>
      <c r="AA11" s="17">
        <f>((((P11/1000)+1)/((SMOW!$AA$4/1000)+1))-1)*1000</f>
        <v>19.325155592757383</v>
      </c>
      <c r="AB11" s="17">
        <f>Z11*SMOW!$AN$6</f>
        <v>10.530258755342464</v>
      </c>
      <c r="AC11" s="17">
        <f>AA11*SMOW!$AN$12</f>
        <v>20.260845375195935</v>
      </c>
      <c r="AD11" s="17">
        <f t="shared" si="0"/>
        <v>10.475201752990635</v>
      </c>
      <c r="AE11" s="17">
        <f t="shared" si="0"/>
        <v>20.058325362638708</v>
      </c>
      <c r="AF11" s="16">
        <f>(AD11-SMOW!$AN$14*AE11)</f>
        <v>-0.11559403848260352</v>
      </c>
      <c r="AG11" s="2">
        <f t="shared" si="1"/>
        <v>-115.59403848260352</v>
      </c>
    </row>
    <row r="12" spans="1:35" s="45" customFormat="1" x14ac:dyDescent="0.25">
      <c r="A12" s="45">
        <v>398</v>
      </c>
      <c r="E12" s="45" t="s">
        <v>140</v>
      </c>
      <c r="F12" s="16">
        <v>5.882824158</v>
      </c>
      <c r="G12" s="16">
        <v>5.8655876649999996</v>
      </c>
      <c r="H12" s="16">
        <v>3.591187E-3</v>
      </c>
      <c r="I12" s="16">
        <v>11.362878719999999</v>
      </c>
      <c r="J12" s="16">
        <v>11.29880608</v>
      </c>
      <c r="K12" s="16">
        <v>1.4958759999999999E-3</v>
      </c>
      <c r="L12" s="16">
        <v>-0.10018194499999999</v>
      </c>
      <c r="M12" s="16">
        <v>3.5608380000000002E-3</v>
      </c>
      <c r="N12" s="16">
        <v>-12.213425880000001</v>
      </c>
      <c r="O12" s="16">
        <v>3.5265800000000001E-3</v>
      </c>
      <c r="P12" s="16">
        <v>-23.43223089</v>
      </c>
      <c r="Q12" s="16">
        <v>1.444412E-3</v>
      </c>
      <c r="R12" s="16">
        <v>-34.191231170000002</v>
      </c>
      <c r="S12" s="16">
        <v>0.129282797</v>
      </c>
      <c r="T12" s="16">
        <v>11.31645106</v>
      </c>
      <c r="U12" s="16">
        <v>5.8527075999999997E-2</v>
      </c>
      <c r="V12" s="46">
        <v>43277.544444444444</v>
      </c>
      <c r="W12" s="45">
        <v>1.9</v>
      </c>
      <c r="X12" s="16">
        <v>1.8329327999999999E-2</v>
      </c>
      <c r="Y12" s="16">
        <v>2.0706121000000001E-2</v>
      </c>
      <c r="Z12" s="17">
        <f>((((N12/1000)+1)/((SMOW!$Z$4/1000)+1))-1)*1000</f>
        <v>5.4016569283981131</v>
      </c>
      <c r="AA12" s="17">
        <f>((((P12/1000)+1)/((SMOW!$AA$4/1000)+1))-1)*1000</f>
        <v>10.483734499835418</v>
      </c>
      <c r="AB12" s="17">
        <f>Z12*SMOW!$AN$6</f>
        <v>5.6734674097158306</v>
      </c>
      <c r="AC12" s="17">
        <f>AA12*SMOW!$AN$12</f>
        <v>10.991338343241001</v>
      </c>
      <c r="AD12" s="17">
        <f t="shared" si="0"/>
        <v>5.6574339086034255</v>
      </c>
      <c r="AE12" s="17">
        <f t="shared" si="0"/>
        <v>10.931372586441917</v>
      </c>
      <c r="AF12" s="16">
        <f>(AD12-SMOW!$AN$14*AE12)</f>
        <v>-0.11433081703790648</v>
      </c>
      <c r="AG12" s="2">
        <f t="shared" si="1"/>
        <v>-114.33081703790648</v>
      </c>
      <c r="AH12" s="2">
        <f>AVERAGE(AG12:AG13)</f>
        <v>-132.18730472703209</v>
      </c>
      <c r="AI12" s="2">
        <f>STDEV(AG12:AG13)</f>
        <v>25.252887066309825</v>
      </c>
    </row>
    <row r="13" spans="1:35" s="45" customFormat="1" x14ac:dyDescent="0.25">
      <c r="A13" s="45">
        <v>399</v>
      </c>
      <c r="E13" s="45" t="s">
        <v>141</v>
      </c>
      <c r="F13" s="16">
        <v>8.2579009729999999</v>
      </c>
      <c r="G13" s="16">
        <v>8.2239906059999992</v>
      </c>
      <c r="H13" s="16">
        <v>4.8862050000000002E-3</v>
      </c>
      <c r="I13" s="16">
        <v>15.96550227</v>
      </c>
      <c r="J13" s="16">
        <v>15.83939408</v>
      </c>
      <c r="K13" s="16">
        <v>1.4075470000000001E-3</v>
      </c>
      <c r="L13" s="16">
        <v>-0.139209468</v>
      </c>
      <c r="M13" s="16">
        <v>4.8691070000000001E-3</v>
      </c>
      <c r="N13" s="16">
        <v>-9.8810776829999991</v>
      </c>
      <c r="O13" s="16">
        <v>4.7983000000000001E-3</v>
      </c>
      <c r="P13" s="16">
        <v>-18.987956830000002</v>
      </c>
      <c r="Q13" s="16">
        <v>1.3591219999999999E-3</v>
      </c>
      <c r="R13" s="16">
        <v>-28.469214610000002</v>
      </c>
      <c r="S13" s="16">
        <v>0.15071899599999999</v>
      </c>
      <c r="T13" s="16">
        <v>20.43518259</v>
      </c>
      <c r="U13" s="16">
        <v>4.9188494999999999E-2</v>
      </c>
      <c r="V13" s="46">
        <v>43277.655555555553</v>
      </c>
      <c r="W13" s="45">
        <v>1.9</v>
      </c>
      <c r="X13" s="16">
        <v>7.5843110000000005E-2</v>
      </c>
      <c r="Y13" s="16">
        <v>7.9143446000000006E-2</v>
      </c>
      <c r="Z13" s="17">
        <f>((((N13/1000)+1)/((SMOW!$Z$4/1000)+1))-1)*1000</f>
        <v>7.7755976188622622</v>
      </c>
      <c r="AA13" s="17">
        <f>((((P13/1000)+1)/((SMOW!$AA$4/1000)+1))-1)*1000</f>
        <v>15.082357136523949</v>
      </c>
      <c r="AB13" s="17">
        <f>Z13*SMOW!$AN$6</f>
        <v>8.166864402245821</v>
      </c>
      <c r="AC13" s="17">
        <f>AA13*SMOW!$AN$12</f>
        <v>15.812618137528444</v>
      </c>
      <c r="AD13" s="17">
        <f t="shared" si="0"/>
        <v>8.1336960305226604</v>
      </c>
      <c r="AE13" s="17">
        <f t="shared" si="0"/>
        <v>15.688901179808369</v>
      </c>
      <c r="AF13" s="16">
        <f>(AD13-SMOW!$AN$14*AE13)</f>
        <v>-0.15004379241615773</v>
      </c>
      <c r="AG13" s="2">
        <f t="shared" si="1"/>
        <v>-150.04379241615771</v>
      </c>
    </row>
    <row r="14" spans="1:35" s="45" customFormat="1" x14ac:dyDescent="0.25">
      <c r="A14" s="45">
        <v>416</v>
      </c>
      <c r="E14" s="45" t="s">
        <v>157</v>
      </c>
      <c r="F14" s="16">
        <v>9.4905790870000004</v>
      </c>
      <c r="G14" s="16">
        <v>9.4458259400000006</v>
      </c>
      <c r="H14" s="16">
        <v>5.264609E-3</v>
      </c>
      <c r="I14" s="16">
        <v>18.291959590000001</v>
      </c>
      <c r="J14" s="16">
        <v>18.126674189999999</v>
      </c>
      <c r="K14" s="16">
        <v>1.7461410000000001E-3</v>
      </c>
      <c r="L14" s="16">
        <v>-0.12891561000000001</v>
      </c>
      <c r="M14" s="16">
        <v>4.1477520000000002E-3</v>
      </c>
      <c r="N14" s="16">
        <v>-8.6705759610000008</v>
      </c>
      <c r="O14" s="16">
        <v>5.1698960000000002E-3</v>
      </c>
      <c r="P14" s="16">
        <v>-16.741539360000001</v>
      </c>
      <c r="Q14" s="16">
        <v>1.6860670000000001E-3</v>
      </c>
      <c r="R14" s="16">
        <v>-23.917646250000001</v>
      </c>
      <c r="S14" s="16">
        <v>0.12740797400000001</v>
      </c>
      <c r="T14" s="16">
        <v>26.740796499999998</v>
      </c>
      <c r="U14" s="16">
        <v>5.7628830999999998E-2</v>
      </c>
      <c r="V14" s="46">
        <v>43283.405555555553</v>
      </c>
      <c r="W14" s="45">
        <v>1.9</v>
      </c>
      <c r="X14" s="16">
        <v>1.2966772999999999E-2</v>
      </c>
      <c r="Y14" s="16">
        <v>1.6247081999999999E-2</v>
      </c>
      <c r="Z14" s="17">
        <f>((((N14/1000)+1)/((SMOW!$Z$4/1000)+1))-1)*1000</f>
        <v>9.0076860769361389</v>
      </c>
      <c r="AA14" s="17">
        <f>((((P14/1000)+1)/((SMOW!$AA$4/1000)+1))-1)*1000</f>
        <v>17.406792148750405</v>
      </c>
      <c r="AB14" s="17">
        <f>Z14*SMOW!$AN$6</f>
        <v>9.4609513473125357</v>
      </c>
      <c r="AC14" s="17">
        <f>AA14*SMOW!$AN$12</f>
        <v>18.249598173283601</v>
      </c>
      <c r="AD14" s="17">
        <f t="shared" si="0"/>
        <v>9.4164768411553545</v>
      </c>
      <c r="AE14" s="17">
        <f t="shared" si="0"/>
        <v>18.085072921493424</v>
      </c>
      <c r="AF14" s="16">
        <f>(AD14-SMOW!$AN$14*AE14)</f>
        <v>-0.13244166139317315</v>
      </c>
      <c r="AG14" s="2">
        <f t="shared" si="1"/>
        <v>-132.44166139317315</v>
      </c>
      <c r="AH14" s="2">
        <f>AVERAGE(AG14:AG15)</f>
        <v>-133.68728708444789</v>
      </c>
      <c r="AI14" s="2">
        <f>STDEV(AG14:AG15)</f>
        <v>1.761580746241098</v>
      </c>
    </row>
    <row r="15" spans="1:35" s="45" customFormat="1" x14ac:dyDescent="0.25">
      <c r="A15" s="45">
        <v>417</v>
      </c>
      <c r="E15" s="45" t="s">
        <v>158</v>
      </c>
      <c r="F15" s="16">
        <v>10.13548001</v>
      </c>
      <c r="G15" s="16">
        <v>10.08445981</v>
      </c>
      <c r="H15" s="16">
        <v>5.9090799999999997E-3</v>
      </c>
      <c r="I15" s="16">
        <v>19.53167676</v>
      </c>
      <c r="J15" s="16">
        <v>19.34338138</v>
      </c>
      <c r="K15" s="16">
        <v>1.6106390000000001E-3</v>
      </c>
      <c r="L15" s="16">
        <v>-0.13304834400000001</v>
      </c>
      <c r="M15" s="16">
        <v>4.2083270000000004E-3</v>
      </c>
      <c r="N15" s="16">
        <v>-8.0372770770000006</v>
      </c>
      <c r="O15" s="16">
        <v>5.8027729999999998E-3</v>
      </c>
      <c r="P15" s="16">
        <v>-15.54447364</v>
      </c>
      <c r="Q15" s="16">
        <v>1.555226E-3</v>
      </c>
      <c r="R15" s="16">
        <v>-22.969264970000001</v>
      </c>
      <c r="S15" s="16">
        <v>0.12794245800000001</v>
      </c>
      <c r="T15" s="16">
        <v>36.242779200000001</v>
      </c>
      <c r="U15" s="16">
        <v>6.3324817000000005E-2</v>
      </c>
      <c r="V15" s="46">
        <v>43283.484027777777</v>
      </c>
      <c r="W15" s="45">
        <v>1.9</v>
      </c>
      <c r="X15" s="16">
        <v>0.23597866100000001</v>
      </c>
      <c r="Y15" s="16">
        <v>0.186664947</v>
      </c>
      <c r="Z15" s="17">
        <f>((((N15/1000)+1)/((SMOW!$Z$4/1000)+1))-1)*1000</f>
        <v>9.6522785060968452</v>
      </c>
      <c r="AA15" s="17">
        <f>((((P15/1000)+1)/((SMOW!$AA$4/1000)+1))-1)*1000</f>
        <v>18.645431675313738</v>
      </c>
      <c r="AB15" s="17">
        <f>Z15*SMOW!$AN$6</f>
        <v>10.137979560668054</v>
      </c>
      <c r="AC15" s="17">
        <f>AA15*SMOW!$AN$12</f>
        <v>19.54821043039324</v>
      </c>
      <c r="AD15" s="17">
        <f t="shared" si="0"/>
        <v>10.086934948807677</v>
      </c>
      <c r="AE15" s="17">
        <f t="shared" si="0"/>
        <v>19.359598222695833</v>
      </c>
      <c r="AF15" s="16">
        <f>(AD15-SMOW!$AN$14*AE15)</f>
        <v>-0.13493291277572261</v>
      </c>
      <c r="AG15" s="2">
        <f t="shared" si="1"/>
        <v>-134.93291277572263</v>
      </c>
    </row>
    <row r="16" spans="1:35" s="45" customFormat="1" x14ac:dyDescent="0.25">
      <c r="A16" s="45">
        <v>432</v>
      </c>
      <c r="C16" s="47"/>
      <c r="D16" s="47"/>
      <c r="E16" s="45" t="s">
        <v>172</v>
      </c>
      <c r="F16" s="16">
        <v>7.0955693591170004</v>
      </c>
      <c r="G16" s="16">
        <v>7.07051349555607</v>
      </c>
      <c r="H16" s="16">
        <v>6.2937546686411298E-3</v>
      </c>
      <c r="I16" s="16">
        <v>13.7490800111244</v>
      </c>
      <c r="J16" s="16">
        <v>13.655418862537701</v>
      </c>
      <c r="K16" s="16">
        <v>1.9739076191908301E-3</v>
      </c>
      <c r="L16" s="16">
        <v>-0.13505839932304201</v>
      </c>
      <c r="M16" s="16">
        <v>4.6391510442750699E-3</v>
      </c>
      <c r="N16" s="16">
        <v>-11.022498468932</v>
      </c>
      <c r="O16" s="16">
        <v>6.1805274065534601E-3</v>
      </c>
      <c r="P16" s="16">
        <v>-21.128124898733699</v>
      </c>
      <c r="Q16" s="16">
        <v>1.9059969479365E-3</v>
      </c>
      <c r="R16" s="16">
        <v>-32.962674254637903</v>
      </c>
      <c r="S16" s="16">
        <v>0.136829382890027</v>
      </c>
      <c r="T16" s="16">
        <v>-5.3907542544762999</v>
      </c>
      <c r="U16" s="16">
        <v>7.2134340125467697E-2</v>
      </c>
      <c r="V16" s="46">
        <v>43286.400706018518</v>
      </c>
      <c r="W16" s="45">
        <v>1.9</v>
      </c>
      <c r="X16" s="16">
        <v>3.4937773421306099E-3</v>
      </c>
      <c r="Y16" s="16">
        <v>5.4041991478138204E-3</v>
      </c>
      <c r="Z16" s="17">
        <f>((((N16/1000)+1)/((SMOW!$Z$4/1000)+1))-1)*1000</f>
        <v>6.613822009135184</v>
      </c>
      <c r="AA16" s="17">
        <f>((((P16/1000)+1)/((SMOW!$AA$4/1000)+1))-1)*1000</f>
        <v>12.867861541894232</v>
      </c>
      <c r="AB16" s="17">
        <f>Z16*SMOW!$AN$6</f>
        <v>6.9466284364004309</v>
      </c>
      <c r="AC16" s="17">
        <f>AA16*SMOW!$AN$12</f>
        <v>13.490900591116525</v>
      </c>
      <c r="AD16" s="17">
        <f t="shared" si="0"/>
        <v>6.9226117721640934</v>
      </c>
      <c r="AE16" s="17">
        <f t="shared" si="0"/>
        <v>13.400708666472344</v>
      </c>
      <c r="AF16" s="16">
        <f>(AD16-SMOW!$AN$14*AE16)</f>
        <v>-0.15296240373330416</v>
      </c>
      <c r="AG16" s="2">
        <f t="shared" si="1"/>
        <v>-152.96240373330417</v>
      </c>
    </row>
  </sheetData>
  <dataValidations count="2">
    <dataValidation type="list" allowBlank="1" showInputMessage="1" showErrorMessage="1" sqref="D3:D9">
      <formula1>INDIRECT(C3)</formula1>
    </dataValidation>
    <dataValidation type="list" allowBlank="1" showInputMessage="1" showErrorMessage="1" sqref="C3:C9">
      <formula1>Type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E25" sqref="E25"/>
    </sheetView>
  </sheetViews>
  <sheetFormatPr defaultRowHeight="15" x14ac:dyDescent="0.25"/>
  <cols>
    <col min="1" max="1" width="14.28515625" customWidth="1"/>
    <col min="2" max="2" width="13.5703125" customWidth="1"/>
    <col min="3" max="3" width="21.42578125" customWidth="1"/>
    <col min="4" max="4" width="14.85546875" customWidth="1"/>
    <col min="5" max="5" width="17.140625" customWidth="1"/>
  </cols>
  <sheetData>
    <row r="1" spans="1:8" x14ac:dyDescent="0.25">
      <c r="A1" t="s">
        <v>44</v>
      </c>
      <c r="B1" t="s">
        <v>62</v>
      </c>
      <c r="C1" t="s">
        <v>64</v>
      </c>
      <c r="D1" t="s">
        <v>63</v>
      </c>
      <c r="E1" s="14" t="s">
        <v>48</v>
      </c>
    </row>
    <row r="2" spans="1:8" x14ac:dyDescent="0.25">
      <c r="A2" t="s">
        <v>63</v>
      </c>
      <c r="B2" t="s">
        <v>22</v>
      </c>
      <c r="C2" t="s">
        <v>50</v>
      </c>
      <c r="D2" s="14" t="s">
        <v>72</v>
      </c>
      <c r="E2" s="14" t="s">
        <v>45</v>
      </c>
    </row>
    <row r="3" spans="1:8" x14ac:dyDescent="0.25">
      <c r="A3" t="s">
        <v>62</v>
      </c>
      <c r="B3" t="s">
        <v>24</v>
      </c>
      <c r="C3" t="s">
        <v>52</v>
      </c>
      <c r="D3" s="14" t="s">
        <v>78</v>
      </c>
      <c r="E3" s="14" t="s">
        <v>46</v>
      </c>
    </row>
    <row r="4" spans="1:8" x14ac:dyDescent="0.25">
      <c r="A4" t="s">
        <v>48</v>
      </c>
      <c r="B4" t="s">
        <v>58</v>
      </c>
      <c r="C4" t="s">
        <v>55</v>
      </c>
      <c r="D4" s="14" t="s">
        <v>47</v>
      </c>
      <c r="E4" s="14" t="s">
        <v>47</v>
      </c>
    </row>
    <row r="5" spans="1:8" x14ac:dyDescent="0.25">
      <c r="A5" t="s">
        <v>64</v>
      </c>
      <c r="B5" t="s">
        <v>59</v>
      </c>
      <c r="C5" t="s">
        <v>60</v>
      </c>
      <c r="D5" s="14" t="s">
        <v>49</v>
      </c>
      <c r="E5" s="14" t="s">
        <v>49</v>
      </c>
    </row>
    <row r="6" spans="1:8" x14ac:dyDescent="0.25">
      <c r="B6" t="s">
        <v>66</v>
      </c>
      <c r="C6" t="s">
        <v>83</v>
      </c>
      <c r="D6" s="14" t="s">
        <v>51</v>
      </c>
      <c r="E6" s="14" t="s">
        <v>51</v>
      </c>
      <c r="H6" t="s">
        <v>61</v>
      </c>
    </row>
    <row r="7" spans="1:8" x14ac:dyDescent="0.25">
      <c r="B7" t="s">
        <v>67</v>
      </c>
      <c r="C7" t="s">
        <v>84</v>
      </c>
      <c r="D7" s="14" t="s">
        <v>53</v>
      </c>
      <c r="E7" s="14" t="s">
        <v>53</v>
      </c>
    </row>
    <row r="8" spans="1:8" x14ac:dyDescent="0.25">
      <c r="B8" t="s">
        <v>68</v>
      </c>
      <c r="C8" t="s">
        <v>85</v>
      </c>
      <c r="D8" s="14" t="s">
        <v>54</v>
      </c>
      <c r="E8" s="14" t="s">
        <v>54</v>
      </c>
    </row>
    <row r="9" spans="1:8" x14ac:dyDescent="0.25">
      <c r="B9" t="s">
        <v>69</v>
      </c>
      <c r="D9" t="s">
        <v>80</v>
      </c>
      <c r="E9" s="14" t="s">
        <v>56</v>
      </c>
    </row>
    <row r="10" spans="1:8" x14ac:dyDescent="0.25">
      <c r="B10" t="s">
        <v>70</v>
      </c>
      <c r="D10" s="14" t="s">
        <v>56</v>
      </c>
    </row>
    <row r="11" spans="1:8" x14ac:dyDescent="0.25">
      <c r="B11" t="s">
        <v>71</v>
      </c>
    </row>
    <row r="15" spans="1:8" x14ac:dyDescent="0.25">
      <c r="A15" t="s">
        <v>65</v>
      </c>
      <c r="B15" t="s">
        <v>57</v>
      </c>
    </row>
    <row r="16" spans="1:8" x14ac:dyDescent="0.25">
      <c r="A16" t="s">
        <v>64</v>
      </c>
      <c r="B16" t="s">
        <v>50</v>
      </c>
    </row>
  </sheetData>
  <dataValidations count="2">
    <dataValidation type="list" allowBlank="1" showInputMessage="1" showErrorMessage="1" sqref="A16">
      <formula1>Type</formula1>
    </dataValidation>
    <dataValidation type="list" allowBlank="1" showInputMessage="1" showErrorMessage="1" sqref="B16">
      <formula1>INDIRECT(A16)</formula1>
    </dataValidation>
  </dataValidation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All Data</vt:lpstr>
      <vt:lpstr>SMOW</vt:lpstr>
      <vt:lpstr>SLAP</vt:lpstr>
      <vt:lpstr>Standards</vt:lpstr>
      <vt:lpstr>Data sorting</vt:lpstr>
      <vt:lpstr>'All Data'!Carbonate</vt:lpstr>
      <vt:lpstr>Carbonate</vt:lpstr>
      <vt:lpstr>'All Data'!Carbonate_Standards</vt:lpstr>
      <vt:lpstr>Carbonate_Standards</vt:lpstr>
      <vt:lpstr>'All Data'!CarbonateStd</vt:lpstr>
      <vt:lpstr>CarbonateStd</vt:lpstr>
      <vt:lpstr>'All Data'!Project</vt:lpstr>
      <vt:lpstr>Project</vt:lpstr>
      <vt:lpstr>'All Data'!Type</vt:lpstr>
      <vt:lpstr>Type</vt:lpstr>
      <vt:lpstr>'All Data'!Water</vt:lpstr>
      <vt:lpstr>Water</vt:lpstr>
      <vt:lpstr>'All Data'!Water_Standards</vt:lpstr>
      <vt:lpstr>Water_Standards</vt:lpstr>
      <vt:lpstr>'All Data'!WaterStd</vt:lpstr>
      <vt:lpstr>WaterStd</vt:lpstr>
      <vt:lpstr>'All Data'!Waterstds</vt:lpstr>
      <vt:lpstr>Waterstds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geo-isopaleo</dc:creator>
  <cp:lastModifiedBy>geo-isopaleo</cp:lastModifiedBy>
  <cp:lastPrinted>2018-07-24T20:05:26Z</cp:lastPrinted>
  <dcterms:created xsi:type="dcterms:W3CDTF">2018-05-08T13:04:56Z</dcterms:created>
  <dcterms:modified xsi:type="dcterms:W3CDTF">2020-02-28T17:19:56Z</dcterms:modified>
</cp:coreProperties>
</file>