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eo-isopaleo\Documents\Reactor Spreadsheets For Updates\"/>
    </mc:Choice>
  </mc:AlternateContent>
  <bookViews>
    <workbookView xWindow="0" yWindow="0" windowWidth="28800" windowHeight="12300" tabRatio="521"/>
  </bookViews>
  <sheets>
    <sheet name="All Data" sheetId="10" r:id="rId1"/>
    <sheet name="SMOW" sheetId="7" r:id="rId2"/>
    <sheet name="SLAP" sheetId="8" r:id="rId3"/>
    <sheet name="Standards" sheetId="9" r:id="rId4"/>
    <sheet name="Data sorting" sheetId="6" r:id="rId5"/>
  </sheets>
  <definedNames>
    <definedName name="Carbonate" localSheetId="0">Table47[Carbonate]</definedName>
    <definedName name="Carbonate">Table47[Carbonate]</definedName>
    <definedName name="Carbonate_Standards" localSheetId="0">Table3[CarbonateStd]</definedName>
    <definedName name="Carbonate_Standards">Table3[CarbonateStd]</definedName>
    <definedName name="CarbonateStd" localSheetId="0">Table3[CarbonateStd]</definedName>
    <definedName name="CarbonateStd">Table3[CarbonateStd]</definedName>
    <definedName name="Project" localSheetId="0">Table4[Water]</definedName>
    <definedName name="Project">Table4[Water]</definedName>
    <definedName name="Type" localSheetId="0">Table1[Type]</definedName>
    <definedName name="Type">Table1[Type]</definedName>
    <definedName name="Water" localSheetId="0">Table4[Water]</definedName>
    <definedName name="Water">Table4[Water]</definedName>
    <definedName name="Water_Standards" localSheetId="0">Table2[WaterStd]</definedName>
    <definedName name="Water_Standards">Table2[WaterStd]</definedName>
    <definedName name="WaterStd" localSheetId="0">Table2[WaterStd]</definedName>
    <definedName name="WaterStd">Table2[WaterStd]</definedName>
    <definedName name="Waterstds" localSheetId="0">Table2[WaterStd]</definedName>
    <definedName name="Waterstds">Table2[WaterStd]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3" i="10" l="1"/>
  <c r="AK4" i="10"/>
  <c r="AK5" i="10"/>
  <c r="AK6" i="10"/>
  <c r="AK7" i="10"/>
  <c r="AK8" i="10"/>
  <c r="AK9" i="10"/>
  <c r="AK10" i="10"/>
  <c r="AK11" i="10"/>
  <c r="AK12" i="10"/>
  <c r="AK13" i="10"/>
  <c r="AK14" i="10"/>
  <c r="AK15" i="10"/>
  <c r="AK16" i="10"/>
  <c r="AK17" i="10"/>
  <c r="AK18" i="10"/>
  <c r="AK19" i="10"/>
  <c r="AK20" i="10"/>
  <c r="AK21" i="10"/>
  <c r="AK22" i="10"/>
  <c r="AK23" i="10"/>
  <c r="AK24" i="10"/>
  <c r="AK25" i="10"/>
  <c r="AK26" i="10"/>
  <c r="AK27" i="10"/>
  <c r="AK28" i="10"/>
  <c r="AK29" i="10"/>
  <c r="AK30" i="10"/>
  <c r="AK31" i="10"/>
  <c r="AK32" i="10"/>
  <c r="AK33" i="10"/>
  <c r="AK34" i="10"/>
  <c r="AK35" i="10"/>
  <c r="AK36" i="10"/>
  <c r="AK37" i="10"/>
  <c r="AK38" i="10"/>
  <c r="AK39" i="10"/>
  <c r="AK40" i="10"/>
  <c r="AK41" i="10"/>
  <c r="AK42" i="10"/>
  <c r="AK43" i="10"/>
  <c r="AK44" i="10"/>
  <c r="AK45" i="10"/>
  <c r="AK46" i="10"/>
  <c r="AK47" i="10"/>
  <c r="AK48" i="10"/>
  <c r="AK49" i="10"/>
  <c r="AK50" i="10"/>
  <c r="AK51" i="10"/>
  <c r="AK52" i="10"/>
  <c r="AK53" i="10"/>
  <c r="AK54" i="10"/>
  <c r="AK55" i="10"/>
  <c r="AK56" i="10"/>
  <c r="AK57" i="10"/>
  <c r="AK58" i="10"/>
  <c r="AK59" i="10"/>
  <c r="AK60" i="10"/>
  <c r="AK61" i="10"/>
  <c r="AK63" i="10"/>
  <c r="AK62" i="10"/>
  <c r="Z17" i="10" l="1"/>
  <c r="Z19" i="10"/>
  <c r="Z21" i="10"/>
  <c r="Z23" i="10"/>
  <c r="Z24" i="10"/>
  <c r="Z27" i="10"/>
  <c r="Z29" i="10"/>
  <c r="Z30" i="10"/>
  <c r="Z32" i="10"/>
  <c r="Z35" i="10"/>
  <c r="Z37" i="10"/>
  <c r="Z38" i="10"/>
  <c r="Z39" i="10"/>
  <c r="Z40" i="10"/>
  <c r="Z41" i="10"/>
  <c r="Z42" i="10"/>
  <c r="Z43" i="10"/>
  <c r="Z44" i="10"/>
  <c r="Z45" i="10"/>
  <c r="Z46" i="10"/>
  <c r="Z47" i="10"/>
  <c r="Z48" i="10"/>
  <c r="Z49" i="10"/>
  <c r="Z50" i="10"/>
  <c r="Z52" i="10"/>
  <c r="Z53" i="10"/>
  <c r="Z54" i="10"/>
  <c r="Z55" i="10"/>
  <c r="Z56" i="10"/>
  <c r="Z57" i="10"/>
  <c r="Z58" i="10"/>
  <c r="Z60" i="10"/>
  <c r="Z61" i="10"/>
  <c r="Z62" i="10"/>
  <c r="Z24" i="7"/>
  <c r="Z4" i="7"/>
  <c r="Z3" i="8" s="1"/>
  <c r="Z16" i="10" l="1"/>
  <c r="Z15" i="10"/>
  <c r="Z14" i="10"/>
  <c r="Z13" i="10"/>
  <c r="Z12" i="10"/>
  <c r="Z11" i="10"/>
  <c r="Z10" i="10"/>
  <c r="Z9" i="10"/>
  <c r="Z8" i="10"/>
  <c r="Z7" i="10"/>
  <c r="Z6" i="10"/>
  <c r="Z5" i="10"/>
  <c r="Z4" i="10"/>
  <c r="Z3" i="10"/>
  <c r="Z3" i="9"/>
  <c r="Z33" i="10"/>
  <c r="Z31" i="10"/>
  <c r="Z28" i="10"/>
  <c r="Z26" i="10"/>
  <c r="Z25" i="10"/>
  <c r="Z22" i="10"/>
  <c r="Z20" i="10"/>
  <c r="Z2" i="9"/>
  <c r="Z34" i="7"/>
  <c r="Z63" i="10"/>
  <c r="Z59" i="10"/>
  <c r="Z51" i="10"/>
  <c r="Z36" i="10"/>
  <c r="Z34" i="10"/>
  <c r="Z18" i="10"/>
  <c r="Z4" i="9"/>
  <c r="Z6" i="8"/>
  <c r="Z4" i="8"/>
  <c r="Z5" i="8"/>
  <c r="Z18" i="7"/>
  <c r="Z20" i="7"/>
  <c r="Z22" i="7"/>
  <c r="Z17" i="7"/>
  <c r="Z19" i="7"/>
  <c r="Z21" i="7"/>
  <c r="Z23" i="7"/>
  <c r="Z30" i="7" l="1"/>
  <c r="AB4" i="7"/>
  <c r="Z14" i="8" l="1"/>
  <c r="AA4" i="7"/>
  <c r="AA34" i="7" l="1"/>
  <c r="AA2" i="9"/>
  <c r="AA3" i="10"/>
  <c r="AA4" i="10"/>
  <c r="AA5" i="10"/>
  <c r="AA6" i="10"/>
  <c r="AA7" i="10"/>
  <c r="AA8" i="10"/>
  <c r="AA9" i="10"/>
  <c r="AA10" i="10"/>
  <c r="AA11" i="10"/>
  <c r="AA12" i="10"/>
  <c r="AA13" i="10"/>
  <c r="AA14" i="10"/>
  <c r="AA15" i="10"/>
  <c r="AA16" i="10"/>
  <c r="AA21" i="10"/>
  <c r="AA23" i="10"/>
  <c r="AA27" i="10"/>
  <c r="AA29" i="10"/>
  <c r="AA30" i="10"/>
  <c r="AA32" i="10"/>
  <c r="AA39" i="10"/>
  <c r="AA41" i="10"/>
  <c r="AA43" i="10"/>
  <c r="AA44" i="10"/>
  <c r="AA46" i="10"/>
  <c r="AA49" i="10"/>
  <c r="AA52" i="10"/>
  <c r="AA55" i="10"/>
  <c r="AA60" i="10"/>
  <c r="AA6" i="8"/>
  <c r="AA20" i="10"/>
  <c r="AA28" i="10"/>
  <c r="AA31" i="10"/>
  <c r="AA18" i="10"/>
  <c r="AA34" i="10"/>
  <c r="AA36" i="10"/>
  <c r="AA51" i="10"/>
  <c r="AA59" i="10"/>
  <c r="AA63" i="10"/>
  <c r="AA3" i="8"/>
  <c r="AA3" i="9"/>
  <c r="AA22" i="10"/>
  <c r="AA25" i="10"/>
  <c r="AA26" i="10"/>
  <c r="AA33" i="10"/>
  <c r="AA4" i="9"/>
  <c r="AA17" i="10"/>
  <c r="AA19" i="10"/>
  <c r="AA24" i="10"/>
  <c r="AA35" i="10"/>
  <c r="AA37" i="10"/>
  <c r="AA47" i="10"/>
  <c r="AA53" i="10"/>
  <c r="AA61" i="10"/>
  <c r="AA62" i="10"/>
  <c r="AA5" i="8"/>
  <c r="AA38" i="10"/>
  <c r="AA57" i="10"/>
  <c r="AA24" i="7"/>
  <c r="AA42" i="10"/>
  <c r="AA50" i="10"/>
  <c r="AA58" i="10"/>
  <c r="AA4" i="8"/>
  <c r="AA40" i="10"/>
  <c r="AA45" i="10"/>
  <c r="AA48" i="10"/>
  <c r="AA54" i="10"/>
  <c r="AA56" i="10"/>
  <c r="AA18" i="7"/>
  <c r="AA20" i="7"/>
  <c r="AA22" i="7"/>
  <c r="AA17" i="7"/>
  <c r="AA19" i="7"/>
  <c r="AA21" i="7"/>
  <c r="AA23" i="7"/>
  <c r="AA30" i="7" l="1"/>
  <c r="AA14" i="8"/>
  <c r="AM4" i="7" l="1"/>
  <c r="AN11" i="7" l="1"/>
  <c r="AN4" i="7"/>
  <c r="AM11" i="7" l="1"/>
  <c r="AM3" i="7"/>
  <c r="AN6" i="7" s="1"/>
  <c r="AB24" i="7" l="1"/>
  <c r="AD24" i="7" s="1"/>
  <c r="AB50" i="10"/>
  <c r="AD50" i="10" s="1"/>
  <c r="AB56" i="10"/>
  <c r="AD56" i="10" s="1"/>
  <c r="AB57" i="10"/>
  <c r="AD57" i="10" s="1"/>
  <c r="AB62" i="10"/>
  <c r="AD62" i="10" s="1"/>
  <c r="AB43" i="10"/>
  <c r="AD43" i="10" s="1"/>
  <c r="AB35" i="10"/>
  <c r="AD35" i="10" s="1"/>
  <c r="AB55" i="10"/>
  <c r="AD55" i="10" s="1"/>
  <c r="AB41" i="10"/>
  <c r="AD41" i="10" s="1"/>
  <c r="AB27" i="10"/>
  <c r="AD27" i="10" s="1"/>
  <c r="AB38" i="10"/>
  <c r="AD38" i="10" s="1"/>
  <c r="AB54" i="10"/>
  <c r="AD54" i="10" s="1"/>
  <c r="AB37" i="10"/>
  <c r="AD37" i="10" s="1"/>
  <c r="AB23" i="10"/>
  <c r="AD23" i="10" s="1"/>
  <c r="AB19" i="10"/>
  <c r="AD19" i="10" s="1"/>
  <c r="AB52" i="10"/>
  <c r="AD52" i="10" s="1"/>
  <c r="AB39" i="10"/>
  <c r="AD39" i="10" s="1"/>
  <c r="AB21" i="10"/>
  <c r="AD21" i="10" s="1"/>
  <c r="AB17" i="10"/>
  <c r="AD17" i="10" s="1"/>
  <c r="AB48" i="10"/>
  <c r="AD48" i="10" s="1"/>
  <c r="AB61" i="10"/>
  <c r="AD61" i="10" s="1"/>
  <c r="AB29" i="10"/>
  <c r="AD29" i="10" s="1"/>
  <c r="AB46" i="10"/>
  <c r="AD46" i="10" s="1"/>
  <c r="AB49" i="10"/>
  <c r="AD49" i="10" s="1"/>
  <c r="AB32" i="10"/>
  <c r="AD32" i="10" s="1"/>
  <c r="AB45" i="10"/>
  <c r="AD45" i="10" s="1"/>
  <c r="AB24" i="10"/>
  <c r="AD24" i="10" s="1"/>
  <c r="AB42" i="10"/>
  <c r="AD42" i="10" s="1"/>
  <c r="AB47" i="10"/>
  <c r="AD47" i="10" s="1"/>
  <c r="AB53" i="10"/>
  <c r="AD53" i="10" s="1"/>
  <c r="AB60" i="10"/>
  <c r="AD60" i="10" s="1"/>
  <c r="AB44" i="10"/>
  <c r="AD44" i="10" s="1"/>
  <c r="AB30" i="10"/>
  <c r="AD30" i="10" s="1"/>
  <c r="AB40" i="10"/>
  <c r="AD40" i="10" s="1"/>
  <c r="AB58" i="10"/>
  <c r="AD58" i="10" s="1"/>
  <c r="AB34" i="10"/>
  <c r="AD34" i="10" s="1"/>
  <c r="AB3" i="10"/>
  <c r="AD3" i="10" s="1"/>
  <c r="AB4" i="10"/>
  <c r="AD4" i="10" s="1"/>
  <c r="AB4" i="9"/>
  <c r="AD4" i="9" s="1"/>
  <c r="AB33" i="10"/>
  <c r="AD33" i="10" s="1"/>
  <c r="AB18" i="10"/>
  <c r="AD18" i="10" s="1"/>
  <c r="AB3" i="9"/>
  <c r="AD3" i="9" s="1"/>
  <c r="AB63" i="10"/>
  <c r="AD63" i="10" s="1"/>
  <c r="AB7" i="10"/>
  <c r="AD7" i="10" s="1"/>
  <c r="AB36" i="10"/>
  <c r="AD36" i="10" s="1"/>
  <c r="AB8" i="10"/>
  <c r="AD8" i="10" s="1"/>
  <c r="AB51" i="10"/>
  <c r="AD51" i="10" s="1"/>
  <c r="AB5" i="10"/>
  <c r="AD5" i="10" s="1"/>
  <c r="AB59" i="10"/>
  <c r="AD59" i="10" s="1"/>
  <c r="AB6" i="10"/>
  <c r="AD6" i="10" s="1"/>
  <c r="AB20" i="10"/>
  <c r="AD20" i="10" s="1"/>
  <c r="AB11" i="10"/>
  <c r="AD11" i="10" s="1"/>
  <c r="AB22" i="10"/>
  <c r="AD22" i="10" s="1"/>
  <c r="AB12" i="10"/>
  <c r="AD12" i="10" s="1"/>
  <c r="AB34" i="7"/>
  <c r="AD34" i="7" s="1"/>
  <c r="AB9" i="10"/>
  <c r="AD9" i="10" s="1"/>
  <c r="AB2" i="9"/>
  <c r="AD2" i="9" s="1"/>
  <c r="AB10" i="10"/>
  <c r="AD10" i="10" s="1"/>
  <c r="AB28" i="10"/>
  <c r="AD28" i="10" s="1"/>
  <c r="AB15" i="10"/>
  <c r="AD15" i="10" s="1"/>
  <c r="AB31" i="10"/>
  <c r="AD31" i="10" s="1"/>
  <c r="AB16" i="10"/>
  <c r="AD16" i="10" s="1"/>
  <c r="AB25" i="10"/>
  <c r="AD25" i="10" s="1"/>
  <c r="AB13" i="10"/>
  <c r="AD13" i="10" s="1"/>
  <c r="AB26" i="10"/>
  <c r="AD26" i="10" s="1"/>
  <c r="AB14" i="10"/>
  <c r="AD14" i="10" s="1"/>
  <c r="AB3" i="8"/>
  <c r="AD3" i="8" s="1"/>
  <c r="AB4" i="8"/>
  <c r="AD4" i="8" s="1"/>
  <c r="AB5" i="8"/>
  <c r="AD5" i="8" s="1"/>
  <c r="AB6" i="8"/>
  <c r="AD6" i="8" s="1"/>
  <c r="AB17" i="7"/>
  <c r="AD17" i="7" s="1"/>
  <c r="AB18" i="7"/>
  <c r="AD18" i="7" s="1"/>
  <c r="AB19" i="7"/>
  <c r="AD19" i="7" s="1"/>
  <c r="AB20" i="7"/>
  <c r="AD20" i="7" s="1"/>
  <c r="AB21" i="7"/>
  <c r="AD21" i="7" s="1"/>
  <c r="AB22" i="7"/>
  <c r="AD22" i="7" s="1"/>
  <c r="AB23" i="7"/>
  <c r="AD23" i="7" s="1"/>
  <c r="AM10" i="7"/>
  <c r="AD30" i="7" l="1"/>
  <c r="AB30" i="7"/>
  <c r="AD14" i="8"/>
  <c r="AB14" i="8"/>
  <c r="AN12" i="7" l="1"/>
  <c r="AC24" i="7" l="1"/>
  <c r="AE24" i="7" s="1"/>
  <c r="AF24" i="7" s="1"/>
  <c r="AG24" i="7" s="1"/>
  <c r="AC48" i="10"/>
  <c r="AE48" i="10" s="1"/>
  <c r="AF48" i="10" s="1"/>
  <c r="AG48" i="10" s="1"/>
  <c r="AC35" i="10"/>
  <c r="AE35" i="10" s="1"/>
  <c r="AF35" i="10" s="1"/>
  <c r="AG35" i="10" s="1"/>
  <c r="AC18" i="10"/>
  <c r="AE18" i="10" s="1"/>
  <c r="AF18" i="10" s="1"/>
  <c r="AG18" i="10" s="1"/>
  <c r="AC16" i="10"/>
  <c r="AE16" i="10" s="1"/>
  <c r="AF16" i="10" s="1"/>
  <c r="AG16" i="10" s="1"/>
  <c r="AC45" i="10"/>
  <c r="AE45" i="10" s="1"/>
  <c r="AF45" i="10" s="1"/>
  <c r="AG45" i="10" s="1"/>
  <c r="AC24" i="10"/>
  <c r="AE24" i="10" s="1"/>
  <c r="AF24" i="10" s="1"/>
  <c r="AG24" i="10" s="1"/>
  <c r="AC31" i="10"/>
  <c r="AE31" i="10" s="1"/>
  <c r="AF31" i="10" s="1"/>
  <c r="AG31" i="10" s="1"/>
  <c r="AC27" i="10"/>
  <c r="AE27" i="10" s="1"/>
  <c r="AF27" i="10" s="1"/>
  <c r="AG27" i="10" s="1"/>
  <c r="AC3" i="10"/>
  <c r="AE3" i="10" s="1"/>
  <c r="AF3" i="10" s="1"/>
  <c r="AG3" i="10" s="1"/>
  <c r="AC47" i="10"/>
  <c r="AE47" i="10" s="1"/>
  <c r="AF47" i="10" s="1"/>
  <c r="AG47" i="10" s="1"/>
  <c r="AC28" i="10"/>
  <c r="AE28" i="10" s="1"/>
  <c r="AF28" i="10" s="1"/>
  <c r="AG28" i="10" s="1"/>
  <c r="AC23" i="10"/>
  <c r="AE23" i="10" s="1"/>
  <c r="AF23" i="10" s="1"/>
  <c r="AG23" i="10" s="1"/>
  <c r="AC2" i="9"/>
  <c r="AE2" i="9" s="1"/>
  <c r="AF2" i="9" s="1"/>
  <c r="AG2" i="9" s="1"/>
  <c r="AC37" i="10"/>
  <c r="AE37" i="10" s="1"/>
  <c r="AF37" i="10" s="1"/>
  <c r="AG37" i="10" s="1"/>
  <c r="AC34" i="10"/>
  <c r="AE34" i="10" s="1"/>
  <c r="AF34" i="10" s="1"/>
  <c r="AG34" i="10" s="1"/>
  <c r="AC30" i="10"/>
  <c r="AE30" i="10" s="1"/>
  <c r="AF30" i="10" s="1"/>
  <c r="AG30" i="10" s="1"/>
  <c r="AC5" i="10"/>
  <c r="AE5" i="10" s="1"/>
  <c r="AF5" i="10" s="1"/>
  <c r="AG5" i="10" s="1"/>
  <c r="AC58" i="10"/>
  <c r="AE58" i="10" s="1"/>
  <c r="AF58" i="10" s="1"/>
  <c r="AG58" i="10" s="1"/>
  <c r="AC4" i="9"/>
  <c r="AE4" i="9" s="1"/>
  <c r="AF4" i="9" s="1"/>
  <c r="AG4" i="9" s="1"/>
  <c r="AC49" i="10"/>
  <c r="AE49" i="10" s="1"/>
  <c r="AF49" i="10" s="1"/>
  <c r="AG49" i="10" s="1"/>
  <c r="AC12" i="10"/>
  <c r="AE12" i="10" s="1"/>
  <c r="AF12" i="10" s="1"/>
  <c r="AG12" i="10" s="1"/>
  <c r="AC50" i="10"/>
  <c r="AE50" i="10" s="1"/>
  <c r="AF50" i="10" s="1"/>
  <c r="AG50" i="10" s="1"/>
  <c r="AC33" i="10"/>
  <c r="AE33" i="10" s="1"/>
  <c r="AF33" i="10" s="1"/>
  <c r="AG33" i="10" s="1"/>
  <c r="AC60" i="10"/>
  <c r="AE60" i="10" s="1"/>
  <c r="AF60" i="10" s="1"/>
  <c r="AG60" i="10" s="1"/>
  <c r="AC15" i="10"/>
  <c r="AE15" i="10" s="1"/>
  <c r="AF15" i="10" s="1"/>
  <c r="AG15" i="10" s="1"/>
  <c r="AC56" i="10"/>
  <c r="AE56" i="10" s="1"/>
  <c r="AF56" i="10" s="1"/>
  <c r="AG56" i="10" s="1"/>
  <c r="AC19" i="10"/>
  <c r="AE19" i="10" s="1"/>
  <c r="AF19" i="10" s="1"/>
  <c r="AG19" i="10" s="1"/>
  <c r="AC55" i="10"/>
  <c r="AE55" i="10" s="1"/>
  <c r="AF55" i="10" s="1"/>
  <c r="AG55" i="10" s="1"/>
  <c r="AC14" i="10"/>
  <c r="AE14" i="10" s="1"/>
  <c r="AF14" i="10" s="1"/>
  <c r="AG14" i="10" s="1"/>
  <c r="AC54" i="10"/>
  <c r="AE54" i="10" s="1"/>
  <c r="AF54" i="10" s="1"/>
  <c r="AG54" i="10" s="1"/>
  <c r="AC17" i="10"/>
  <c r="AE17" i="10" s="1"/>
  <c r="AF17" i="10" s="1"/>
  <c r="AG17" i="10" s="1"/>
  <c r="AC20" i="10"/>
  <c r="AE20" i="10" s="1"/>
  <c r="AF20" i="10" s="1"/>
  <c r="AG20" i="10" s="1"/>
  <c r="AC21" i="10"/>
  <c r="AE21" i="10" s="1"/>
  <c r="AF21" i="10" s="1"/>
  <c r="AG21" i="10" s="1"/>
  <c r="AC34" i="7"/>
  <c r="AE34" i="7" s="1"/>
  <c r="AF34" i="7" s="1"/>
  <c r="AG34" i="7" s="1"/>
  <c r="AC57" i="10"/>
  <c r="AE57" i="10" s="1"/>
  <c r="AF57" i="10" s="1"/>
  <c r="AG57" i="10" s="1"/>
  <c r="AC22" i="10"/>
  <c r="AE22" i="10" s="1"/>
  <c r="AF22" i="10" s="1"/>
  <c r="AG22" i="10" s="1"/>
  <c r="AC41" i="10"/>
  <c r="AE41" i="10" s="1"/>
  <c r="AF41" i="10" s="1"/>
  <c r="AG41" i="10" s="1"/>
  <c r="AC8" i="10"/>
  <c r="AE8" i="10" s="1"/>
  <c r="AF8" i="10" s="1"/>
  <c r="AG8" i="10" s="1"/>
  <c r="AC38" i="10"/>
  <c r="AE38" i="10" s="1"/>
  <c r="AF38" i="10" s="1"/>
  <c r="AG38" i="10" s="1"/>
  <c r="AC3" i="9"/>
  <c r="AE3" i="9" s="1"/>
  <c r="AF3" i="9" s="1"/>
  <c r="AG3" i="9" s="1"/>
  <c r="AI3" i="9" s="1"/>
  <c r="AC46" i="10"/>
  <c r="AE46" i="10" s="1"/>
  <c r="AF46" i="10" s="1"/>
  <c r="AG46" i="10" s="1"/>
  <c r="AC11" i="10"/>
  <c r="AE11" i="10" s="1"/>
  <c r="AF11" i="10" s="1"/>
  <c r="AG11" i="10" s="1"/>
  <c r="AC40" i="10"/>
  <c r="AE40" i="10" s="1"/>
  <c r="AF40" i="10" s="1"/>
  <c r="AG40" i="10" s="1"/>
  <c r="AC26" i="10"/>
  <c r="AE26" i="10" s="1"/>
  <c r="AF26" i="10" s="1"/>
  <c r="AG26" i="10" s="1"/>
  <c r="AC44" i="10"/>
  <c r="AE44" i="10" s="1"/>
  <c r="AF44" i="10" s="1"/>
  <c r="AG44" i="10" s="1"/>
  <c r="AC10" i="10"/>
  <c r="AE10" i="10" s="1"/>
  <c r="AF10" i="10" s="1"/>
  <c r="AG10" i="10" s="1"/>
  <c r="AC25" i="10"/>
  <c r="AE25" i="10" s="1"/>
  <c r="AF25" i="10" s="1"/>
  <c r="AG25" i="10" s="1"/>
  <c r="AC52" i="10"/>
  <c r="AE52" i="10" s="1"/>
  <c r="AF52" i="10" s="1"/>
  <c r="AG52" i="10" s="1"/>
  <c r="AC13" i="10"/>
  <c r="AE13" i="10" s="1"/>
  <c r="AF13" i="10" s="1"/>
  <c r="AG13" i="10" s="1"/>
  <c r="AC61" i="10"/>
  <c r="AE61" i="10" s="1"/>
  <c r="AF61" i="10" s="1"/>
  <c r="AG61" i="10" s="1"/>
  <c r="AC59" i="10"/>
  <c r="AE59" i="10" s="1"/>
  <c r="AF59" i="10" s="1"/>
  <c r="AG59" i="10" s="1"/>
  <c r="AC29" i="10"/>
  <c r="AE29" i="10" s="1"/>
  <c r="AF29" i="10" s="1"/>
  <c r="AG29" i="10" s="1"/>
  <c r="AC4" i="10"/>
  <c r="AE4" i="10" s="1"/>
  <c r="AF4" i="10" s="1"/>
  <c r="AG4" i="10" s="1"/>
  <c r="AC53" i="10"/>
  <c r="AE53" i="10" s="1"/>
  <c r="AF53" i="10" s="1"/>
  <c r="AG53" i="10" s="1"/>
  <c r="AC51" i="10"/>
  <c r="AE51" i="10" s="1"/>
  <c r="AF51" i="10" s="1"/>
  <c r="AG51" i="10" s="1"/>
  <c r="AC39" i="10"/>
  <c r="AE39" i="10" s="1"/>
  <c r="AF39" i="10" s="1"/>
  <c r="AG39" i="10" s="1"/>
  <c r="AC7" i="10"/>
  <c r="AE7" i="10" s="1"/>
  <c r="AF7" i="10" s="1"/>
  <c r="AG7" i="10" s="1"/>
  <c r="AC42" i="10"/>
  <c r="AE42" i="10" s="1"/>
  <c r="AF42" i="10" s="1"/>
  <c r="AG42" i="10" s="1"/>
  <c r="AC36" i="10"/>
  <c r="AE36" i="10" s="1"/>
  <c r="AF36" i="10" s="1"/>
  <c r="AG36" i="10" s="1"/>
  <c r="AC32" i="10"/>
  <c r="AE32" i="10" s="1"/>
  <c r="AF32" i="10" s="1"/>
  <c r="AG32" i="10" s="1"/>
  <c r="AC6" i="10"/>
  <c r="AE6" i="10" s="1"/>
  <c r="AF6" i="10" s="1"/>
  <c r="AG6" i="10" s="1"/>
  <c r="AC62" i="10"/>
  <c r="AE62" i="10" s="1"/>
  <c r="AF62" i="10" s="1"/>
  <c r="AG62" i="10" s="1"/>
  <c r="AC63" i="10"/>
  <c r="AE63" i="10" s="1"/>
  <c r="AF63" i="10" s="1"/>
  <c r="AG63" i="10" s="1"/>
  <c r="AC43" i="10"/>
  <c r="AE43" i="10" s="1"/>
  <c r="AF43" i="10" s="1"/>
  <c r="AG43" i="10" s="1"/>
  <c r="AC9" i="10"/>
  <c r="AE9" i="10" s="1"/>
  <c r="AF9" i="10" s="1"/>
  <c r="AG9" i="10" s="1"/>
  <c r="AC3" i="8"/>
  <c r="AE3" i="8" s="1"/>
  <c r="AF3" i="8" s="1"/>
  <c r="AG3" i="8" s="1"/>
  <c r="AC4" i="8"/>
  <c r="AE4" i="8" s="1"/>
  <c r="AF4" i="8" s="1"/>
  <c r="AG4" i="8" s="1"/>
  <c r="AC5" i="8"/>
  <c r="AE5" i="8" s="1"/>
  <c r="AF5" i="8" s="1"/>
  <c r="AG5" i="8" s="1"/>
  <c r="AC6" i="8"/>
  <c r="AE6" i="8" s="1"/>
  <c r="AF6" i="8" s="1"/>
  <c r="AG6" i="8" s="1"/>
  <c r="AC17" i="7"/>
  <c r="AE17" i="7" s="1"/>
  <c r="AF17" i="7" s="1"/>
  <c r="AG17" i="7" s="1"/>
  <c r="AC18" i="7"/>
  <c r="AE18" i="7" s="1"/>
  <c r="AF18" i="7" s="1"/>
  <c r="AG18" i="7" s="1"/>
  <c r="AC19" i="7"/>
  <c r="AE19" i="7" s="1"/>
  <c r="AF19" i="7" s="1"/>
  <c r="AG19" i="7" s="1"/>
  <c r="AC20" i="7"/>
  <c r="AE20" i="7" s="1"/>
  <c r="AF20" i="7" s="1"/>
  <c r="AG20" i="7" s="1"/>
  <c r="AC21" i="7"/>
  <c r="AE21" i="7" s="1"/>
  <c r="AF21" i="7" s="1"/>
  <c r="AG21" i="7" s="1"/>
  <c r="AC22" i="7"/>
  <c r="AE22" i="7" s="1"/>
  <c r="AF22" i="7" s="1"/>
  <c r="AG22" i="7" s="1"/>
  <c r="AC23" i="7"/>
  <c r="AE23" i="7" s="1"/>
  <c r="AF23" i="7" s="1"/>
  <c r="AG23" i="7" s="1"/>
  <c r="AH10" i="10" l="1"/>
  <c r="AI10" i="10"/>
  <c r="AI36" i="10"/>
  <c r="AH36" i="10"/>
  <c r="AI51" i="10"/>
  <c r="AH51" i="10"/>
  <c r="AI59" i="10"/>
  <c r="AH59" i="10"/>
  <c r="AH41" i="10"/>
  <c r="AI41" i="10"/>
  <c r="AH3" i="9"/>
  <c r="AH34" i="10"/>
  <c r="AI34" i="10"/>
  <c r="AI28" i="10"/>
  <c r="AH28" i="10"/>
  <c r="AH18" i="10"/>
  <c r="AI18" i="10"/>
  <c r="AH8" i="10"/>
  <c r="AI8" i="10"/>
  <c r="AH24" i="10"/>
  <c r="AI24" i="10"/>
  <c r="AH6" i="10"/>
  <c r="AI6" i="10"/>
  <c r="AI4" i="10"/>
  <c r="AH4" i="10"/>
  <c r="AH21" i="10"/>
  <c r="AI21" i="10"/>
  <c r="AH14" i="10"/>
  <c r="AI14" i="10"/>
  <c r="AI12" i="10"/>
  <c r="AH12" i="10"/>
  <c r="AI45" i="10"/>
  <c r="AH45" i="10"/>
  <c r="AI56" i="10"/>
  <c r="AH56" i="10"/>
  <c r="AH43" i="10"/>
  <c r="AI43" i="10"/>
  <c r="AH32" i="10"/>
  <c r="AI32" i="10"/>
  <c r="AH26" i="10"/>
  <c r="AI26" i="10"/>
  <c r="AI20" i="10"/>
  <c r="AH20" i="10"/>
  <c r="AI49" i="10"/>
  <c r="AH49" i="10"/>
  <c r="AH30" i="10"/>
  <c r="AI30" i="10"/>
  <c r="AH16" i="10"/>
  <c r="AI16" i="10"/>
  <c r="AC30" i="7"/>
  <c r="AC14" i="8"/>
  <c r="AE30" i="7" l="1"/>
  <c r="AE14" i="8"/>
  <c r="AF30" i="7" l="1"/>
  <c r="AF14" i="8"/>
  <c r="AG30" i="7" l="1"/>
  <c r="AG31" i="7"/>
  <c r="AG15" i="8"/>
  <c r="AG14" i="8"/>
</calcChain>
</file>

<file path=xl/sharedStrings.xml><?xml version="1.0" encoding="utf-8"?>
<sst xmlns="http://schemas.openxmlformats.org/spreadsheetml/2006/main" count="430" uniqueCount="156">
  <si>
    <t>IPL num</t>
  </si>
  <si>
    <t>NAME</t>
  </si>
  <si>
    <t>d17O</t>
  </si>
  <si>
    <t>d'17O</t>
  </si>
  <si>
    <t>d17O err</t>
  </si>
  <si>
    <t>d18O</t>
  </si>
  <si>
    <t>d'18O</t>
  </si>
  <si>
    <t>d18O err</t>
  </si>
  <si>
    <t>CAP 17O</t>
  </si>
  <si>
    <t>CAP17O err</t>
  </si>
  <si>
    <t>d33</t>
  </si>
  <si>
    <t>d33 err</t>
  </si>
  <si>
    <t>d34</t>
  </si>
  <si>
    <t>d34 err</t>
  </si>
  <si>
    <t>d35</t>
  </si>
  <si>
    <t>d35 err</t>
  </si>
  <si>
    <t>d36</t>
  </si>
  <si>
    <t>d36 err</t>
  </si>
  <si>
    <t>Date Time</t>
  </si>
  <si>
    <t>version</t>
  </si>
  <si>
    <t>33 mismatch R2</t>
  </si>
  <si>
    <t>34 mismatch R2</t>
  </si>
  <si>
    <t>SMOW</t>
  </si>
  <si>
    <t>SMOW-SLAP transfer functions</t>
  </si>
  <si>
    <t>SLAP</t>
  </si>
  <si>
    <t>normalized to SMOW</t>
    <phoneticPr fontId="0" type="noConversion"/>
  </si>
  <si>
    <t>stretched to SLAP</t>
    <phoneticPr fontId="0" type="noConversion"/>
  </si>
  <si>
    <t>d17O SMOW</t>
    <phoneticPr fontId="0" type="noConversion"/>
  </si>
  <si>
    <t>d18O SMOW</t>
    <phoneticPr fontId="0" type="noConversion"/>
  </si>
  <si>
    <t>d17O SMOW-SLAP</t>
    <phoneticPr fontId="0" type="noConversion"/>
  </si>
  <si>
    <t>d18O SMOW-SLAP</t>
    <phoneticPr fontId="0" type="noConversion"/>
  </si>
  <si>
    <t>d'17O Final</t>
  </si>
  <si>
    <t>d'18O Final</t>
  </si>
  <si>
    <t>D17O Final</t>
  </si>
  <si>
    <t>D17O per meg</t>
  </si>
  <si>
    <t>AVG</t>
  </si>
  <si>
    <t>d17O SLAP</t>
    <phoneticPr fontId="0" type="noConversion"/>
  </si>
  <si>
    <t>d18O SLAP</t>
    <phoneticPr fontId="0" type="noConversion"/>
  </si>
  <si>
    <t>Observed</t>
    <phoneticPr fontId="0" type="noConversion"/>
  </si>
  <si>
    <t>Accepted</t>
    <phoneticPr fontId="0" type="noConversion"/>
  </si>
  <si>
    <t>slope</t>
    <phoneticPr fontId="0" type="noConversion"/>
  </si>
  <si>
    <t>intercept</t>
    <phoneticPr fontId="0" type="noConversion"/>
  </si>
  <si>
    <t>d33 SMOW-REF</t>
  </si>
  <si>
    <t>d34 SMOW-REF</t>
  </si>
  <si>
    <t>Type</t>
  </si>
  <si>
    <t>Turkana</t>
  </si>
  <si>
    <t>Serengeti Soils</t>
  </si>
  <si>
    <t>Atacama</t>
  </si>
  <si>
    <t>Carbonate</t>
  </si>
  <si>
    <t>Woranso-Mille</t>
  </si>
  <si>
    <t>102-GC-AZ01</t>
  </si>
  <si>
    <t>Mollusks</t>
  </si>
  <si>
    <t>NBS-19</t>
  </si>
  <si>
    <t>Ian's Samples</t>
  </si>
  <si>
    <t>K-Pg</t>
  </si>
  <si>
    <t>GON06-OES</t>
  </si>
  <si>
    <t>Uncategorized</t>
  </si>
  <si>
    <t>Type 2</t>
  </si>
  <si>
    <t>Furnace</t>
  </si>
  <si>
    <t>GISP</t>
  </si>
  <si>
    <t>NBS-18</t>
  </si>
  <si>
    <t>from website: www.contextures.com/xlDataVal02.html</t>
  </si>
  <si>
    <t>WaterStd</t>
  </si>
  <si>
    <t>Water</t>
  </si>
  <si>
    <t>CarbonateStd</t>
  </si>
  <si>
    <t xml:space="preserve">Type 1 </t>
  </si>
  <si>
    <t>House DI</t>
  </si>
  <si>
    <t>USGS45</t>
  </si>
  <si>
    <t>USGS46</t>
  </si>
  <si>
    <t>USGS47</t>
  </si>
  <si>
    <t>USGS48</t>
  </si>
  <si>
    <t>USGS50</t>
  </si>
  <si>
    <t>Crowdsource</t>
  </si>
  <si>
    <t>Average</t>
  </si>
  <si>
    <t>Stdev</t>
  </si>
  <si>
    <t>DO NOT PASTE OVER OR IT WILL MESS UP CALCULATIONS!!</t>
  </si>
  <si>
    <t>*should equal zero</t>
  </si>
  <si>
    <t>slope MWL</t>
  </si>
  <si>
    <t>Serengeti Waters</t>
  </si>
  <si>
    <t>User</t>
  </si>
  <si>
    <t>Sarah's Waters</t>
  </si>
  <si>
    <t>Comments</t>
  </si>
  <si>
    <t>Rejected</t>
  </si>
  <si>
    <t>IPL Laser CO2</t>
  </si>
  <si>
    <t>O2 Injection</t>
  </si>
  <si>
    <t>O2 Reduction</t>
  </si>
  <si>
    <t>Rejects</t>
  </si>
  <si>
    <t>start pasting data here to avoid pasting over equations</t>
  </si>
  <si>
    <t>***reactor 4 split into two spreadsheets because changed ref gas midway through reactor***</t>
  </si>
  <si>
    <t>Data_409 IPL-17O-433 FurnaceH2O-12</t>
  </si>
  <si>
    <t>Data_410 IPL-17O-434 SMOW2-A1-50</t>
  </si>
  <si>
    <t>Data_411 IPL-17O-435 SMOW2-A1-51</t>
  </si>
  <si>
    <t>Data_412 IPL-17O-436 TumbiliCampRain2-1</t>
  </si>
  <si>
    <t>Data_413 IPL-17O-437 TumbiliCampRain2-2</t>
  </si>
  <si>
    <t>Data_414 IPL-17O-438 OlduvaiRiverBottom-1</t>
  </si>
  <si>
    <t>Data_415 IPL-17O-439 OlduvaiRiverBottom-2</t>
  </si>
  <si>
    <t>Data_416 IPL-17O-440 TwiggaRestHouseRain-1</t>
  </si>
  <si>
    <t>Data_417 IPL-17O-441 TwiggaRestHouseRain-2</t>
  </si>
  <si>
    <t>Data_418 IPL-17O-442 RuwanaRiver-1</t>
  </si>
  <si>
    <t>Data_419 IPL-17O-443 RuwanaRiver-2</t>
  </si>
  <si>
    <t>Data_420 IPL-17O-444 SeroneraRiver2-1</t>
  </si>
  <si>
    <t>Data_421 IPL-17O-445 SeroneraRiver2-2</t>
  </si>
  <si>
    <t>Data_422 IPL-17O-446 NjoroSpring-1</t>
  </si>
  <si>
    <t>Data_423 IPL-17O-447 NjoroSpring-2</t>
  </si>
  <si>
    <t>Data_424 IPL-17O-448 SekeiSpring-1</t>
  </si>
  <si>
    <t>Data_425 IPL-17O-449 SekeiSpring-2</t>
  </si>
  <si>
    <t>Data_426 IPL-17O-450 TumbiliCampRain1-1</t>
  </si>
  <si>
    <t>Data_427 IPL-17O-451 SMOW2-A1-52</t>
  </si>
  <si>
    <t>Data_428 IPL-17O-452 SMOW2-A1-53</t>
  </si>
  <si>
    <t>Data_429 IPL-17O-453 TumbiliCampRain1-2</t>
  </si>
  <si>
    <t>Data_430 IPL-17O-454 GrumetiRiver1-1</t>
  </si>
  <si>
    <t>Data_431 IPL-17O-455 GrumetiRiver1-2</t>
  </si>
  <si>
    <t>Data_432 IPL-17O-456 SMOW2-A1-54</t>
  </si>
  <si>
    <t>Data_433 IPL-17O-457 SMOW2-A1-55</t>
  </si>
  <si>
    <t>Data_434 IPL-17O-458 Lake Victoria 2-1</t>
  </si>
  <si>
    <t>Data_435 IPL-17O-459 Lake Victoria 2-2</t>
  </si>
  <si>
    <t>Data_440 IPL-17O-464 SMOW2-A1-56</t>
  </si>
  <si>
    <t>Data_441 IPL-17O-465 SMOW2-A1-57</t>
  </si>
  <si>
    <t>Data_442 IPL-17O-466 SLAP2-A1-4</t>
  </si>
  <si>
    <t>Data_443 IPL-17O-467 SLAP2-A1-5</t>
  </si>
  <si>
    <t>Data_444 IPL-17O-468 TahoeRiver55-2</t>
  </si>
  <si>
    <t>Data_445 IPL-17O-469 TahoeRiver51-1</t>
  </si>
  <si>
    <t>Data_446 IPL-17O-470 TahoeRiver49-1</t>
  </si>
  <si>
    <t>Data_447 IPL-17O-471 SLAP2-A1-6</t>
  </si>
  <si>
    <t>Data_448 IPL-17O-472 SLAP2-A1-7</t>
  </si>
  <si>
    <t>Data_451 IPL-17O-475 Mbalageti River 1-1</t>
  </si>
  <si>
    <t>Data_452 IPL-17O-476 Mbalageti River 1-2</t>
  </si>
  <si>
    <t>Data_453 IPL-17O-477 GrumetiRiver2-3</t>
  </si>
  <si>
    <t>Data_454 IPL-17O-478 SeroneraRiver2-3</t>
  </si>
  <si>
    <t>Data_455 IPL-17O-479 Lake Masek 2-1</t>
  </si>
  <si>
    <t>Data_456 IPL-17O-480 Lake Masek 2-2</t>
  </si>
  <si>
    <t>Data_457 IPL-17O-481 Nyabogati River 1-1</t>
  </si>
  <si>
    <t>Data_458 IPL-17O-482 Nyabogati River 1-2</t>
  </si>
  <si>
    <t>Data_459 IPL-17O-483 SimbaKopjes-1</t>
  </si>
  <si>
    <t>Data_460 IPL-17O-484 SMOW2-A1-58</t>
  </si>
  <si>
    <t>Data_464 IPL-17O-487 Lake Ndutu-1</t>
  </si>
  <si>
    <t>Data_465 IPL-17O-488 Lake Ndutu-2</t>
  </si>
  <si>
    <t>Data_466 IPL-17O-489 Lake Ndutu-3</t>
  </si>
  <si>
    <t>Data_467 IPL-17O-490 FurnaceH20-13</t>
  </si>
  <si>
    <t>Data_468 IPL-17O-491 FurnaceH20-14</t>
  </si>
  <si>
    <t>Data_469 IPL-17O-492 Tahoe7-1</t>
  </si>
  <si>
    <t>Data_470 IPL-17O-494 Tahoe12-1</t>
  </si>
  <si>
    <t>Data_471 IPL-17O-493 Tahoe9-1</t>
  </si>
  <si>
    <t>Run after furnace h2o</t>
  </si>
  <si>
    <t>ReactorID</t>
  </si>
  <si>
    <t>Data_449 IPL-17O-473 GrumetiRiver2-1</t>
  </si>
  <si>
    <t>Data_450 IPL-17O-474 GrumetiRiver2-2</t>
  </si>
  <si>
    <t>Data_463 IPL-17O-486 SimbaKopjes-2</t>
  </si>
  <si>
    <t>Data_436 IPL-17O-460 Kundayo Rain-1</t>
  </si>
  <si>
    <t>Data_437 IPL-17O-461 Kundayo Rain-2</t>
  </si>
  <si>
    <t>Data_438 IPL-17O-462 Mokasi River-1</t>
  </si>
  <si>
    <t>Data_439 IPL-17O-463 Mokasi River-2</t>
  </si>
  <si>
    <t>primes</t>
  </si>
  <si>
    <t>flag.major</t>
  </si>
  <si>
    <t>flag.analysis</t>
  </si>
  <si>
    <t>FIRST SLAP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</si>
</sst>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m/d/yy\ h:mm;@"/>
  </numFmts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3">
    <xf numFmtId="0" fontId="0" fillId="0" borderId="0"/>
    <xf numFmtId="0" fontId="3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4" applyNumberFormat="0" applyAlignment="0" applyProtection="0"/>
    <xf numFmtId="0" fontId="18" fillId="11" borderId="5" applyNumberFormat="0" applyAlignment="0" applyProtection="0"/>
    <xf numFmtId="0" fontId="19" fillId="11" borderId="4" applyNumberFormat="0" applyAlignment="0" applyProtection="0"/>
    <xf numFmtId="0" fontId="20" fillId="0" borderId="6" applyNumberFormat="0" applyFill="0" applyAlignment="0" applyProtection="0"/>
    <xf numFmtId="0" fontId="1" fillId="12" borderId="7" applyNumberFormat="0" applyAlignment="0" applyProtection="0"/>
    <xf numFmtId="0" fontId="8" fillId="0" borderId="0" applyNumberFormat="0" applyFill="0" applyBorder="0" applyAlignment="0" applyProtection="0"/>
    <xf numFmtId="0" fontId="9" fillId="13" borderId="8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2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2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2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2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2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2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</cellStyleXfs>
  <cellXfs count="70">
    <xf numFmtId="0" fontId="0" fillId="0" borderId="0" xfId="0"/>
    <xf numFmtId="0" fontId="1" fillId="2" borderId="0" xfId="0" applyFont="1" applyFill="1"/>
    <xf numFmtId="1" fontId="0" fillId="0" borderId="0" xfId="0" applyNumberFormat="1"/>
    <xf numFmtId="164" fontId="0" fillId="0" borderId="0" xfId="0" applyNumberFormat="1"/>
    <xf numFmtId="0" fontId="1" fillId="3" borderId="0" xfId="0" applyFont="1" applyFill="1"/>
    <xf numFmtId="0" fontId="6" fillId="0" borderId="0" xfId="1" applyFont="1" applyAlignment="1">
      <alignment horizontal="center"/>
    </xf>
    <xf numFmtId="2" fontId="6" fillId="0" borderId="0" xfId="1" applyNumberFormat="1" applyFont="1" applyAlignment="1">
      <alignment horizontal="center"/>
    </xf>
    <xf numFmtId="164" fontId="6" fillId="0" borderId="0" xfId="1" applyNumberFormat="1" applyFont="1" applyAlignment="1">
      <alignment horizontal="center" vertical="center"/>
    </xf>
    <xf numFmtId="0" fontId="4" fillId="6" borderId="0" xfId="1" applyFont="1" applyFill="1" applyAlignment="1">
      <alignment horizontal="center"/>
    </xf>
    <xf numFmtId="0" fontId="7" fillId="6" borderId="0" xfId="1" applyFont="1" applyFill="1" applyAlignment="1">
      <alignment horizontal="center"/>
    </xf>
    <xf numFmtId="2" fontId="4" fillId="6" borderId="0" xfId="1" applyNumberFormat="1" applyFont="1" applyFill="1" applyAlignment="1">
      <alignment horizontal="center"/>
    </xf>
    <xf numFmtId="164" fontId="4" fillId="6" borderId="0" xfId="1" applyNumberFormat="1" applyFont="1" applyFill="1" applyAlignment="1">
      <alignment horizontal="center"/>
    </xf>
    <xf numFmtId="22" fontId="8" fillId="0" borderId="0" xfId="0" applyNumberFormat="1" applyFont="1"/>
    <xf numFmtId="0" fontId="2" fillId="0" borderId="10" xfId="0" applyFont="1" applyBorder="1"/>
    <xf numFmtId="0" fontId="0" fillId="0" borderId="0" xfId="0"/>
    <xf numFmtId="22" fontId="0" fillId="0" borderId="0" xfId="0" applyNumberFormat="1"/>
    <xf numFmtId="165" fontId="0" fillId="0" borderId="0" xfId="0" applyNumberFormat="1"/>
    <xf numFmtId="2" fontId="0" fillId="0" borderId="0" xfId="0" applyNumberFormat="1"/>
    <xf numFmtId="0" fontId="8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38" borderId="0" xfId="0" applyFont="1" applyFill="1"/>
    <xf numFmtId="0" fontId="0" fillId="6" borderId="0" xfId="0" applyFill="1"/>
    <xf numFmtId="0" fontId="0" fillId="39" borderId="0" xfId="0" applyFill="1"/>
    <xf numFmtId="0" fontId="0" fillId="39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/>
    <xf numFmtId="2" fontId="2" fillId="0" borderId="0" xfId="0" applyNumberFormat="1" applyFont="1"/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  <xf numFmtId="165" fontId="8" fillId="0" borderId="0" xfId="0" applyNumberFormat="1" applyFont="1"/>
    <xf numFmtId="1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 applyFill="1"/>
    <xf numFmtId="165" fontId="8" fillId="0" borderId="0" xfId="0" applyNumberFormat="1" applyFont="1" applyFill="1"/>
    <xf numFmtId="1" fontId="8" fillId="0" borderId="0" xfId="0" applyNumberFormat="1" applyFont="1" applyFill="1"/>
    <xf numFmtId="2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5" fontId="1" fillId="3" borderId="0" xfId="0" applyNumberFormat="1" applyFont="1" applyFill="1"/>
    <xf numFmtId="165" fontId="2" fillId="0" borderId="0" xfId="0" applyNumberFormat="1" applyFont="1"/>
    <xf numFmtId="0" fontId="0" fillId="0" borderId="0" xfId="0"/>
    <xf numFmtId="22" fontId="0" fillId="0" borderId="0" xfId="0" applyNumberFormat="1"/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NumberFormat="1" applyFont="1" applyAlignment="1">
      <alignment horizontal="center"/>
    </xf>
    <xf numFmtId="0" fontId="0" fillId="0" borderId="0" xfId="0" applyNumberFormat="1"/>
    <xf numFmtId="0" fontId="23" fillId="0" borderId="0" xfId="0" applyFont="1"/>
    <xf numFmtId="166" fontId="0" fillId="0" borderId="0" xfId="0" applyNumberFormat="1"/>
    <xf numFmtId="0" fontId="0" fillId="0" borderId="0" xfId="0" applyFill="1"/>
    <xf numFmtId="165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" fontId="0" fillId="0" borderId="0" xfId="0" applyNumberFormat="1" applyFill="1"/>
    <xf numFmtId="165" fontId="0" fillId="0" borderId="0" xfId="0" applyNumberFormat="1" applyFill="1" applyAlignment="1">
      <alignment horizontal="right"/>
    </xf>
    <xf numFmtId="0" fontId="4" fillId="0" borderId="0" xfId="0" applyFont="1" applyFill="1"/>
    <xf numFmtId="166" fontId="4" fillId="0" borderId="0" xfId="0" applyNumberFormat="1" applyFont="1" applyFill="1"/>
    <xf numFmtId="0" fontId="0" fillId="0" borderId="0" xfId="0" applyFont="1"/>
    <xf numFmtId="0" fontId="0" fillId="0" borderId="0" xfId="0" applyFont="1" applyAlignment="1">
      <alignment horizontal="right"/>
    </xf>
    <xf numFmtId="0" fontId="4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4" fillId="40" borderId="0" xfId="0" applyFont="1" applyFill="1" applyBorder="1" applyAlignment="1">
      <alignment horizontal="left"/>
    </xf>
    <xf numFmtId="0" fontId="0" fillId="40" borderId="0" xfId="0" applyFont="1" applyFill="1" applyBorder="1" applyAlignment="1">
      <alignment horizontal="left"/>
    </xf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5" name="Table7106" displayName="Table7106" ref="C1:D63" totalsRowShown="0">
  <autoFilter ref="C1:D63"/>
  <tableColumns count="2">
    <tableColumn id="1" name="Type 1 " dataDxfId="1"/>
    <tableColumn id="2" name="Type 2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A5" totalsRowShown="0">
  <autoFilter ref="A1:A5"/>
  <tableColumns count="1">
    <tableColumn id="1" name="Type"/>
  </tableColumns>
  <tableStyleInfo name="TableStyleDark11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B1:B11" totalsRowShown="0">
  <autoFilter ref="B1:B11"/>
  <tableColumns count="1">
    <tableColumn id="1" name="WaterStd"/>
  </tableColumns>
  <tableStyleInfo name="TableStyleDark11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C1:C8" totalsRowShown="0">
  <autoFilter ref="C1:C8"/>
  <tableColumns count="1">
    <tableColumn id="1" name="CarbonateStd"/>
  </tableColumns>
  <tableStyleInfo name="TableStyleDark11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D1:D10" totalsRowShown="0">
  <autoFilter ref="D1:D10"/>
  <tableColumns count="1">
    <tableColumn id="1" name="Water"/>
  </tableColumns>
  <tableStyleInfo name="TableStyleDark11" showFirstColumn="0" showLastColumn="0" showRowStripes="1" showColumnStripes="0"/>
</table>
</file>

<file path=xl/tables/table6.xml><?xml version="1.0" encoding="utf-8"?>
<table xmlns="http://schemas.openxmlformats.org/spreadsheetml/2006/main" id="6" name="Table47" displayName="Table47" ref="E1:E9" totalsRowShown="0">
  <autoFilter ref="E1:E9"/>
  <tableColumns count="1">
    <tableColumn id="1" name="Carbonate"/>
  </tableColumns>
  <tableStyleInfo name="TableStyleDark11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5:B16" totalsRowShown="0">
  <autoFilter ref="A15:B16"/>
  <tableColumns count="2">
    <tableColumn id="1" name="Type 1 "/>
    <tableColumn id="2" name="Type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3"/>
  <sheetViews>
    <sheetView tabSelected="1" zoomScaleNormal="100" workbookViewId="0">
      <pane xSplit="5" ySplit="1" topLeftCell="AD2" activePane="bottomRight" state="frozen"/>
      <selection pane="topRight" activeCell="C1" sqref="C1"/>
      <selection pane="bottomLeft" activeCell="A2" sqref="A2"/>
      <selection pane="bottomRight" activeCell="AT27" sqref="AT27"/>
    </sheetView>
  </sheetViews>
  <sheetFormatPr defaultRowHeight="15" x14ac:dyDescent="0.25"/>
  <cols>
    <col min="1" max="1" width="9.28515625" style="45" bestFit="1" customWidth="1"/>
    <col min="2" max="2" width="7" style="20" customWidth="1"/>
    <col min="3" max="3" width="13.5703125" style="47" customWidth="1"/>
    <col min="4" max="4" width="16.5703125" style="47" customWidth="1"/>
    <col min="5" max="5" width="42.28515625" style="45" customWidth="1"/>
    <col min="6" max="7" width="10.42578125" style="45" bestFit="1" customWidth="1"/>
    <col min="8" max="8" width="10" style="45" bestFit="1" customWidth="1"/>
    <col min="9" max="10" width="10.42578125" style="45" bestFit="1" customWidth="1"/>
    <col min="11" max="11" width="10" style="45" bestFit="1" customWidth="1"/>
    <col min="12" max="12" width="10.42578125" style="45" bestFit="1" customWidth="1"/>
    <col min="13" max="13" width="10.28515625" style="45" bestFit="1" customWidth="1"/>
    <col min="14" max="14" width="11.42578125" style="45" bestFit="1" customWidth="1"/>
    <col min="15" max="15" width="10.28515625" style="45" bestFit="1" customWidth="1"/>
    <col min="16" max="16" width="11.42578125" style="45" bestFit="1" customWidth="1"/>
    <col min="17" max="17" width="10.5703125" style="45" bestFit="1" customWidth="1"/>
    <col min="18" max="18" width="11.42578125" style="45" bestFit="1" customWidth="1"/>
    <col min="19" max="19" width="11.5703125" style="45" bestFit="1" customWidth="1"/>
    <col min="20" max="20" width="12.5703125" style="45" bestFit="1" customWidth="1"/>
    <col min="21" max="21" width="9.85546875" style="45" bestFit="1" customWidth="1"/>
    <col min="22" max="22" width="15.85546875" style="45" bestFit="1" customWidth="1"/>
    <col min="23" max="23" width="9.28515625" style="45" bestFit="1" customWidth="1"/>
    <col min="24" max="24" width="14.7109375" style="45" customWidth="1"/>
    <col min="25" max="25" width="14.42578125" style="45" customWidth="1"/>
    <col min="26" max="27" width="15.140625" style="45" bestFit="1" customWidth="1"/>
    <col min="28" max="29" width="11.140625" style="45" bestFit="1" customWidth="1"/>
    <col min="30" max="31" width="10.85546875" style="45" bestFit="1" customWidth="1"/>
    <col min="32" max="32" width="10.42578125" style="45" bestFit="1" customWidth="1"/>
    <col min="33" max="33" width="13.5703125" style="45" bestFit="1" customWidth="1"/>
    <col min="34" max="34" width="8.28515625" style="45" bestFit="1" customWidth="1"/>
    <col min="35" max="35" width="7.7109375" style="51" bestFit="1" customWidth="1"/>
    <col min="36" max="16384" width="9.140625" style="45"/>
  </cols>
  <sheetData>
    <row r="1" spans="1:41" s="19" customFormat="1" x14ac:dyDescent="0.25">
      <c r="A1" s="19" t="s">
        <v>0</v>
      </c>
      <c r="B1" s="22" t="s">
        <v>79</v>
      </c>
      <c r="C1" s="47" t="s">
        <v>65</v>
      </c>
      <c r="D1" s="47" t="s">
        <v>57</v>
      </c>
      <c r="E1" s="19" t="s">
        <v>1</v>
      </c>
      <c r="F1" s="19" t="s">
        <v>2</v>
      </c>
      <c r="G1" s="19" t="s">
        <v>3</v>
      </c>
      <c r="H1" s="19" t="s">
        <v>4</v>
      </c>
      <c r="I1" s="19" t="s">
        <v>5</v>
      </c>
      <c r="J1" s="19" t="s">
        <v>6</v>
      </c>
      <c r="K1" s="19" t="s">
        <v>7</v>
      </c>
      <c r="L1" s="19" t="s">
        <v>8</v>
      </c>
      <c r="M1" s="19" t="s">
        <v>9</v>
      </c>
      <c r="N1" s="19" t="s">
        <v>10</v>
      </c>
      <c r="O1" s="19" t="s">
        <v>11</v>
      </c>
      <c r="P1" s="19" t="s">
        <v>12</v>
      </c>
      <c r="Q1" s="19" t="s">
        <v>13</v>
      </c>
      <c r="R1" s="19" t="s">
        <v>14</v>
      </c>
      <c r="S1" s="19" t="s">
        <v>15</v>
      </c>
      <c r="T1" s="19" t="s">
        <v>16</v>
      </c>
      <c r="U1" s="19" t="s">
        <v>17</v>
      </c>
      <c r="V1" s="19" t="s">
        <v>18</v>
      </c>
      <c r="W1" s="19" t="s">
        <v>19</v>
      </c>
      <c r="X1" s="19" t="s">
        <v>20</v>
      </c>
      <c r="Y1" s="19" t="s">
        <v>21</v>
      </c>
      <c r="Z1" s="5" t="s">
        <v>42</v>
      </c>
      <c r="AA1" s="5" t="s">
        <v>43</v>
      </c>
      <c r="AB1" s="5" t="s">
        <v>36</v>
      </c>
      <c r="AC1" s="5" t="s">
        <v>37</v>
      </c>
      <c r="AD1" s="19" t="s">
        <v>31</v>
      </c>
      <c r="AE1" s="19" t="s">
        <v>32</v>
      </c>
      <c r="AF1" s="19" t="s">
        <v>33</v>
      </c>
      <c r="AG1" s="19" t="s">
        <v>34</v>
      </c>
      <c r="AH1" s="21" t="s">
        <v>73</v>
      </c>
      <c r="AI1" s="50" t="s">
        <v>74</v>
      </c>
      <c r="AJ1" s="19" t="s">
        <v>81</v>
      </c>
      <c r="AK1" s="19" t="s">
        <v>144</v>
      </c>
      <c r="AL1" s="19" t="s">
        <v>152</v>
      </c>
      <c r="AM1" s="19" t="s">
        <v>153</v>
      </c>
      <c r="AN1" s="19" t="s">
        <v>154</v>
      </c>
    </row>
    <row r="2" spans="1:41" x14ac:dyDescent="0.25">
      <c r="A2" s="45" t="s">
        <v>88</v>
      </c>
      <c r="Z2" s="17"/>
      <c r="AA2" s="17"/>
      <c r="AB2" s="17"/>
      <c r="AC2" s="17"/>
      <c r="AD2" s="17"/>
      <c r="AE2" s="17"/>
      <c r="AF2" s="16"/>
      <c r="AG2" s="2"/>
      <c r="AK2" s="63"/>
    </row>
    <row r="3" spans="1:41" s="54" customFormat="1" x14ac:dyDescent="0.25">
      <c r="A3" s="54">
        <v>433</v>
      </c>
      <c r="C3" s="64" t="s">
        <v>62</v>
      </c>
      <c r="D3" s="65" t="s">
        <v>58</v>
      </c>
      <c r="E3" s="54" t="s">
        <v>89</v>
      </c>
      <c r="F3" s="55">
        <v>11.321254619999999</v>
      </c>
      <c r="G3" s="55">
        <v>11.25764818</v>
      </c>
      <c r="H3" s="55">
        <v>5.9916190000000001E-3</v>
      </c>
      <c r="I3" s="55">
        <v>22.326118860000001</v>
      </c>
      <c r="J3" s="55">
        <v>22.080539519999999</v>
      </c>
      <c r="K3" s="55">
        <v>1.599329E-3</v>
      </c>
      <c r="L3" s="55">
        <v>-0.40087668900000001</v>
      </c>
      <c r="M3" s="55">
        <v>5.9959469999999997E-3</v>
      </c>
      <c r="N3" s="55">
        <v>1.0048421240000001</v>
      </c>
      <c r="O3" s="55">
        <v>8.3293039999999992E-3</v>
      </c>
      <c r="P3" s="55">
        <v>1.9863485169999999</v>
      </c>
      <c r="Q3" s="55">
        <v>1.54043E-3</v>
      </c>
      <c r="R3" s="55">
        <v>1.5438868109999999</v>
      </c>
      <c r="S3" s="55">
        <v>0.18058067899999999</v>
      </c>
      <c r="T3" s="55">
        <v>42.434365339999999</v>
      </c>
      <c r="U3" s="55">
        <v>5.773818E-2</v>
      </c>
      <c r="V3" s="56">
        <v>43286.585416666669</v>
      </c>
      <c r="W3" s="54">
        <v>2</v>
      </c>
      <c r="X3" s="55">
        <v>3.0665090999999998E-2</v>
      </c>
      <c r="Y3" s="55">
        <v>2.2428483999999999E-2</v>
      </c>
      <c r="Z3" s="17">
        <f>((((N3/1000)+1)/((SMOW!$Z$4/1000)+1))-1)*1000</f>
        <v>11.286666356526753</v>
      </c>
      <c r="AA3" s="17">
        <f>((((P3/1000)+1)/((SMOW!$AA$4/1000)+1))-1)*1000</f>
        <v>22.197367568213224</v>
      </c>
      <c r="AB3" s="17">
        <f>Z3*SMOW!$AN$6</f>
        <v>12.061746197461298</v>
      </c>
      <c r="AC3" s="17">
        <f>AA3*SMOW!$AN$12</f>
        <v>23.682364540308875</v>
      </c>
      <c r="AD3" s="17">
        <f t="shared" ref="AD3:AD63" si="0">LN((AB3/1000)+1)*1000</f>
        <v>11.989583033105548</v>
      </c>
      <c r="AE3" s="17">
        <f t="shared" ref="AE3:AE63" si="1">LN((AC3/1000)+1)*1000</f>
        <v>23.406287619569774</v>
      </c>
      <c r="AF3" s="16">
        <f>(AD3-SMOW!$AN$14*AE3)</f>
        <v>-0.36893683002729283</v>
      </c>
      <c r="AG3" s="2">
        <f t="shared" ref="AG3:AG63" si="2">AF3*1000</f>
        <v>-368.93683002729284</v>
      </c>
      <c r="AK3" s="63" t="str">
        <f t="shared" ref="AK3:AK63" si="3">"04b"</f>
        <v>04b</v>
      </c>
      <c r="AN3" s="62">
        <v>0</v>
      </c>
      <c r="AO3" s="62"/>
    </row>
    <row r="4" spans="1:41" s="54" customFormat="1" x14ac:dyDescent="0.25">
      <c r="A4" s="54">
        <v>434</v>
      </c>
      <c r="C4" s="66" t="s">
        <v>62</v>
      </c>
      <c r="D4" s="67" t="s">
        <v>22</v>
      </c>
      <c r="E4" s="54" t="s">
        <v>90</v>
      </c>
      <c r="F4" s="55">
        <v>0.43567104600000001</v>
      </c>
      <c r="G4" s="55">
        <v>0.435575245</v>
      </c>
      <c r="H4" s="55">
        <v>6.9781410000000002E-3</v>
      </c>
      <c r="I4" s="55">
        <v>0.96845885700000001</v>
      </c>
      <c r="J4" s="55">
        <v>0.96799016699999996</v>
      </c>
      <c r="K4" s="55">
        <v>1.373223E-3</v>
      </c>
      <c r="L4" s="55">
        <v>-6.7446629999999994E-2</v>
      </c>
      <c r="M4" s="55">
        <v>4.2638820000000001E-3</v>
      </c>
      <c r="N4" s="55">
        <v>-9.7637622030000006</v>
      </c>
      <c r="O4" s="55">
        <v>6.9069989999999996E-3</v>
      </c>
      <c r="P4" s="55">
        <v>-18.947006120000001</v>
      </c>
      <c r="Q4" s="55">
        <v>1.3147320000000001E-3</v>
      </c>
      <c r="R4" s="55">
        <v>-27.556783169999999</v>
      </c>
      <c r="S4" s="55">
        <v>0.147962497</v>
      </c>
      <c r="T4" s="55">
        <v>-3.4392814029999998</v>
      </c>
      <c r="U4" s="55">
        <v>5.6322068000000003E-2</v>
      </c>
      <c r="V4" s="56">
        <v>43286.65902777778</v>
      </c>
      <c r="W4" s="54">
        <v>2</v>
      </c>
      <c r="X4" s="55">
        <v>7.2300000000000002E-6</v>
      </c>
      <c r="Y4" s="55">
        <v>8.1435399999999999E-4</v>
      </c>
      <c r="Z4" s="17">
        <f>((((N4/1000)+1)/((SMOW!$Z$4/1000)+1))-1)*1000</f>
        <v>0.40745227794447558</v>
      </c>
      <c r="AA4" s="17">
        <f>((((P4/1000)+1)/((SMOW!$AA$4/1000)+1))-1)*1000</f>
        <v>0.84176722896334155</v>
      </c>
      <c r="AB4" s="17">
        <f>Z4*SMOW!$AN$6</f>
        <v>0.43543290896534376</v>
      </c>
      <c r="AC4" s="17">
        <f>AA4*SMOW!$AN$12</f>
        <v>0.8980811942287521</v>
      </c>
      <c r="AD4" s="17">
        <f t="shared" si="0"/>
        <v>0.43533813556683992</v>
      </c>
      <c r="AE4" s="17">
        <f t="shared" si="1"/>
        <v>0.89767816059959027</v>
      </c>
      <c r="AF4" s="16">
        <f>(AD4-SMOW!$AN$14*AE4)</f>
        <v>-3.8635933229743735E-2</v>
      </c>
      <c r="AG4" s="2">
        <f t="shared" si="2"/>
        <v>-38.635933229743735</v>
      </c>
      <c r="AH4" s="58">
        <f>AVERAGE(AG4:AG5)</f>
        <v>-18.650182534022342</v>
      </c>
      <c r="AI4" s="58">
        <f>STDEV(AG4:AG5)</f>
        <v>28.264119688096716</v>
      </c>
      <c r="AK4" s="63" t="str">
        <f t="shared" si="3"/>
        <v>04b</v>
      </c>
      <c r="AL4" s="54">
        <v>3</v>
      </c>
      <c r="AN4" s="62">
        <v>0</v>
      </c>
    </row>
    <row r="5" spans="1:41" s="54" customFormat="1" x14ac:dyDescent="0.25">
      <c r="A5" s="54">
        <v>435</v>
      </c>
      <c r="C5" s="64" t="s">
        <v>62</v>
      </c>
      <c r="D5" s="65" t="s">
        <v>22</v>
      </c>
      <c r="E5" s="54" t="s">
        <v>91</v>
      </c>
      <c r="F5" s="55">
        <v>0.221866753</v>
      </c>
      <c r="G5" s="55">
        <v>0.22184135699999999</v>
      </c>
      <c r="H5" s="55">
        <v>6.4341779999999996E-3</v>
      </c>
      <c r="I5" s="55">
        <v>0.49174184399999998</v>
      </c>
      <c r="J5" s="55">
        <v>0.49162094099999998</v>
      </c>
      <c r="K5" s="55">
        <v>1.401457E-3</v>
      </c>
      <c r="L5" s="55">
        <v>-3.7734498999999998E-2</v>
      </c>
      <c r="M5" s="55">
        <v>6.5886820000000002E-3</v>
      </c>
      <c r="N5" s="55">
        <v>-9.9753867639999996</v>
      </c>
      <c r="O5" s="55">
        <v>6.3685820000000002E-3</v>
      </c>
      <c r="P5" s="55">
        <v>-19.414306969999998</v>
      </c>
      <c r="Q5" s="55">
        <v>1.34786E-3</v>
      </c>
      <c r="R5" s="55">
        <v>-28.78818484</v>
      </c>
      <c r="S5" s="55">
        <v>0.209453633</v>
      </c>
      <c r="T5" s="55">
        <v>-1.548113799</v>
      </c>
      <c r="U5" s="55">
        <v>7.1252420999999996E-2</v>
      </c>
      <c r="V5" s="56">
        <v>43286.747916666667</v>
      </c>
      <c r="W5" s="54">
        <v>2</v>
      </c>
      <c r="X5" s="55">
        <v>0.44258939899999999</v>
      </c>
      <c r="Y5" s="55">
        <v>0.46128150699999998</v>
      </c>
      <c r="Z5" s="17">
        <f>((((N5/1000)+1)/((SMOW!$Z$4/1000)+1))-1)*1000</f>
        <v>0.19365401463256049</v>
      </c>
      <c r="AA5" s="17">
        <f>((((P5/1000)+1)/((SMOW!$AA$4/1000)+1))-1)*1000</f>
        <v>0.36504047571028764</v>
      </c>
      <c r="AB5" s="17">
        <f>Z5*SMOW!$AN$6</f>
        <v>0.20695265553470285</v>
      </c>
      <c r="AC5" s="17">
        <f>AA5*SMOW!$AN$12</f>
        <v>0.38946156976372853</v>
      </c>
      <c r="AD5" s="17">
        <f t="shared" si="0"/>
        <v>0.20693124378788694</v>
      </c>
      <c r="AE5" s="17">
        <f t="shared" si="1"/>
        <v>0.38938574929202246</v>
      </c>
      <c r="AF5" s="16">
        <f>(AD5-SMOW!$AN$14*AE5)</f>
        <v>1.3355681616990522E-3</v>
      </c>
      <c r="AG5" s="2">
        <f t="shared" si="2"/>
        <v>1.3355681616990522</v>
      </c>
      <c r="AK5" s="63" t="str">
        <f t="shared" si="3"/>
        <v>04b</v>
      </c>
      <c r="AN5" s="62">
        <v>0</v>
      </c>
    </row>
    <row r="6" spans="1:41" s="54" customFormat="1" x14ac:dyDescent="0.25">
      <c r="A6" s="54">
        <v>436</v>
      </c>
      <c r="C6" s="66" t="s">
        <v>63</v>
      </c>
      <c r="D6" s="67" t="s">
        <v>56</v>
      </c>
      <c r="E6" s="54" t="s">
        <v>92</v>
      </c>
      <c r="F6" s="55">
        <v>0.36642648300000003</v>
      </c>
      <c r="G6" s="55">
        <v>0.36635908900000003</v>
      </c>
      <c r="H6" s="55">
        <v>3.762016E-3</v>
      </c>
      <c r="I6" s="55">
        <v>0.77578246699999998</v>
      </c>
      <c r="J6" s="55">
        <v>0.77548164500000005</v>
      </c>
      <c r="K6" s="55">
        <v>1.7382459999999999E-3</v>
      </c>
      <c r="L6" s="55">
        <v>-4.3095218999999997E-2</v>
      </c>
      <c r="M6" s="55">
        <v>3.8158939999999998E-3</v>
      </c>
      <c r="N6" s="55">
        <v>-9.8323008190000003</v>
      </c>
      <c r="O6" s="55">
        <v>3.723662E-3</v>
      </c>
      <c r="P6" s="55">
        <v>-19.13576157</v>
      </c>
      <c r="Q6" s="55">
        <v>1.7036620000000001E-3</v>
      </c>
      <c r="R6" s="55">
        <v>-30.57332259</v>
      </c>
      <c r="S6" s="55">
        <v>0.14113791000000001</v>
      </c>
      <c r="T6" s="55">
        <v>1430.118039</v>
      </c>
      <c r="U6" s="55">
        <v>0.117934545</v>
      </c>
      <c r="V6" s="56">
        <v>43287.445138888892</v>
      </c>
      <c r="W6" s="54">
        <v>2</v>
      </c>
      <c r="X6" s="55">
        <v>2.6968769E-2</v>
      </c>
      <c r="Y6" s="55">
        <v>2.9970185999999999E-2</v>
      </c>
      <c r="Z6" s="17">
        <f>((((N6/1000)+1)/((SMOW!$Z$4/1000)+1))-1)*1000</f>
        <v>0.33820966734499081</v>
      </c>
      <c r="AA6" s="17">
        <f>((((P6/1000)+1)/((SMOW!$AA$4/1000)+1))-1)*1000</f>
        <v>0.64920440174565108</v>
      </c>
      <c r="AB6" s="17">
        <f>Z6*SMOW!$AN$6</f>
        <v>0.36143525822255695</v>
      </c>
      <c r="AC6" s="17">
        <f>AA6*SMOW!$AN$12</f>
        <v>0.69263597388594444</v>
      </c>
      <c r="AD6" s="17">
        <f t="shared" si="0"/>
        <v>0.36136995623417462</v>
      </c>
      <c r="AE6" s="17">
        <f t="shared" si="1"/>
        <v>0.69239621229503368</v>
      </c>
      <c r="AF6" s="16">
        <f>(AD6-SMOW!$AN$14*AE6)</f>
        <v>-4.2152438576031903E-3</v>
      </c>
      <c r="AG6" s="2">
        <f t="shared" si="2"/>
        <v>-4.2152438576031903</v>
      </c>
      <c r="AH6" s="58">
        <f>AVERAGE(AG6:AG7)</f>
        <v>-2.4670502406128474</v>
      </c>
      <c r="AI6" s="58">
        <f>STDEV(AG6:AG7)</f>
        <v>2.4723191228018191</v>
      </c>
      <c r="AK6" s="63" t="str">
        <f t="shared" si="3"/>
        <v>04b</v>
      </c>
      <c r="AL6" s="54">
        <v>1</v>
      </c>
      <c r="AN6" s="62">
        <v>0</v>
      </c>
    </row>
    <row r="7" spans="1:41" s="54" customFormat="1" x14ac:dyDescent="0.25">
      <c r="A7" s="54">
        <v>437</v>
      </c>
      <c r="C7" s="64" t="s">
        <v>63</v>
      </c>
      <c r="D7" s="65" t="s">
        <v>56</v>
      </c>
      <c r="E7" s="54" t="s">
        <v>93</v>
      </c>
      <c r="F7" s="55">
        <v>-0.180250524</v>
      </c>
      <c r="G7" s="55">
        <v>-0.18026710200000001</v>
      </c>
      <c r="H7" s="55">
        <v>4.120851E-3</v>
      </c>
      <c r="I7" s="55">
        <v>-0.26769016600000001</v>
      </c>
      <c r="J7" s="55">
        <v>-0.26772604300000002</v>
      </c>
      <c r="K7" s="55">
        <v>1.4675669999999999E-3</v>
      </c>
      <c r="L7" s="55">
        <v>-3.8907750999999997E-2</v>
      </c>
      <c r="M7" s="55">
        <v>4.0732750000000003E-3</v>
      </c>
      <c r="N7" s="55">
        <v>-10.37340446</v>
      </c>
      <c r="O7" s="55">
        <v>4.0788389999999999E-3</v>
      </c>
      <c r="P7" s="55">
        <v>-20.15847316</v>
      </c>
      <c r="Q7" s="55">
        <v>1.438368E-3</v>
      </c>
      <c r="R7" s="55">
        <v>-29.640575909999999</v>
      </c>
      <c r="S7" s="55">
        <v>0.14980612300000001</v>
      </c>
      <c r="T7" s="55">
        <v>-2.3109927350000001</v>
      </c>
      <c r="U7" s="55">
        <v>8.0968691999999995E-2</v>
      </c>
      <c r="V7" s="56">
        <v>43287.519444444442</v>
      </c>
      <c r="W7" s="54">
        <v>2</v>
      </c>
      <c r="X7" s="55">
        <v>3.8620223000000002E-2</v>
      </c>
      <c r="Y7" s="55">
        <v>4.2501877E-2</v>
      </c>
      <c r="Z7" s="17">
        <f>((((N7/1000)+1)/((SMOW!$Z$4/1000)+1))-1)*1000</f>
        <v>-0.20845192132334933</v>
      </c>
      <c r="AA7" s="17">
        <f>((((P7/1000)+1)/((SMOW!$AA$4/1000)+1))-1)*1000</f>
        <v>-0.3941362551673766</v>
      </c>
      <c r="AB7" s="17">
        <f>Z7*SMOW!$AN$6</f>
        <v>-0.22276676655029026</v>
      </c>
      <c r="AC7" s="17">
        <f>AA7*SMOW!$AN$12</f>
        <v>-0.420503847798262</v>
      </c>
      <c r="AD7" s="17">
        <f t="shared" si="0"/>
        <v>-0.22279158275199998</v>
      </c>
      <c r="AE7" s="17">
        <f t="shared" si="1"/>
        <v>-0.42059228433404822</v>
      </c>
      <c r="AF7" s="16">
        <f>(AD7-SMOW!$AN$14*AE7)</f>
        <v>-7.1885662362250469E-4</v>
      </c>
      <c r="AG7" s="2">
        <f t="shared" si="2"/>
        <v>-0.71885662362250469</v>
      </c>
      <c r="AK7" s="63" t="str">
        <f t="shared" si="3"/>
        <v>04b</v>
      </c>
      <c r="AN7" s="62">
        <v>0</v>
      </c>
    </row>
    <row r="8" spans="1:41" s="54" customFormat="1" x14ac:dyDescent="0.25">
      <c r="A8" s="54">
        <v>438</v>
      </c>
      <c r="C8" s="66" t="s">
        <v>63</v>
      </c>
      <c r="D8" s="67" t="s">
        <v>56</v>
      </c>
      <c r="E8" s="54" t="s">
        <v>94</v>
      </c>
      <c r="F8" s="55">
        <v>-0.41475620600000002</v>
      </c>
      <c r="G8" s="55">
        <v>-0.41484253300000001</v>
      </c>
      <c r="H8" s="55">
        <v>3.865996E-3</v>
      </c>
      <c r="I8" s="55">
        <v>-0.74606686099999997</v>
      </c>
      <c r="J8" s="55">
        <v>-0.74634538500000003</v>
      </c>
      <c r="K8" s="55">
        <v>1.9908629999999998E-3</v>
      </c>
      <c r="L8" s="55">
        <v>-2.0772169E-2</v>
      </c>
      <c r="M8" s="55">
        <v>3.7601710000000001E-3</v>
      </c>
      <c r="N8" s="55">
        <v>-10.605519360000001</v>
      </c>
      <c r="O8" s="55">
        <v>3.8265819999999998E-3</v>
      </c>
      <c r="P8" s="55">
        <v>-20.627332020000001</v>
      </c>
      <c r="Q8" s="55">
        <v>1.9512520000000001E-3</v>
      </c>
      <c r="R8" s="55">
        <v>-29.942514859999999</v>
      </c>
      <c r="S8" s="55">
        <v>0.14401087900000001</v>
      </c>
      <c r="T8" s="55">
        <v>-14.30391663</v>
      </c>
      <c r="U8" s="55">
        <v>6.3344392999999999E-2</v>
      </c>
      <c r="V8" s="56">
        <v>43287.593055555553</v>
      </c>
      <c r="W8" s="54">
        <v>2</v>
      </c>
      <c r="X8" s="55">
        <v>8.7169799999999996E-4</v>
      </c>
      <c r="Y8" s="55">
        <v>4.4358100000000002E-4</v>
      </c>
      <c r="Z8" s="17">
        <f>((((N8/1000)+1)/((SMOW!$Z$4/1000)+1))-1)*1000</f>
        <v>-0.4429509902135198</v>
      </c>
      <c r="AA8" s="17">
        <f>((((P8/1000)+1)/((SMOW!$AA$4/1000)+1))-1)*1000</f>
        <v>-0.87245244496614305</v>
      </c>
      <c r="AB8" s="17">
        <f>Z8*SMOW!$AN$6</f>
        <v>-0.47336939474427481</v>
      </c>
      <c r="AC8" s="17">
        <f>AA8*SMOW!$AN$12</f>
        <v>-0.93081924161852914</v>
      </c>
      <c r="AD8" s="17">
        <f t="shared" si="0"/>
        <v>-0.47348146940610647</v>
      </c>
      <c r="AE8" s="17">
        <f t="shared" si="1"/>
        <v>-0.93125272286481298</v>
      </c>
      <c r="AF8" s="16">
        <f>(AD8-SMOW!$AN$14*AE8)</f>
        <v>1.8219968266514786E-2</v>
      </c>
      <c r="AG8" s="2">
        <f t="shared" si="2"/>
        <v>18.219968266514787</v>
      </c>
      <c r="AH8" s="58">
        <f>AVERAGE(AG8:AG9)</f>
        <v>17.674202163600853</v>
      </c>
      <c r="AI8" s="58">
        <f>STDEV(AG8:AG9)</f>
        <v>0.77182982462439298</v>
      </c>
      <c r="AK8" s="63" t="str">
        <f t="shared" si="3"/>
        <v>04b</v>
      </c>
      <c r="AL8" s="54">
        <v>1</v>
      </c>
      <c r="AN8" s="62">
        <v>0</v>
      </c>
    </row>
    <row r="9" spans="1:41" s="54" customFormat="1" x14ac:dyDescent="0.25">
      <c r="A9" s="54">
        <v>439</v>
      </c>
      <c r="C9" s="64" t="s">
        <v>63</v>
      </c>
      <c r="D9" s="65" t="s">
        <v>56</v>
      </c>
      <c r="E9" s="54" t="s">
        <v>95</v>
      </c>
      <c r="F9" s="55">
        <v>-0.47623702600000001</v>
      </c>
      <c r="G9" s="55">
        <v>-0.47635073300000003</v>
      </c>
      <c r="H9" s="55">
        <v>3.7174500000000002E-3</v>
      </c>
      <c r="I9" s="55">
        <v>-0.86072003600000002</v>
      </c>
      <c r="J9" s="55">
        <v>-0.86109071699999995</v>
      </c>
      <c r="K9" s="55">
        <v>1.571228E-3</v>
      </c>
      <c r="L9" s="55">
        <v>-2.1694834999999999E-2</v>
      </c>
      <c r="M9" s="55">
        <v>3.612854E-3</v>
      </c>
      <c r="N9" s="55">
        <v>-10.66637338</v>
      </c>
      <c r="O9" s="55">
        <v>3.6795500000000002E-3</v>
      </c>
      <c r="P9" s="55">
        <v>-20.739704039999999</v>
      </c>
      <c r="Q9" s="55">
        <v>1.5399669999999999E-3</v>
      </c>
      <c r="R9" s="55">
        <v>-30.48592171</v>
      </c>
      <c r="S9" s="55">
        <v>0.11620135400000001</v>
      </c>
      <c r="T9" s="55">
        <v>0.53632922900000002</v>
      </c>
      <c r="U9" s="55">
        <v>6.8910731000000003E-2</v>
      </c>
      <c r="V9" s="56">
        <v>43287.666666666664</v>
      </c>
      <c r="W9" s="54">
        <v>2</v>
      </c>
      <c r="X9" s="55">
        <v>5.5293400000000004E-4</v>
      </c>
      <c r="Y9" s="55">
        <v>1.025059E-3</v>
      </c>
      <c r="Z9" s="17">
        <f>((((N9/1000)+1)/((SMOW!$Z$4/1000)+1))-1)*1000</f>
        <v>-0.50443007246214755</v>
      </c>
      <c r="AA9" s="17">
        <f>((((P9/1000)+1)/((SMOW!$AA$4/1000)+1))-1)*1000</f>
        <v>-0.98709111564498908</v>
      </c>
      <c r="AB9" s="17">
        <f>Z9*SMOW!$AN$6</f>
        <v>-0.53907037881801612</v>
      </c>
      <c r="AC9" s="17">
        <f>AA9*SMOW!$AN$12</f>
        <v>-1.05312720363654</v>
      </c>
      <c r="AD9" s="17">
        <f t="shared" si="0"/>
        <v>-0.53921572949323204</v>
      </c>
      <c r="AE9" s="17">
        <f t="shared" si="1"/>
        <v>-1.0536821317309071</v>
      </c>
      <c r="AF9" s="16">
        <f>(AD9-SMOW!$AN$14*AE9)</f>
        <v>1.7128436060686925E-2</v>
      </c>
      <c r="AG9" s="2">
        <f t="shared" si="2"/>
        <v>17.128436060686923</v>
      </c>
      <c r="AK9" s="63" t="str">
        <f t="shared" si="3"/>
        <v>04b</v>
      </c>
      <c r="AN9" s="62">
        <v>0</v>
      </c>
    </row>
    <row r="10" spans="1:41" s="54" customFormat="1" x14ac:dyDescent="0.25">
      <c r="A10" s="54">
        <v>440</v>
      </c>
      <c r="C10" s="66" t="s">
        <v>63</v>
      </c>
      <c r="D10" s="67" t="s">
        <v>56</v>
      </c>
      <c r="E10" s="54" t="s">
        <v>96</v>
      </c>
      <c r="F10" s="55">
        <v>1.4308301000000001E-2</v>
      </c>
      <c r="G10" s="55">
        <v>1.4307866000000001E-2</v>
      </c>
      <c r="H10" s="55">
        <v>4.186314E-3</v>
      </c>
      <c r="I10" s="55">
        <v>0.108531531</v>
      </c>
      <c r="J10" s="55">
        <v>0.108525599</v>
      </c>
      <c r="K10" s="55">
        <v>1.502441E-3</v>
      </c>
      <c r="L10" s="55">
        <v>-4.2993650000000001E-2</v>
      </c>
      <c r="M10" s="55">
        <v>4.2469459999999997E-3</v>
      </c>
      <c r="N10" s="55">
        <v>-10.18082916</v>
      </c>
      <c r="O10" s="55">
        <v>4.1436349999999997E-3</v>
      </c>
      <c r="P10" s="55">
        <v>-19.789736810000001</v>
      </c>
      <c r="Q10" s="55">
        <v>1.4725490000000001E-3</v>
      </c>
      <c r="R10" s="55">
        <v>-28.247679959999999</v>
      </c>
      <c r="S10" s="55">
        <v>0.17346413999999999</v>
      </c>
      <c r="T10" s="55">
        <v>-1.3408759990000001</v>
      </c>
      <c r="U10" s="55">
        <v>6.1343235000000003E-2</v>
      </c>
      <c r="V10" s="56">
        <v>43290.430555555555</v>
      </c>
      <c r="W10" s="54">
        <v>2</v>
      </c>
      <c r="X10" s="55">
        <v>4.3475950999999999E-2</v>
      </c>
      <c r="Y10" s="55">
        <v>0.13804633899999999</v>
      </c>
      <c r="Z10" s="17">
        <f>((((N10/1000)+1)/((SMOW!$Z$4/1000)+1))-1)*1000</f>
        <v>-1.3898583552829358E-2</v>
      </c>
      <c r="AA10" s="17">
        <f>((((P10/1000)+1)/((SMOW!$AA$4/1000)+1))-1)*1000</f>
        <v>-1.7962141762972728E-2</v>
      </c>
      <c r="AB10" s="17">
        <f>Z10*SMOW!$AN$6</f>
        <v>-1.4853029408590214E-2</v>
      </c>
      <c r="AC10" s="17">
        <f>AA10*SMOW!$AN$12</f>
        <v>-1.9163803448683799E-2</v>
      </c>
      <c r="AD10" s="17">
        <f t="shared" si="0"/>
        <v>-1.4853139715957114E-2</v>
      </c>
      <c r="AE10" s="17">
        <f t="shared" si="1"/>
        <v>-1.9163987076712501E-2</v>
      </c>
      <c r="AF10" s="16">
        <f>(AD10-SMOW!$AN$14*AE10)</f>
        <v>-4.7345545394529131E-3</v>
      </c>
      <c r="AG10" s="2">
        <f t="shared" si="2"/>
        <v>-4.7345545394529127</v>
      </c>
      <c r="AH10" s="58">
        <f>AVERAGE(AG10:AG11)</f>
        <v>0.69219233118066859</v>
      </c>
      <c r="AI10" s="58">
        <f>STDEV(AG10:AG11)</f>
        <v>7.6745790240157623</v>
      </c>
      <c r="AK10" s="63" t="str">
        <f t="shared" si="3"/>
        <v>04b</v>
      </c>
      <c r="AL10" s="54">
        <v>1</v>
      </c>
      <c r="AN10" s="62">
        <v>0</v>
      </c>
    </row>
    <row r="11" spans="1:41" s="54" customFormat="1" x14ac:dyDescent="0.25">
      <c r="A11" s="54">
        <v>441</v>
      </c>
      <c r="C11" s="64" t="s">
        <v>63</v>
      </c>
      <c r="D11" s="65" t="s">
        <v>56</v>
      </c>
      <c r="E11" s="54" t="s">
        <v>97</v>
      </c>
      <c r="F11" s="55">
        <v>0.223332269</v>
      </c>
      <c r="G11" s="55">
        <v>0.22330704300000001</v>
      </c>
      <c r="H11" s="55">
        <v>3.8692819999999999E-3</v>
      </c>
      <c r="I11" s="55">
        <v>0.48586788199999997</v>
      </c>
      <c r="J11" s="55">
        <v>0.48574986199999998</v>
      </c>
      <c r="K11" s="55">
        <v>1.1168949999999999E-3</v>
      </c>
      <c r="L11" s="55">
        <v>-3.3168884000000003E-2</v>
      </c>
      <c r="M11" s="55">
        <v>3.8219170000000002E-3</v>
      </c>
      <c r="N11" s="55">
        <v>-9.9739361879999997</v>
      </c>
      <c r="O11" s="55">
        <v>3.8298350000000002E-3</v>
      </c>
      <c r="P11" s="55">
        <v>-19.419907989999999</v>
      </c>
      <c r="Q11" s="55">
        <v>1.094673E-3</v>
      </c>
      <c r="R11" s="55">
        <v>-28.08154476</v>
      </c>
      <c r="S11" s="55">
        <v>0.15156951099999999</v>
      </c>
      <c r="T11" s="55">
        <v>-5.2020302650000003</v>
      </c>
      <c r="U11" s="55">
        <v>5.9641863000000003E-2</v>
      </c>
      <c r="V11" s="56">
        <v>43290.503472222219</v>
      </c>
      <c r="W11" s="54">
        <v>2</v>
      </c>
      <c r="X11" s="55">
        <v>2.4233919999999999E-2</v>
      </c>
      <c r="Y11" s="55">
        <v>2.7287904000000002E-2</v>
      </c>
      <c r="Z11" s="17">
        <f>((((N11/1000)+1)/((SMOW!$Z$4/1000)+1))-1)*1000</f>
        <v>0.19511949022832376</v>
      </c>
      <c r="AA11" s="17">
        <f>((((P11/1000)+1)/((SMOW!$AA$4/1000)+1))-1)*1000</f>
        <v>0.3593264778019023</v>
      </c>
      <c r="AB11" s="17">
        <f>Z11*SMOW!$AN$6</f>
        <v>0.20851876851583553</v>
      </c>
      <c r="AC11" s="17">
        <f>AA11*SMOW!$AN$12</f>
        <v>0.38336530717614475</v>
      </c>
      <c r="AD11" s="17">
        <f t="shared" si="0"/>
        <v>0.20849703149916154</v>
      </c>
      <c r="AE11" s="17">
        <f t="shared" si="1"/>
        <v>0.38329184147224865</v>
      </c>
      <c r="AF11" s="16">
        <f>(AD11-SMOW!$AN$14*AE11)</f>
        <v>6.1189392018142497E-3</v>
      </c>
      <c r="AG11" s="2">
        <f t="shared" si="2"/>
        <v>6.1189392018142499</v>
      </c>
      <c r="AK11" s="63" t="str">
        <f t="shared" si="3"/>
        <v>04b</v>
      </c>
      <c r="AN11" s="62">
        <v>0</v>
      </c>
    </row>
    <row r="12" spans="1:41" s="54" customFormat="1" x14ac:dyDescent="0.25">
      <c r="A12" s="54">
        <v>442</v>
      </c>
      <c r="C12" s="66" t="s">
        <v>63</v>
      </c>
      <c r="D12" s="67" t="s">
        <v>56</v>
      </c>
      <c r="E12" s="54" t="s">
        <v>98</v>
      </c>
      <c r="F12" s="55">
        <v>0.56564455400000002</v>
      </c>
      <c r="G12" s="55">
        <v>0.56548434000000003</v>
      </c>
      <c r="H12" s="55">
        <v>3.9098930000000002E-3</v>
      </c>
      <c r="I12" s="55">
        <v>1.1383078689999999</v>
      </c>
      <c r="J12" s="55">
        <v>1.1376604589999999</v>
      </c>
      <c r="K12" s="55">
        <v>1.2167079999999999E-3</v>
      </c>
      <c r="L12" s="55">
        <v>-3.5200382000000002E-2</v>
      </c>
      <c r="M12" s="55">
        <v>4.0499209999999997E-3</v>
      </c>
      <c r="N12" s="55">
        <v>-9.6351137740000006</v>
      </c>
      <c r="O12" s="55">
        <v>3.8700319999999998E-3</v>
      </c>
      <c r="P12" s="55">
        <v>-18.780449019999999</v>
      </c>
      <c r="Q12" s="55">
        <v>1.1925E-3</v>
      </c>
      <c r="R12" s="55">
        <v>-27.48867495</v>
      </c>
      <c r="S12" s="55">
        <v>0.146142525</v>
      </c>
      <c r="T12" s="55">
        <v>-0.29231676600000001</v>
      </c>
      <c r="U12" s="55">
        <v>5.1905569999999998E-2</v>
      </c>
      <c r="V12" s="56">
        <v>43290.57708333333</v>
      </c>
      <c r="W12" s="54">
        <v>2</v>
      </c>
      <c r="X12" s="55">
        <v>4.2781399999999999E-4</v>
      </c>
      <c r="Y12" s="55">
        <v>7.4599999999999997E-5</v>
      </c>
      <c r="Z12" s="17">
        <f>((((N12/1000)+1)/((SMOW!$Z$4/1000)+1))-1)*1000</f>
        <v>0.53742211966811837</v>
      </c>
      <c r="AA12" s="17">
        <f>((((P12/1000)+1)/((SMOW!$AA$4/1000)+1))-1)*1000</f>
        <v>1.0116839443177206</v>
      </c>
      <c r="AB12" s="17">
        <f>Z12*SMOW!$AN$6</f>
        <v>0.57432806141115522</v>
      </c>
      <c r="AC12" s="17">
        <f>AA12*SMOW!$AN$12</f>
        <v>1.07936528488267</v>
      </c>
      <c r="AD12" s="17">
        <f t="shared" si="0"/>
        <v>0.57416319817086336</v>
      </c>
      <c r="AE12" s="17">
        <f t="shared" si="1"/>
        <v>1.0787831889985839</v>
      </c>
      <c r="AF12" s="16">
        <f>(AD12-SMOW!$AN$14*AE12)</f>
        <v>4.5656743796109733E-3</v>
      </c>
      <c r="AG12" s="2">
        <f t="shared" si="2"/>
        <v>4.5656743796109733</v>
      </c>
      <c r="AH12" s="58">
        <f>AVERAGE(AG12:AG13)</f>
        <v>6.8007097530181495</v>
      </c>
      <c r="AI12" s="58">
        <f>STDEV(AG12:AG13)</f>
        <v>3.1608173374560433</v>
      </c>
      <c r="AK12" s="63" t="str">
        <f t="shared" si="3"/>
        <v>04b</v>
      </c>
      <c r="AL12" s="54">
        <v>1</v>
      </c>
      <c r="AN12" s="62">
        <v>0</v>
      </c>
    </row>
    <row r="13" spans="1:41" s="54" customFormat="1" x14ac:dyDescent="0.25">
      <c r="A13" s="54">
        <v>443</v>
      </c>
      <c r="C13" s="64" t="s">
        <v>63</v>
      </c>
      <c r="D13" s="65" t="s">
        <v>56</v>
      </c>
      <c r="E13" s="54" t="s">
        <v>99</v>
      </c>
      <c r="F13" s="55">
        <v>0.24575350600000001</v>
      </c>
      <c r="G13" s="55">
        <v>0.24572308000000001</v>
      </c>
      <c r="H13" s="55">
        <v>3.4605930000000001E-3</v>
      </c>
      <c r="I13" s="55">
        <v>0.52323423999999996</v>
      </c>
      <c r="J13" s="55">
        <v>0.52309735599999996</v>
      </c>
      <c r="K13" s="55">
        <v>1.5131039999999999E-3</v>
      </c>
      <c r="L13" s="55">
        <v>-3.0472323999999999E-2</v>
      </c>
      <c r="M13" s="55">
        <v>3.4977989999999998E-3</v>
      </c>
      <c r="N13" s="55">
        <v>-9.9517435360000004</v>
      </c>
      <c r="O13" s="55">
        <v>3.4253119999999998E-3</v>
      </c>
      <c r="P13" s="55">
        <v>-19.383285069999999</v>
      </c>
      <c r="Q13" s="55">
        <v>1.482999E-3</v>
      </c>
      <c r="R13" s="55">
        <v>-28.47160663</v>
      </c>
      <c r="S13" s="55">
        <v>0.12727031499999999</v>
      </c>
      <c r="T13" s="55">
        <v>14.26929601</v>
      </c>
      <c r="U13" s="55">
        <v>6.5608793999999998E-2</v>
      </c>
      <c r="V13" s="56">
        <v>43290.650694444441</v>
      </c>
      <c r="W13" s="54">
        <v>2</v>
      </c>
      <c r="X13" s="55">
        <v>0.105406546</v>
      </c>
      <c r="Y13" s="55">
        <v>0.11010157199999999</v>
      </c>
      <c r="Z13" s="17">
        <f>((((N13/1000)+1)/((SMOW!$Z$4/1000)+1))-1)*1000</f>
        <v>0.21754009411978359</v>
      </c>
      <c r="AA13" s="17">
        <f>((((P13/1000)+1)/((SMOW!$AA$4/1000)+1))-1)*1000</f>
        <v>0.39668811698212458</v>
      </c>
      <c r="AB13" s="17">
        <f>Z13*SMOW!$AN$6</f>
        <v>0.23247904386996779</v>
      </c>
      <c r="AC13" s="17">
        <f>AA13*SMOW!$AN$12</f>
        <v>0.42322642837308194</v>
      </c>
      <c r="AD13" s="17">
        <f t="shared" si="0"/>
        <v>0.23245202480449256</v>
      </c>
      <c r="AE13" s="17">
        <f t="shared" si="1"/>
        <v>0.4231368933296728</v>
      </c>
      <c r="AF13" s="16">
        <f>(AD13-SMOW!$AN$14*AE13)</f>
        <v>9.0357451264253263E-3</v>
      </c>
      <c r="AG13" s="2">
        <f t="shared" si="2"/>
        <v>9.0357451264253257</v>
      </c>
      <c r="AK13" s="63" t="str">
        <f t="shared" si="3"/>
        <v>04b</v>
      </c>
      <c r="AN13" s="62">
        <v>0</v>
      </c>
    </row>
    <row r="14" spans="1:41" s="54" customFormat="1" x14ac:dyDescent="0.25">
      <c r="A14" s="54">
        <v>444</v>
      </c>
      <c r="C14" s="66" t="s">
        <v>63</v>
      </c>
      <c r="D14" s="67" t="s">
        <v>56</v>
      </c>
      <c r="E14" s="54" t="s">
        <v>100</v>
      </c>
      <c r="F14" s="55">
        <v>0.77591129800000003</v>
      </c>
      <c r="G14" s="55">
        <v>0.77561012500000004</v>
      </c>
      <c r="H14" s="55">
        <v>3.9885370000000003E-3</v>
      </c>
      <c r="I14" s="55">
        <v>1.5101755020000001</v>
      </c>
      <c r="J14" s="55">
        <v>1.5090362930000001</v>
      </c>
      <c r="K14" s="55">
        <v>1.4430770000000001E-3</v>
      </c>
      <c r="L14" s="55">
        <v>-2.1161038E-2</v>
      </c>
      <c r="M14" s="55">
        <v>3.8682790000000001E-3</v>
      </c>
      <c r="N14" s="55">
        <v>-9.4269906979999991</v>
      </c>
      <c r="O14" s="55">
        <v>3.9478739999999997E-3</v>
      </c>
      <c r="P14" s="55">
        <v>-18.415980099999999</v>
      </c>
      <c r="Q14" s="55">
        <v>1.4143649999999999E-3</v>
      </c>
      <c r="R14" s="55">
        <v>-26.967395929999999</v>
      </c>
      <c r="S14" s="55">
        <v>0.13630645299999999</v>
      </c>
      <c r="T14" s="55">
        <v>10.829425280000001</v>
      </c>
      <c r="U14" s="55">
        <v>5.2106490999999998E-2</v>
      </c>
      <c r="V14" s="56">
        <v>43290.724305555559</v>
      </c>
      <c r="W14" s="54">
        <v>2</v>
      </c>
      <c r="X14" s="55">
        <v>2.9085920000000001E-2</v>
      </c>
      <c r="Y14" s="55">
        <v>3.3107696999999998E-2</v>
      </c>
      <c r="Z14" s="17">
        <f>((((N14/1000)+1)/((SMOW!$Z$4/1000)+1))-1)*1000</f>
        <v>0.74768293246618711</v>
      </c>
      <c r="AA14" s="17">
        <f>((((P14/1000)+1)/((SMOW!$AA$4/1000)+1))-1)*1000</f>
        <v>1.3835045495942389</v>
      </c>
      <c r="AB14" s="17">
        <f>Z14*SMOW!$AN$6</f>
        <v>0.79902793993424692</v>
      </c>
      <c r="AC14" s="17">
        <f>AA14*SMOW!$AN$12</f>
        <v>1.4760605727674578</v>
      </c>
      <c r="AD14" s="17">
        <f t="shared" si="0"/>
        <v>0.7987088870532062</v>
      </c>
      <c r="AE14" s="17">
        <f t="shared" si="1"/>
        <v>1.4749722661662783</v>
      </c>
      <c r="AF14" s="16">
        <f>(AD14-SMOW!$AN$14*AE14)</f>
        <v>1.9923530517411248E-2</v>
      </c>
      <c r="AG14" s="2">
        <f t="shared" si="2"/>
        <v>19.923530517411248</v>
      </c>
      <c r="AH14" s="58">
        <f>AVERAGE(AG14:AG15)</f>
        <v>-1.8582005863874151</v>
      </c>
      <c r="AI14" s="58">
        <f>STDEV(AG14:AG15)</f>
        <v>30.804019538955956</v>
      </c>
      <c r="AK14" s="63" t="str">
        <f t="shared" si="3"/>
        <v>04b</v>
      </c>
      <c r="AL14" s="54">
        <v>1</v>
      </c>
      <c r="AN14" s="62">
        <v>0</v>
      </c>
    </row>
    <row r="15" spans="1:41" s="54" customFormat="1" x14ac:dyDescent="0.25">
      <c r="A15" s="54">
        <v>445</v>
      </c>
      <c r="C15" s="64" t="s">
        <v>63</v>
      </c>
      <c r="D15" s="65" t="s">
        <v>56</v>
      </c>
      <c r="E15" s="54" t="s">
        <v>101</v>
      </c>
      <c r="F15" s="55">
        <v>0.37312393900000002</v>
      </c>
      <c r="G15" s="55">
        <v>0.37305389100000003</v>
      </c>
      <c r="H15" s="55">
        <v>4.827418E-3</v>
      </c>
      <c r="I15" s="55">
        <v>0.823005286</v>
      </c>
      <c r="J15" s="55">
        <v>0.82266675700000003</v>
      </c>
      <c r="K15" s="55">
        <v>1.528607E-3</v>
      </c>
      <c r="L15" s="55">
        <v>-6.1314157000000001E-2</v>
      </c>
      <c r="M15" s="55">
        <v>5.0111119999999999E-3</v>
      </c>
      <c r="N15" s="55">
        <v>-9.8256716439999998</v>
      </c>
      <c r="O15" s="55">
        <v>4.7782019999999996E-3</v>
      </c>
      <c r="P15" s="55">
        <v>-19.0894783</v>
      </c>
      <c r="Q15" s="55">
        <v>1.498194E-3</v>
      </c>
      <c r="R15" s="55">
        <v>-28.174141469999999</v>
      </c>
      <c r="S15" s="55">
        <v>0.132392226</v>
      </c>
      <c r="T15" s="55">
        <v>6.1192722479999997</v>
      </c>
      <c r="U15" s="55">
        <v>7.7820966000000005E-2</v>
      </c>
      <c r="V15" s="56">
        <v>43291.427083333336</v>
      </c>
      <c r="W15" s="54">
        <v>2</v>
      </c>
      <c r="X15" s="55">
        <v>3.0161849000000001E-2</v>
      </c>
      <c r="Y15" s="55">
        <v>3.3616645000000001E-2</v>
      </c>
      <c r="Z15" s="17">
        <f>((((N15/1000)+1)/((SMOW!$Z$4/1000)+1))-1)*1000</f>
        <v>0.3449069339360733</v>
      </c>
      <c r="AA15" s="17">
        <f>((((P15/1000)+1)/((SMOW!$AA$4/1000)+1))-1)*1000</f>
        <v>0.69642124938673611</v>
      </c>
      <c r="AB15" s="17">
        <f>Z15*SMOW!$AN$6</f>
        <v>0.36859244062581464</v>
      </c>
      <c r="AC15" s="17">
        <f>AA15*SMOW!$AN$12</f>
        <v>0.74301161391821913</v>
      </c>
      <c r="AD15" s="17">
        <f t="shared" si="0"/>
        <v>0.36852452711992872</v>
      </c>
      <c r="AE15" s="17">
        <f t="shared" si="1"/>
        <v>0.74273571744339917</v>
      </c>
      <c r="AF15" s="16">
        <f>(AD15-SMOW!$AN$14*AE15)</f>
        <v>-2.3639931690186078E-2</v>
      </c>
      <c r="AG15" s="2">
        <f t="shared" si="2"/>
        <v>-23.639931690186078</v>
      </c>
      <c r="AK15" s="63" t="str">
        <f t="shared" si="3"/>
        <v>04b</v>
      </c>
      <c r="AN15" s="62">
        <v>0</v>
      </c>
    </row>
    <row r="16" spans="1:41" s="54" customFormat="1" x14ac:dyDescent="0.25">
      <c r="A16" s="54">
        <v>446</v>
      </c>
      <c r="C16" s="66" t="s">
        <v>63</v>
      </c>
      <c r="D16" s="67" t="s">
        <v>56</v>
      </c>
      <c r="E16" s="54" t="s">
        <v>102</v>
      </c>
      <c r="F16" s="55">
        <v>-2.4296862749999999</v>
      </c>
      <c r="G16" s="55">
        <v>-2.4326429439999999</v>
      </c>
      <c r="H16" s="55">
        <v>3.2061419999999999E-3</v>
      </c>
      <c r="I16" s="55">
        <v>-4.5597889680000003</v>
      </c>
      <c r="J16" s="55">
        <v>-4.5702165480000003</v>
      </c>
      <c r="K16" s="55">
        <v>1.3131429999999999E-3</v>
      </c>
      <c r="L16" s="55">
        <v>-1.9568605999999999E-2</v>
      </c>
      <c r="M16" s="55">
        <v>3.2265710000000001E-3</v>
      </c>
      <c r="N16" s="55">
        <v>-12.599907229999999</v>
      </c>
      <c r="O16" s="55">
        <v>3.1734549999999999E-3</v>
      </c>
      <c r="P16" s="55">
        <v>-24.365175900000001</v>
      </c>
      <c r="Q16" s="55">
        <v>1.2870169999999999E-3</v>
      </c>
      <c r="R16" s="55">
        <v>-35.679836309999999</v>
      </c>
      <c r="S16" s="55">
        <v>0.13232949499999999</v>
      </c>
      <c r="T16" s="55">
        <v>6.4954819190000004</v>
      </c>
      <c r="U16" s="55">
        <v>6.6185629999999995E-2</v>
      </c>
      <c r="V16" s="56">
        <v>43291.501388888886</v>
      </c>
      <c r="W16" s="54">
        <v>2</v>
      </c>
      <c r="X16" s="55">
        <v>2.7394228999999999E-2</v>
      </c>
      <c r="Y16" s="55">
        <v>8.8020083999999998E-2</v>
      </c>
      <c r="Z16" s="17">
        <f>((((N16/1000)+1)/((SMOW!$Z$4/1000)+1))-1)*1000</f>
        <v>-2.4578242211907853</v>
      </c>
      <c r="AA16" s="17">
        <f>((((P16/1000)+1)/((SMOW!$AA$4/1000)+1))-1)*1000</f>
        <v>-4.685692196357949</v>
      </c>
      <c r="AB16" s="17">
        <f>Z16*SMOW!$AN$6</f>
        <v>-2.6266083374417288</v>
      </c>
      <c r="AC16" s="17">
        <f>AA16*SMOW!$AN$12</f>
        <v>-4.9991635439121529</v>
      </c>
      <c r="AD16" s="17">
        <f t="shared" si="0"/>
        <v>-2.6300639254314029</v>
      </c>
      <c r="AE16" s="17">
        <f t="shared" si="1"/>
        <v>-5.0117011645128784</v>
      </c>
      <c r="AF16" s="16">
        <f>(AD16-SMOW!$AN$14*AE16)</f>
        <v>1.6114289431397033E-2</v>
      </c>
      <c r="AG16" s="2">
        <f t="shared" si="2"/>
        <v>16.114289431397033</v>
      </c>
      <c r="AH16" s="58">
        <f>AVERAGE(AG16:AG17)</f>
        <v>17.132956428895341</v>
      </c>
      <c r="AI16" s="58">
        <f>STDEV(AG16:AG17)</f>
        <v>1.4406126834039863</v>
      </c>
      <c r="AK16" s="63" t="str">
        <f t="shared" si="3"/>
        <v>04b</v>
      </c>
      <c r="AL16" s="54">
        <v>3</v>
      </c>
      <c r="AN16" s="62">
        <v>0</v>
      </c>
    </row>
    <row r="17" spans="1:40" s="54" customFormat="1" x14ac:dyDescent="0.25">
      <c r="A17" s="54">
        <v>447</v>
      </c>
      <c r="C17" s="64" t="s">
        <v>63</v>
      </c>
      <c r="D17" s="65" t="s">
        <v>56</v>
      </c>
      <c r="E17" s="54" t="s">
        <v>103</v>
      </c>
      <c r="F17" s="55">
        <v>-2.5392378600000001</v>
      </c>
      <c r="G17" s="55">
        <v>-2.5424674330000001</v>
      </c>
      <c r="H17" s="55">
        <v>3.5102689999999999E-3</v>
      </c>
      <c r="I17" s="55">
        <v>-4.7707310549999997</v>
      </c>
      <c r="J17" s="55">
        <v>-4.7821473939999999</v>
      </c>
      <c r="K17" s="55">
        <v>1.9815729999999999E-3</v>
      </c>
      <c r="L17" s="55">
        <v>-1.749361E-2</v>
      </c>
      <c r="M17" s="55">
        <v>3.5874269999999998E-3</v>
      </c>
      <c r="N17" s="55">
        <v>-12.70834194</v>
      </c>
      <c r="O17" s="55">
        <v>3.4744820000000001E-3</v>
      </c>
      <c r="P17" s="55">
        <v>-24.571921060000001</v>
      </c>
      <c r="Q17" s="55">
        <v>1.942147E-3</v>
      </c>
      <c r="R17" s="55">
        <v>-36.045985279999996</v>
      </c>
      <c r="S17" s="55">
        <v>0.148942348</v>
      </c>
      <c r="T17" s="55">
        <v>-12.84243144</v>
      </c>
      <c r="U17" s="55">
        <v>6.4175586000000007E-2</v>
      </c>
      <c r="V17" s="56">
        <v>43291.574999999997</v>
      </c>
      <c r="W17" s="54">
        <v>2</v>
      </c>
      <c r="X17" s="55">
        <v>4.8374814000000002E-2</v>
      </c>
      <c r="Y17" s="55">
        <v>4.4830838999999997E-2</v>
      </c>
      <c r="Z17" s="17">
        <f>((((N17/1000)+1)/((SMOW!$Z$4/1000)+1))-1)*1000</f>
        <v>-2.5673727186391604</v>
      </c>
      <c r="AA17" s="17">
        <f>((((P17/1000)+1)/((SMOW!$AA$4/1000)+1))-1)*1000</f>
        <v>-4.8966076031619066</v>
      </c>
      <c r="AB17" s="17">
        <f>Z17*SMOW!$AN$6</f>
        <v>-2.7436797676405527</v>
      </c>
      <c r="AC17" s="17">
        <f>AA17*SMOW!$AN$12</f>
        <v>-5.2241891256956299</v>
      </c>
      <c r="AD17" s="17">
        <f t="shared" si="0"/>
        <v>-2.747450555776946</v>
      </c>
      <c r="AE17" s="17">
        <f t="shared" si="1"/>
        <v>-5.2378829151578401</v>
      </c>
      <c r="AF17" s="16">
        <f>(AD17-SMOW!$AN$14*AE17)</f>
        <v>1.8151623426393648E-2</v>
      </c>
      <c r="AG17" s="2">
        <f t="shared" si="2"/>
        <v>18.151623426393648</v>
      </c>
      <c r="AK17" s="63" t="str">
        <f t="shared" si="3"/>
        <v>04b</v>
      </c>
      <c r="AN17" s="62">
        <v>0</v>
      </c>
    </row>
    <row r="18" spans="1:40" s="54" customFormat="1" x14ac:dyDescent="0.25">
      <c r="A18" s="54">
        <v>448</v>
      </c>
      <c r="C18" s="66" t="s">
        <v>63</v>
      </c>
      <c r="D18" s="67" t="s">
        <v>56</v>
      </c>
      <c r="E18" s="54" t="s">
        <v>104</v>
      </c>
      <c r="F18" s="55">
        <v>-2.4228166400000002</v>
      </c>
      <c r="G18" s="55">
        <v>-2.425757189</v>
      </c>
      <c r="H18" s="55">
        <v>6.3053859999999996E-3</v>
      </c>
      <c r="I18" s="55">
        <v>-4.5747965229999998</v>
      </c>
      <c r="J18" s="55">
        <v>-4.5852929820000004</v>
      </c>
      <c r="K18" s="55">
        <v>1.641478E-3</v>
      </c>
      <c r="L18" s="55">
        <v>-4.7224939999999998E-3</v>
      </c>
      <c r="M18" s="55">
        <v>6.2053999999999998E-3</v>
      </c>
      <c r="N18" s="55">
        <v>-12.59310763</v>
      </c>
      <c r="O18" s="55">
        <v>6.2411029999999996E-3</v>
      </c>
      <c r="P18" s="55">
        <v>-24.379884860000001</v>
      </c>
      <c r="Q18" s="55">
        <v>1.6088179999999999E-3</v>
      </c>
      <c r="R18" s="55">
        <v>-35.545952759999999</v>
      </c>
      <c r="S18" s="55">
        <v>0.15465023999999999</v>
      </c>
      <c r="T18" s="55">
        <v>-8.1271541440000004</v>
      </c>
      <c r="U18" s="55">
        <v>5.0098495E-2</v>
      </c>
      <c r="V18" s="56">
        <v>43291.649305555555</v>
      </c>
      <c r="W18" s="54">
        <v>2</v>
      </c>
      <c r="X18" s="55">
        <v>6.7684553999999994E-2</v>
      </c>
      <c r="Y18" s="55">
        <v>6.1115021999999998E-2</v>
      </c>
      <c r="Z18" s="17">
        <f>((((N18/1000)+1)/((SMOW!$Z$4/1000)+1))-1)*1000</f>
        <v>-2.4509547790789732</v>
      </c>
      <c r="AA18" s="17">
        <f>((((P18/1000)+1)/((SMOW!$AA$4/1000)+1))-1)*1000</f>
        <v>-4.7006978500915286</v>
      </c>
      <c r="AB18" s="17">
        <f>Z18*SMOW!$AN$6</f>
        <v>-2.619267155851567</v>
      </c>
      <c r="AC18" s="17">
        <f>AA18*SMOW!$AN$12</f>
        <v>-5.015173071203721</v>
      </c>
      <c r="AD18" s="17">
        <f t="shared" si="0"/>
        <v>-2.6227034377401894</v>
      </c>
      <c r="AE18" s="17">
        <f t="shared" si="1"/>
        <v>-5.0277912576089676</v>
      </c>
      <c r="AF18" s="16">
        <f>(AD18-SMOW!$AN$14*AE18)</f>
        <v>3.197034627734574E-2</v>
      </c>
      <c r="AG18" s="2">
        <f t="shared" si="2"/>
        <v>31.97034627734574</v>
      </c>
      <c r="AH18" s="58">
        <f>AVERAGE(AG18:AG19)</f>
        <v>19.807553487261266</v>
      </c>
      <c r="AI18" s="58">
        <f>STDEV(AG18:AG19)</f>
        <v>17.200786520071155</v>
      </c>
      <c r="AK18" s="63" t="str">
        <f t="shared" si="3"/>
        <v>04b</v>
      </c>
      <c r="AL18" s="54">
        <v>1</v>
      </c>
      <c r="AN18" s="62">
        <v>0</v>
      </c>
    </row>
    <row r="19" spans="1:40" s="54" customFormat="1" x14ac:dyDescent="0.25">
      <c r="A19" s="54">
        <v>449</v>
      </c>
      <c r="C19" s="64" t="s">
        <v>63</v>
      </c>
      <c r="D19" s="65" t="s">
        <v>56</v>
      </c>
      <c r="E19" s="54" t="s">
        <v>105</v>
      </c>
      <c r="F19" s="55">
        <v>-2.7113223569999998</v>
      </c>
      <c r="G19" s="55">
        <v>-2.7150050120000002</v>
      </c>
      <c r="H19" s="55">
        <v>4.3037409999999998E-3</v>
      </c>
      <c r="I19" s="55">
        <v>-5.077833075</v>
      </c>
      <c r="J19" s="55">
        <v>-5.0907691379999997</v>
      </c>
      <c r="K19" s="55">
        <v>1.7144389999999999E-3</v>
      </c>
      <c r="L19" s="55">
        <v>-2.7078906999999999E-2</v>
      </c>
      <c r="M19" s="55">
        <v>4.3375870000000004E-3</v>
      </c>
      <c r="N19" s="55">
        <v>-12.878672030000001</v>
      </c>
      <c r="O19" s="55">
        <v>4.2598640000000004E-3</v>
      </c>
      <c r="P19" s="55">
        <v>-24.872912939999999</v>
      </c>
      <c r="Q19" s="55">
        <v>1.680328E-3</v>
      </c>
      <c r="R19" s="55">
        <v>-36.664197479999999</v>
      </c>
      <c r="S19" s="55">
        <v>0.128266044</v>
      </c>
      <c r="T19" s="55">
        <v>16.971056269999998</v>
      </c>
      <c r="U19" s="55">
        <v>8.8695680999999998E-2</v>
      </c>
      <c r="V19" s="56">
        <v>43292.423611111109</v>
      </c>
      <c r="W19" s="54">
        <v>2</v>
      </c>
      <c r="X19" s="55">
        <v>8.2681256999999994E-2</v>
      </c>
      <c r="Y19" s="55">
        <v>7.9249976999999999E-2</v>
      </c>
      <c r="Z19" s="17">
        <f>((((N19/1000)+1)/((SMOW!$Z$4/1000)+1))-1)*1000</f>
        <v>-2.7394523546685479</v>
      </c>
      <c r="AA19" s="17">
        <f>((((P19/1000)+1)/((SMOW!$AA$4/1000)+1))-1)*1000</f>
        <v>-5.2036707760791945</v>
      </c>
      <c r="AB19" s="17">
        <f>Z19*SMOW!$AN$6</f>
        <v>-2.9275764852340287</v>
      </c>
      <c r="AC19" s="17">
        <f>AA19*SMOW!$AN$12</f>
        <v>-5.5517947291791998</v>
      </c>
      <c r="AD19" s="17">
        <f t="shared" si="0"/>
        <v>-2.9318702194770512</v>
      </c>
      <c r="AE19" s="17">
        <f t="shared" si="1"/>
        <v>-5.5672632200269465</v>
      </c>
      <c r="AF19" s="16">
        <f>(AD19-SMOW!$AN$14*AE19)</f>
        <v>7.644760697176789E-3</v>
      </c>
      <c r="AG19" s="2">
        <f t="shared" si="2"/>
        <v>7.644760697176789</v>
      </c>
      <c r="AK19" s="63" t="str">
        <f t="shared" si="3"/>
        <v>04b</v>
      </c>
      <c r="AN19" s="62">
        <v>0</v>
      </c>
    </row>
    <row r="20" spans="1:40" s="54" customFormat="1" x14ac:dyDescent="0.25">
      <c r="A20" s="54">
        <v>450</v>
      </c>
      <c r="C20" s="66" t="s">
        <v>63</v>
      </c>
      <c r="D20" s="67" t="s">
        <v>56</v>
      </c>
      <c r="E20" s="54" t="s">
        <v>106</v>
      </c>
      <c r="F20" s="55">
        <v>-1.8131642210000001</v>
      </c>
      <c r="G20" s="55">
        <v>-1.814810171</v>
      </c>
      <c r="H20" s="55">
        <v>3.0197430000000001E-3</v>
      </c>
      <c r="I20" s="55">
        <v>-3.4114106039999998</v>
      </c>
      <c r="J20" s="55">
        <v>-3.4172427679999999</v>
      </c>
      <c r="K20" s="55">
        <v>1.339673E-3</v>
      </c>
      <c r="L20" s="55">
        <v>-1.0505989E-2</v>
      </c>
      <c r="M20" s="55">
        <v>3.240396E-3</v>
      </c>
      <c r="N20" s="55">
        <v>-11.989670609999999</v>
      </c>
      <c r="O20" s="55">
        <v>2.988957E-3</v>
      </c>
      <c r="P20" s="55">
        <v>-23.239645790000001</v>
      </c>
      <c r="Q20" s="55">
        <v>1.3130189999999999E-3</v>
      </c>
      <c r="R20" s="55">
        <v>-34.605586539999997</v>
      </c>
      <c r="S20" s="55">
        <v>0.110187678</v>
      </c>
      <c r="T20" s="55">
        <v>-12.69209092</v>
      </c>
      <c r="U20" s="55">
        <v>7.2065554000000004E-2</v>
      </c>
      <c r="V20" s="56">
        <v>43292.49722222222</v>
      </c>
      <c r="W20" s="54">
        <v>2</v>
      </c>
      <c r="X20" s="55">
        <v>2.8327047000000001E-2</v>
      </c>
      <c r="Y20" s="55">
        <v>3.0903676000000001E-2</v>
      </c>
      <c r="Z20" s="17">
        <f>((((N20/1000)+1)/((SMOW!$Z$4/1000)+1))-1)*1000</f>
        <v>-1.8413195539216387</v>
      </c>
      <c r="AA20" s="17">
        <f>((((P20/1000)+1)/((SMOW!$AA$4/1000)+1))-1)*1000</f>
        <v>-3.5374590719610133</v>
      </c>
      <c r="AB20" s="17">
        <f>Z20*SMOW!$AN$6</f>
        <v>-1.9677669584856941</v>
      </c>
      <c r="AC20" s="17">
        <f>AA20*SMOW!$AN$12</f>
        <v>-3.7741139813610314</v>
      </c>
      <c r="AD20" s="17">
        <f t="shared" si="0"/>
        <v>-1.9697055554426042</v>
      </c>
      <c r="AE20" s="17">
        <f t="shared" si="1"/>
        <v>-3.7812539198223858</v>
      </c>
      <c r="AF20" s="16">
        <f>(AD20-SMOW!$AN$14*AE20)</f>
        <v>2.6796514223615508E-2</v>
      </c>
      <c r="AG20" s="2">
        <f t="shared" si="2"/>
        <v>26.79651422361551</v>
      </c>
      <c r="AH20" s="58">
        <f>AVERAGE(AG20,AG23)</f>
        <v>27.928893707481084</v>
      </c>
      <c r="AI20" s="58">
        <f>STDEV(AG20,AG23)</f>
        <v>1.6014264238357396</v>
      </c>
      <c r="AK20" s="63" t="str">
        <f t="shared" si="3"/>
        <v>04b</v>
      </c>
      <c r="AL20" s="54">
        <v>1</v>
      </c>
      <c r="AN20" s="62">
        <v>0</v>
      </c>
    </row>
    <row r="21" spans="1:40" s="54" customFormat="1" x14ac:dyDescent="0.25">
      <c r="A21" s="54">
        <v>451</v>
      </c>
      <c r="C21" s="64" t="s">
        <v>62</v>
      </c>
      <c r="D21" s="65" t="s">
        <v>22</v>
      </c>
      <c r="E21" s="54" t="s">
        <v>107</v>
      </c>
      <c r="F21" s="55">
        <v>-0.108511499</v>
      </c>
      <c r="G21" s="55">
        <v>-0.10851764799999999</v>
      </c>
      <c r="H21" s="55">
        <v>3.707952E-3</v>
      </c>
      <c r="I21" s="55">
        <v>-0.120723026</v>
      </c>
      <c r="J21" s="55">
        <v>-0.12073054499999999</v>
      </c>
      <c r="K21" s="55">
        <v>3.4943769999999999E-3</v>
      </c>
      <c r="L21" s="55">
        <v>-4.477192E-2</v>
      </c>
      <c r="M21" s="55">
        <v>3.0502390000000002E-3</v>
      </c>
      <c r="N21" s="55">
        <v>-10.302396809999999</v>
      </c>
      <c r="O21" s="55">
        <v>3.6701490000000002E-3</v>
      </c>
      <c r="P21" s="55">
        <v>-20.014430090000001</v>
      </c>
      <c r="Q21" s="55">
        <v>3.4248519999999999E-3</v>
      </c>
      <c r="R21" s="55">
        <v>-30.193762079999999</v>
      </c>
      <c r="S21" s="55">
        <v>0.148418621</v>
      </c>
      <c r="T21" s="55">
        <v>-0.52696955000000001</v>
      </c>
      <c r="U21" s="55">
        <v>7.8634828000000004E-2</v>
      </c>
      <c r="V21" s="56">
        <v>43292.570833333331</v>
      </c>
      <c r="W21" s="54">
        <v>2</v>
      </c>
      <c r="X21" s="55">
        <v>0.22502327699999999</v>
      </c>
      <c r="Y21" s="55">
        <v>0.21420050199999999</v>
      </c>
      <c r="Z21" s="17">
        <f>((((N21/1000)+1)/((SMOW!$Z$4/1000)+1))-1)*1000</f>
        <v>-0.13671491603384212</v>
      </c>
      <c r="AA21" s="17">
        <f>((((P21/1000)+1)/((SMOW!$AA$4/1000)+1))-1)*1000</f>
        <v>-0.24718769924314543</v>
      </c>
      <c r="AB21" s="17">
        <f>Z21*SMOW!$AN$6</f>
        <v>-0.14610342562787415</v>
      </c>
      <c r="AC21" s="17">
        <f>AA21*SMOW!$AN$12</f>
        <v>-0.26372447928191961</v>
      </c>
      <c r="AD21" s="17">
        <f t="shared" si="0"/>
        <v>-0.14611409977300815</v>
      </c>
      <c r="AE21" s="17">
        <f t="shared" si="1"/>
        <v>-0.26375926069767386</v>
      </c>
      <c r="AF21" s="16">
        <f>(AD21-SMOW!$AN$14*AE21)</f>
        <v>-6.8492101246363513E-3</v>
      </c>
      <c r="AG21" s="2">
        <f t="shared" si="2"/>
        <v>-6.8492101246363513</v>
      </c>
      <c r="AH21" s="58">
        <f>AVERAGE(AG21:AG22)</f>
        <v>-3.0779680660619482</v>
      </c>
      <c r="AI21" s="58">
        <f>STDEV(AG21:AG22)</f>
        <v>5.3333416662277511</v>
      </c>
      <c r="AK21" s="63" t="str">
        <f t="shared" si="3"/>
        <v>04b</v>
      </c>
      <c r="AL21" s="54">
        <v>1</v>
      </c>
      <c r="AN21" s="62">
        <v>0</v>
      </c>
    </row>
    <row r="22" spans="1:40" s="54" customFormat="1" x14ac:dyDescent="0.25">
      <c r="A22" s="54">
        <v>452</v>
      </c>
      <c r="C22" s="66" t="s">
        <v>62</v>
      </c>
      <c r="D22" s="67" t="s">
        <v>22</v>
      </c>
      <c r="E22" s="54" t="s">
        <v>108</v>
      </c>
      <c r="F22" s="55">
        <v>-9.9096262000000004E-2</v>
      </c>
      <c r="G22" s="55">
        <v>-9.9101776000000003E-2</v>
      </c>
      <c r="H22" s="55">
        <v>5.5642820000000003E-3</v>
      </c>
      <c r="I22" s="55">
        <v>-0.11624936299999999</v>
      </c>
      <c r="J22" s="55">
        <v>-0.116256814</v>
      </c>
      <c r="K22" s="55">
        <v>5.9654110000000003E-3</v>
      </c>
      <c r="L22" s="55">
        <v>-3.7718177999999998E-2</v>
      </c>
      <c r="M22" s="55">
        <v>4.1952609999999996E-3</v>
      </c>
      <c r="N22" s="55">
        <v>-10.29307756</v>
      </c>
      <c r="O22" s="55">
        <v>5.5075549999999999E-3</v>
      </c>
      <c r="P22" s="55">
        <v>-20.010045439999999</v>
      </c>
      <c r="Q22" s="55">
        <v>5.8467229999999999E-3</v>
      </c>
      <c r="R22" s="55">
        <v>-29.967967689999998</v>
      </c>
      <c r="S22" s="55">
        <v>0.136376988</v>
      </c>
      <c r="T22" s="55">
        <v>-5.26680057</v>
      </c>
      <c r="U22" s="55">
        <v>6.6997459999999995E-2</v>
      </c>
      <c r="V22" s="56">
        <v>43292.644444444442</v>
      </c>
      <c r="W22" s="54">
        <v>2</v>
      </c>
      <c r="X22" s="55">
        <v>1.6548297999999999E-2</v>
      </c>
      <c r="Y22" s="55">
        <v>1.7389897000000001E-2</v>
      </c>
      <c r="Z22" s="17">
        <f>((((N22/1000)+1)/((SMOW!$Z$4/1000)+1))-1)*1000</f>
        <v>-0.12729994332949524</v>
      </c>
      <c r="AA22" s="17">
        <f>((((P22/1000)+1)/((SMOW!$AA$4/1000)+1))-1)*1000</f>
        <v>-0.24271460667613098</v>
      </c>
      <c r="AB22" s="17">
        <f>Z22*SMOW!$AN$6</f>
        <v>-0.13604190634231567</v>
      </c>
      <c r="AC22" s="17">
        <f>AA22*SMOW!$AN$12</f>
        <v>-0.25895213821629343</v>
      </c>
      <c r="AD22" s="17">
        <f t="shared" si="0"/>
        <v>-0.13605116088179711</v>
      </c>
      <c r="AE22" s="17">
        <f t="shared" si="1"/>
        <v>-0.25898567211043477</v>
      </c>
      <c r="AF22" s="16">
        <f>(AD22-SMOW!$AN$14*AE22)</f>
        <v>6.9327399251245536E-4</v>
      </c>
      <c r="AG22" s="2">
        <f t="shared" si="2"/>
        <v>0.69327399251245536</v>
      </c>
      <c r="AK22" s="63" t="str">
        <f t="shared" si="3"/>
        <v>04b</v>
      </c>
      <c r="AN22" s="62">
        <v>0</v>
      </c>
    </row>
    <row r="23" spans="1:40" s="54" customFormat="1" x14ac:dyDescent="0.25">
      <c r="A23" s="54">
        <v>453</v>
      </c>
      <c r="C23" s="64" t="s">
        <v>63</v>
      </c>
      <c r="D23" s="65" t="s">
        <v>56</v>
      </c>
      <c r="E23" s="54" t="s">
        <v>109</v>
      </c>
      <c r="F23" s="55">
        <v>-1.745764637</v>
      </c>
      <c r="G23" s="55">
        <v>-1.7472907529999999</v>
      </c>
      <c r="H23" s="55">
        <v>5.152579E-3</v>
      </c>
      <c r="I23" s="55">
        <v>-3.2877687999999998</v>
      </c>
      <c r="J23" s="55">
        <v>-3.2931864229999999</v>
      </c>
      <c r="K23" s="55">
        <v>7.45439E-3</v>
      </c>
      <c r="L23" s="55">
        <v>-8.4883219999999995E-3</v>
      </c>
      <c r="M23" s="55">
        <v>4.7713469999999996E-3</v>
      </c>
      <c r="N23" s="55">
        <v>-11.922958169999999</v>
      </c>
      <c r="O23" s="55">
        <v>5.1000489999999997E-3</v>
      </c>
      <c r="P23" s="55">
        <v>-23.118463980000001</v>
      </c>
      <c r="Q23" s="55">
        <v>7.3060770000000002E-3</v>
      </c>
      <c r="R23" s="55">
        <v>-34.342286809999997</v>
      </c>
      <c r="S23" s="55">
        <v>0.14598783100000001</v>
      </c>
      <c r="T23" s="55">
        <v>-16.36716942</v>
      </c>
      <c r="U23" s="55">
        <v>9.3219756000000001E-2</v>
      </c>
      <c r="V23" s="56">
        <v>43292.71875</v>
      </c>
      <c r="W23" s="54">
        <v>2</v>
      </c>
      <c r="X23" s="55">
        <v>0.102308634</v>
      </c>
      <c r="Y23" s="55">
        <v>5.3718225000000001E-2</v>
      </c>
      <c r="Z23" s="17">
        <f>((((N23/1000)+1)/((SMOW!$Z$4/1000)+1))-1)*1000</f>
        <v>-1.7739218768944021</v>
      </c>
      <c r="AA23" s="17">
        <f>((((P23/1000)+1)/((SMOW!$AA$4/1000)+1))-1)*1000</f>
        <v>-3.4138329094264286</v>
      </c>
      <c r="AB23" s="17">
        <f>Z23*SMOW!$AN$6</f>
        <v>-1.8957409369021907</v>
      </c>
      <c r="AC23" s="17">
        <f>AA23*SMOW!$AN$12</f>
        <v>-3.6422172670832498</v>
      </c>
      <c r="AD23" s="17">
        <f t="shared" si="0"/>
        <v>-1.8975401279784394</v>
      </c>
      <c r="AE23" s="17">
        <f t="shared" si="1"/>
        <v>-3.6488662900942916</v>
      </c>
      <c r="AF23" s="16">
        <f>(AD23-SMOW!$AN$14*AE23)</f>
        <v>2.9061273191346659E-2</v>
      </c>
      <c r="AG23" s="2">
        <f t="shared" si="2"/>
        <v>29.061273191346658</v>
      </c>
      <c r="AK23" s="63" t="str">
        <f t="shared" si="3"/>
        <v>04b</v>
      </c>
      <c r="AL23" s="54">
        <v>1</v>
      </c>
      <c r="AN23" s="62">
        <v>0</v>
      </c>
    </row>
    <row r="24" spans="1:40" s="54" customFormat="1" x14ac:dyDescent="0.25">
      <c r="A24" s="54">
        <v>454</v>
      </c>
      <c r="C24" s="66" t="s">
        <v>63</v>
      </c>
      <c r="D24" s="67" t="s">
        <v>56</v>
      </c>
      <c r="E24" s="54" t="s">
        <v>110</v>
      </c>
      <c r="F24" s="55">
        <v>0.10483572400000001</v>
      </c>
      <c r="G24" s="55">
        <v>0.104829858</v>
      </c>
      <c r="H24" s="55">
        <v>4.3646090000000002E-3</v>
      </c>
      <c r="I24" s="55">
        <v>0.29193335199999998</v>
      </c>
      <c r="J24" s="55">
        <v>0.29189049099999997</v>
      </c>
      <c r="K24" s="55">
        <v>3.627178E-3</v>
      </c>
      <c r="L24" s="55">
        <v>-4.9288321000000003E-2</v>
      </c>
      <c r="M24" s="55">
        <v>3.9240020000000002E-3</v>
      </c>
      <c r="N24" s="55">
        <v>-10.09122466</v>
      </c>
      <c r="O24" s="55">
        <v>4.3201120000000001E-3</v>
      </c>
      <c r="P24" s="55">
        <v>-19.609983969999998</v>
      </c>
      <c r="Q24" s="55">
        <v>3.5550109999999998E-3</v>
      </c>
      <c r="R24" s="55">
        <v>-28.656033900000001</v>
      </c>
      <c r="S24" s="55">
        <v>0.12791108100000001</v>
      </c>
      <c r="T24" s="55">
        <v>-2.569886661</v>
      </c>
      <c r="U24" s="55">
        <v>7.1411748999999997E-2</v>
      </c>
      <c r="V24" s="56">
        <v>43293.352777777778</v>
      </c>
      <c r="W24" s="54">
        <v>2</v>
      </c>
      <c r="X24" s="55">
        <v>1.7379149999999999E-2</v>
      </c>
      <c r="Y24" s="55">
        <v>1.8996057E-2</v>
      </c>
      <c r="Z24" s="17">
        <f>((((N24/1000)+1)/((SMOW!$Z$4/1000)+1))-1)*1000</f>
        <v>7.6626289337022868E-2</v>
      </c>
      <c r="AA24" s="17">
        <f>((((P24/1000)+1)/((SMOW!$AA$4/1000)+1))-1)*1000</f>
        <v>0.16541648423618049</v>
      </c>
      <c r="AB24" s="17">
        <f>Z24*SMOW!$AN$6</f>
        <v>8.1888382702297161E-2</v>
      </c>
      <c r="AC24" s="17">
        <f>AA24*SMOW!$AN$12</f>
        <v>0.17648279547649165</v>
      </c>
      <c r="AD24" s="17">
        <f t="shared" si="0"/>
        <v>8.188503003170651E-2</v>
      </c>
      <c r="AE24" s="17">
        <f t="shared" si="1"/>
        <v>0.17646722421990305</v>
      </c>
      <c r="AF24" s="16">
        <f>(AD24-SMOW!$AN$14*AE24)</f>
        <v>-1.1289664356402301E-2</v>
      </c>
      <c r="AG24" s="2">
        <f t="shared" si="2"/>
        <v>-11.289664356402302</v>
      </c>
      <c r="AH24" s="58">
        <f>AVERAGE(AG24:AG25)</f>
        <v>-5.5687902207393476</v>
      </c>
      <c r="AI24" s="58">
        <f>STDEV(AG24:AG25)</f>
        <v>8.0905377912840084</v>
      </c>
      <c r="AK24" s="63" t="str">
        <f t="shared" si="3"/>
        <v>04b</v>
      </c>
      <c r="AL24" s="54">
        <v>1</v>
      </c>
      <c r="AN24" s="62">
        <v>0</v>
      </c>
    </row>
    <row r="25" spans="1:40" s="54" customFormat="1" x14ac:dyDescent="0.25">
      <c r="A25" s="54">
        <v>455</v>
      </c>
      <c r="C25" s="64" t="s">
        <v>63</v>
      </c>
      <c r="D25" s="65" t="s">
        <v>56</v>
      </c>
      <c r="E25" s="54" t="s">
        <v>111</v>
      </c>
      <c r="F25" s="55">
        <v>0.31757820199999998</v>
      </c>
      <c r="G25" s="55">
        <v>0.31752741600000001</v>
      </c>
      <c r="H25" s="59">
        <v>4.3492959999999999E-3</v>
      </c>
      <c r="I25" s="59">
        <v>0.67531710700000003</v>
      </c>
      <c r="J25" s="59">
        <v>0.67508913800000003</v>
      </c>
      <c r="K25" s="59">
        <v>1.5195969999999999E-3</v>
      </c>
      <c r="L25" s="59">
        <v>-3.8919649000000001E-2</v>
      </c>
      <c r="M25" s="59">
        <v>4.4647369999999999E-3</v>
      </c>
      <c r="N25" s="59">
        <v>-9.8806510920000008</v>
      </c>
      <c r="O25" s="55">
        <v>4.3049550000000001E-3</v>
      </c>
      <c r="P25" s="55">
        <v>-19.23422806</v>
      </c>
      <c r="Q25" s="55">
        <v>1.4893630000000001E-3</v>
      </c>
      <c r="R25" s="55">
        <v>-28.243492310000001</v>
      </c>
      <c r="S25" s="55">
        <v>0.11974420199999999</v>
      </c>
      <c r="T25" s="55">
        <v>-1.7598318470000001</v>
      </c>
      <c r="U25" s="55">
        <v>6.7067632000000002E-2</v>
      </c>
      <c r="V25" s="56">
        <v>43293.428472222222</v>
      </c>
      <c r="W25" s="54">
        <v>2</v>
      </c>
      <c r="X25" s="55">
        <v>7.1064800000000003E-4</v>
      </c>
      <c r="Y25" s="55">
        <v>1.3698919999999999E-3</v>
      </c>
      <c r="Z25" s="17">
        <f>((((N25/1000)+1)/((SMOW!$Z$4/1000)+1))-1)*1000</f>
        <v>0.28936276437119268</v>
      </c>
      <c r="AA25" s="17">
        <f>((((P25/1000)+1)/((SMOW!$AA$4/1000)+1))-1)*1000</f>
        <v>0.54875174885204991</v>
      </c>
      <c r="AB25" s="17">
        <f>Z25*SMOW!$AN$6</f>
        <v>0.30923393255288611</v>
      </c>
      <c r="AC25" s="17">
        <f>AA25*SMOW!$AN$12</f>
        <v>0.58546306982167795</v>
      </c>
      <c r="AD25" s="17">
        <f t="shared" si="0"/>
        <v>0.30918612959486663</v>
      </c>
      <c r="AE25" s="17">
        <f t="shared" si="1"/>
        <v>0.58529175318171023</v>
      </c>
      <c r="AF25" s="16">
        <f>(AD25-SMOW!$AN$14*AE25)</f>
        <v>1.520839149236064E-4</v>
      </c>
      <c r="AG25" s="2">
        <f t="shared" si="2"/>
        <v>0.1520839149236064</v>
      </c>
      <c r="AK25" s="63" t="str">
        <f t="shared" si="3"/>
        <v>04b</v>
      </c>
      <c r="AN25" s="62">
        <v>0</v>
      </c>
    </row>
    <row r="26" spans="1:40" s="54" customFormat="1" x14ac:dyDescent="0.25">
      <c r="A26" s="54">
        <v>456</v>
      </c>
      <c r="C26" s="66" t="s">
        <v>62</v>
      </c>
      <c r="D26" s="67" t="s">
        <v>22</v>
      </c>
      <c r="E26" s="54" t="s">
        <v>112</v>
      </c>
      <c r="F26" s="59">
        <v>6.294139E-2</v>
      </c>
      <c r="G26" s="59">
        <v>6.2939157999999995E-2</v>
      </c>
      <c r="H26" s="59">
        <v>3.590878E-3</v>
      </c>
      <c r="I26" s="59">
        <v>0.193539287</v>
      </c>
      <c r="J26" s="59">
        <v>0.19352052</v>
      </c>
      <c r="K26" s="59">
        <v>1.449662E-3</v>
      </c>
      <c r="L26" s="59">
        <v>-3.9239676000000001E-2</v>
      </c>
      <c r="M26" s="59">
        <v>3.7466299999999999E-3</v>
      </c>
      <c r="N26" s="59">
        <v>-10.132691879999999</v>
      </c>
      <c r="O26" s="59">
        <v>3.5542690000000001E-3</v>
      </c>
      <c r="P26" s="59">
        <v>-19.706420380000001</v>
      </c>
      <c r="Q26" s="59">
        <v>1.420819E-3</v>
      </c>
      <c r="R26" s="59">
        <v>-29.052719809999999</v>
      </c>
      <c r="S26" s="59">
        <v>0.12499234200000001</v>
      </c>
      <c r="T26" s="55">
        <v>-8.7263798149999996</v>
      </c>
      <c r="U26" s="55">
        <v>7.3344547999999996E-2</v>
      </c>
      <c r="V26" s="56">
        <v>43293.502083333333</v>
      </c>
      <c r="W26" s="54">
        <v>2</v>
      </c>
      <c r="X26" s="55">
        <v>7.0582982000000002E-2</v>
      </c>
      <c r="Y26" s="55">
        <v>7.5004500000000002E-2</v>
      </c>
      <c r="Z26" s="17">
        <f>((((N26/1000)+1)/((SMOW!$Z$4/1000)+1))-1)*1000</f>
        <v>3.4733138662756957E-2</v>
      </c>
      <c r="AA26" s="17">
        <f>((((P26/1000)+1)/((SMOW!$AA$4/1000)+1))-1)*1000</f>
        <v>6.7034859989822948E-2</v>
      </c>
      <c r="AB26" s="17">
        <f>Z26*SMOW!$AN$6</f>
        <v>3.7118338573828971E-2</v>
      </c>
      <c r="AC26" s="17">
        <f>AA26*SMOW!$AN$12</f>
        <v>7.1519471230495221E-2</v>
      </c>
      <c r="AD26" s="17">
        <f t="shared" si="0"/>
        <v>3.7117649705410934E-2</v>
      </c>
      <c r="AE26" s="17">
        <f t="shared" si="1"/>
        <v>7.1516913834960366E-2</v>
      </c>
      <c r="AF26" s="16">
        <f>(AD26-SMOW!$AN$14*AE26)</f>
        <v>-6.4328079944814265E-4</v>
      </c>
      <c r="AG26" s="2">
        <f t="shared" si="2"/>
        <v>-0.64328079944814265</v>
      </c>
      <c r="AH26" s="58">
        <f>AVERAGE(AG26:AG27)</f>
        <v>-8.2555022514779752E-2</v>
      </c>
      <c r="AI26" s="58">
        <f>STDEV(AG26:AG27)</f>
        <v>0.79298599851135265</v>
      </c>
      <c r="AK26" s="63" t="str">
        <f t="shared" si="3"/>
        <v>04b</v>
      </c>
      <c r="AL26" s="54">
        <v>1</v>
      </c>
      <c r="AN26" s="62">
        <v>0</v>
      </c>
    </row>
    <row r="27" spans="1:40" s="54" customFormat="1" x14ac:dyDescent="0.25">
      <c r="A27" s="54">
        <v>457</v>
      </c>
      <c r="C27" s="64" t="s">
        <v>62</v>
      </c>
      <c r="D27" s="65" t="s">
        <v>22</v>
      </c>
      <c r="E27" s="54" t="s">
        <v>113</v>
      </c>
      <c r="F27" s="55">
        <v>-0.144189534220585</v>
      </c>
      <c r="G27" s="55">
        <v>-0.14420043777826799</v>
      </c>
      <c r="H27" s="55">
        <v>5.0996000448052196E-3</v>
      </c>
      <c r="I27" s="55">
        <v>-0.20140946423742001</v>
      </c>
      <c r="J27" s="55">
        <v>-0.20142982518382099</v>
      </c>
      <c r="K27" s="55">
        <v>1.9651558920082001E-3</v>
      </c>
      <c r="L27" s="55">
        <v>-3.7845490081210999E-2</v>
      </c>
      <c r="M27" s="55">
        <v>5.1108713427901499E-3</v>
      </c>
      <c r="N27" s="55">
        <v>-10.3377111097897</v>
      </c>
      <c r="O27" s="55">
        <v>5.0476096652529003E-3</v>
      </c>
      <c r="P27" s="55">
        <v>-20.0935111871385</v>
      </c>
      <c r="Q27" s="55">
        <v>1.92605693620405E-3</v>
      </c>
      <c r="R27" s="55">
        <v>-29.661351543055101</v>
      </c>
      <c r="S27" s="55">
        <v>0.119891592880795</v>
      </c>
      <c r="T27" s="55">
        <v>-3.7523012860329699</v>
      </c>
      <c r="U27" s="55">
        <v>6.3271538016683795E-2</v>
      </c>
      <c r="V27" s="56">
        <v>43293.576192129629</v>
      </c>
      <c r="W27" s="54">
        <v>2</v>
      </c>
      <c r="X27" s="55">
        <v>8.5382271446241302E-4</v>
      </c>
      <c r="Y27" s="55">
        <v>1.64850952960751E-3</v>
      </c>
      <c r="Z27" s="17">
        <f>((((N27/1000)+1)/((SMOW!$Z$4/1000)+1))-1)*1000</f>
        <v>-0.17239194675944258</v>
      </c>
      <c r="AA27" s="17">
        <f>((((P27/1000)+1)/((SMOW!$AA$4/1000)+1))-1)*1000</f>
        <v>-0.3278639374364456</v>
      </c>
      <c r="AB27" s="17">
        <f>Z27*SMOW!$AN$6</f>
        <v>-0.18423047537825288</v>
      </c>
      <c r="AC27" s="17">
        <f>AA27*SMOW!$AN$12</f>
        <v>-0.34979793266611831</v>
      </c>
      <c r="AD27" s="17">
        <f t="shared" si="0"/>
        <v>-0.1842474478969309</v>
      </c>
      <c r="AE27" s="17">
        <f t="shared" si="1"/>
        <v>-0.34985912623361642</v>
      </c>
      <c r="AF27" s="16">
        <f>(AD27-SMOW!$AN$14*AE27)</f>
        <v>4.7817075441858314E-4</v>
      </c>
      <c r="AG27" s="2">
        <f t="shared" si="2"/>
        <v>0.47817075441858314</v>
      </c>
      <c r="AK27" s="63" t="str">
        <f t="shared" si="3"/>
        <v>04b</v>
      </c>
      <c r="AN27" s="62">
        <v>0</v>
      </c>
    </row>
    <row r="28" spans="1:40" s="54" customFormat="1" x14ac:dyDescent="0.25">
      <c r="A28" s="54">
        <v>458</v>
      </c>
      <c r="C28" s="66" t="s">
        <v>63</v>
      </c>
      <c r="D28" s="67" t="s">
        <v>56</v>
      </c>
      <c r="E28" s="54" t="s">
        <v>114</v>
      </c>
      <c r="F28" s="55">
        <v>1.50807675877852</v>
      </c>
      <c r="G28" s="55">
        <v>1.50694028074737</v>
      </c>
      <c r="H28" s="55">
        <v>4.9930310315593196E-3</v>
      </c>
      <c r="I28" s="55">
        <v>2.958839495916</v>
      </c>
      <c r="J28" s="55">
        <v>2.9544707058647601</v>
      </c>
      <c r="K28" s="55">
        <v>1.45467356248518E-3</v>
      </c>
      <c r="L28" s="55">
        <v>-5.3020251949218299E-2</v>
      </c>
      <c r="M28" s="55">
        <v>5.1011667227398201E-3</v>
      </c>
      <c r="N28" s="55">
        <v>-8.6985869717893198</v>
      </c>
      <c r="O28" s="55">
        <v>6.0756294131636603E-3</v>
      </c>
      <c r="P28" s="55">
        <v>-16.9905548921502</v>
      </c>
      <c r="Q28" s="55">
        <v>5.7543068303642997E-3</v>
      </c>
      <c r="R28" s="55">
        <v>-25.273291318060501</v>
      </c>
      <c r="S28" s="55">
        <v>0.15994350810955599</v>
      </c>
      <c r="T28" s="55">
        <v>9.5906824097314907</v>
      </c>
      <c r="U28" s="55">
        <v>7.5296055874331205E-2</v>
      </c>
      <c r="V28" s="56">
        <v>43293.652106481481</v>
      </c>
      <c r="W28" s="54">
        <v>2</v>
      </c>
      <c r="X28" s="55">
        <v>3.0994584281940799E-2</v>
      </c>
      <c r="Y28" s="55">
        <v>3.3438144978848103E-2</v>
      </c>
      <c r="Z28" s="17">
        <f>((((N28/1000)+1)/((SMOW!$Z$4/1000)+1))-1)*1000</f>
        <v>1.4835684597314103</v>
      </c>
      <c r="AA28" s="17">
        <f>((((P28/1000)+1)/((SMOW!$AA$4/1000)+1))-1)*1000</f>
        <v>2.837681941617598</v>
      </c>
      <c r="AB28" s="17">
        <f>Z28*SMOW!$AN$6</f>
        <v>1.5854483212831947</v>
      </c>
      <c r="AC28" s="17">
        <f>AA28*SMOW!$AN$12</f>
        <v>3.0275219790960533</v>
      </c>
      <c r="AD28" s="17">
        <f t="shared" si="0"/>
        <v>1.5841928249346335</v>
      </c>
      <c r="AE28" s="17">
        <f t="shared" si="1"/>
        <v>3.0229482634536042</v>
      </c>
      <c r="AF28" s="16">
        <f>(AD28-SMOW!$AN$14*AE28)</f>
        <v>-1.192385816886965E-2</v>
      </c>
      <c r="AG28" s="2">
        <f t="shared" si="2"/>
        <v>-11.92385816886965</v>
      </c>
      <c r="AH28" s="58">
        <f>AVERAGE(AG28:AG29)</f>
        <v>-7.272727609473506</v>
      </c>
      <c r="AI28" s="58">
        <f>STDEV(AG28:AG29)</f>
        <v>6.5776919174659847</v>
      </c>
      <c r="AK28" s="63" t="str">
        <f t="shared" si="3"/>
        <v>04b</v>
      </c>
      <c r="AL28" s="54">
        <v>1</v>
      </c>
      <c r="AN28" s="62">
        <v>0</v>
      </c>
    </row>
    <row r="29" spans="1:40" s="54" customFormat="1" x14ac:dyDescent="0.25">
      <c r="A29" s="54">
        <v>459</v>
      </c>
      <c r="C29" s="64" t="s">
        <v>63</v>
      </c>
      <c r="D29" s="65" t="s">
        <v>56</v>
      </c>
      <c r="E29" s="54" t="s">
        <v>115</v>
      </c>
      <c r="F29" s="55">
        <v>1.4612860402748999</v>
      </c>
      <c r="G29" s="55">
        <v>1.4602190171155101</v>
      </c>
      <c r="H29" s="55">
        <v>4.4423471750391699E-3</v>
      </c>
      <c r="I29" s="55">
        <v>2.8519655819539902</v>
      </c>
      <c r="J29" s="55">
        <v>2.8479063308959098</v>
      </c>
      <c r="K29" s="55">
        <v>2.4148778942821602E-3</v>
      </c>
      <c r="L29" s="55">
        <v>-4.3475525597527501E-2</v>
      </c>
      <c r="M29" s="55">
        <v>4.2055591006166099E-3</v>
      </c>
      <c r="N29" s="55">
        <v>-8.7486033452687906</v>
      </c>
      <c r="O29" s="55">
        <v>4.3970574829633596E-3</v>
      </c>
      <c r="P29" s="55">
        <v>-17.100886423645999</v>
      </c>
      <c r="Q29" s="55">
        <v>2.3668312205048499E-3</v>
      </c>
      <c r="R29" s="55">
        <v>-25.541774131792899</v>
      </c>
      <c r="S29" s="55">
        <v>0.16712193877023701</v>
      </c>
      <c r="T29" s="55">
        <v>13.306740702463999</v>
      </c>
      <c r="U29" s="55">
        <v>6.9407946126524706E-2</v>
      </c>
      <c r="V29" s="56">
        <v>43293.727789351855</v>
      </c>
      <c r="W29" s="54">
        <v>2</v>
      </c>
      <c r="X29" s="55">
        <v>7.6449179693523998E-4</v>
      </c>
      <c r="Y29" s="55">
        <v>1.48089874573227E-3</v>
      </c>
      <c r="Z29" s="17">
        <f>((((N29/1000)+1)/((SMOW!$Z$4/1000)+1))-1)*1000</f>
        <v>1.4330383429217441</v>
      </c>
      <c r="AA29" s="17">
        <f>((((P29/1000)+1)/((SMOW!$AA$4/1000)+1))-1)*1000</f>
        <v>2.7251249180395565</v>
      </c>
      <c r="AB29" s="17">
        <f>Z29*SMOW!$AN$6</f>
        <v>1.5314481918354219</v>
      </c>
      <c r="AC29" s="17">
        <f>AA29*SMOW!$AN$12</f>
        <v>2.9074349257211072</v>
      </c>
      <c r="AD29" s="17">
        <f t="shared" si="0"/>
        <v>1.5302767209320511</v>
      </c>
      <c r="AE29" s="17">
        <f t="shared" si="1"/>
        <v>2.9032165113297888</v>
      </c>
      <c r="AF29" s="16">
        <f>(AD29-SMOW!$AN$14*AE29)</f>
        <v>-2.6215970500773622E-3</v>
      </c>
      <c r="AG29" s="2">
        <f t="shared" si="2"/>
        <v>-2.6215970500773622</v>
      </c>
      <c r="AK29" s="63" t="str">
        <f t="shared" si="3"/>
        <v>04b</v>
      </c>
      <c r="AN29" s="62">
        <v>0</v>
      </c>
    </row>
    <row r="30" spans="1:40" s="54" customFormat="1" x14ac:dyDescent="0.25">
      <c r="A30" s="54">
        <v>460</v>
      </c>
      <c r="C30" s="66" t="s">
        <v>63</v>
      </c>
      <c r="D30" s="67" t="s">
        <v>56</v>
      </c>
      <c r="E30" s="54" t="s">
        <v>148</v>
      </c>
      <c r="F30" s="55">
        <v>1.2981036515866999</v>
      </c>
      <c r="G30" s="55">
        <v>1.2972614831837599</v>
      </c>
      <c r="H30" s="55">
        <v>4.3602261660610998E-3</v>
      </c>
      <c r="I30" s="55">
        <v>2.5444463707550198</v>
      </c>
      <c r="J30" s="55">
        <v>2.5412146889235001</v>
      </c>
      <c r="K30" s="55">
        <v>1.76363092844864E-3</v>
      </c>
      <c r="L30" s="55">
        <v>-4.4499872567844399E-2</v>
      </c>
      <c r="M30" s="55">
        <v>4.5805102968701703E-3</v>
      </c>
      <c r="N30" s="55">
        <v>-8.9101220908772394</v>
      </c>
      <c r="O30" s="55">
        <v>4.3157736969811804E-3</v>
      </c>
      <c r="P30" s="55">
        <v>-17.402287199103199</v>
      </c>
      <c r="Q30" s="55">
        <v>1.7285415352819499E-3</v>
      </c>
      <c r="R30" s="55">
        <v>-25.324018011679598</v>
      </c>
      <c r="S30" s="55">
        <v>0.137998751939267</v>
      </c>
      <c r="T30" s="55">
        <v>-4.0945364275571299</v>
      </c>
      <c r="U30" s="55">
        <v>5.0696147903823999E-2</v>
      </c>
      <c r="V30" s="56">
        <v>43293.813287037039</v>
      </c>
      <c r="W30" s="54">
        <v>2</v>
      </c>
      <c r="X30" s="55">
        <v>4.9127139180949901E-2</v>
      </c>
      <c r="Y30" s="55">
        <v>0.15951391831575801</v>
      </c>
      <c r="Z30" s="17">
        <f>((((N30/1000)+1)/((SMOW!$Z$4/1000)+1))-1)*1000</f>
        <v>1.2698605570342636</v>
      </c>
      <c r="AA30" s="17">
        <f>((((P30/1000)+1)/((SMOW!$AA$4/1000)+1))-1)*1000</f>
        <v>2.4176446018542297</v>
      </c>
      <c r="AB30" s="17">
        <f>Z30*SMOW!$AN$6</f>
        <v>1.3570646337265819</v>
      </c>
      <c r="AC30" s="17">
        <f>AA30*SMOW!$AN$12</f>
        <v>2.579384272214877</v>
      </c>
      <c r="AD30" s="17">
        <f t="shared" si="0"/>
        <v>1.356144653737404</v>
      </c>
      <c r="AE30" s="17">
        <f t="shared" si="1"/>
        <v>2.5760633699658388</v>
      </c>
      <c r="AF30" s="16">
        <f>(AD30-SMOW!$AN$14*AE30)</f>
        <v>-4.0168056045588596E-3</v>
      </c>
      <c r="AG30" s="2">
        <f t="shared" si="2"/>
        <v>-4.0168056045588596</v>
      </c>
      <c r="AH30" s="58">
        <f>AVERAGE(AG30:AG31)</f>
        <v>-6.7921330870056584</v>
      </c>
      <c r="AI30" s="58">
        <f>STDEV(AG30:AG31)</f>
        <v>3.9249057657030408</v>
      </c>
      <c r="AK30" s="63" t="str">
        <f t="shared" si="3"/>
        <v>04b</v>
      </c>
      <c r="AN30" s="62">
        <v>0</v>
      </c>
    </row>
    <row r="31" spans="1:40" s="54" customFormat="1" x14ac:dyDescent="0.25">
      <c r="A31" s="54">
        <v>461</v>
      </c>
      <c r="C31" s="64" t="s">
        <v>63</v>
      </c>
      <c r="D31" s="65" t="s">
        <v>56</v>
      </c>
      <c r="E31" s="54" t="s">
        <v>149</v>
      </c>
      <c r="F31" s="55">
        <v>1.3227465807259899</v>
      </c>
      <c r="G31" s="55">
        <v>1.3218722239035601</v>
      </c>
      <c r="H31" s="55">
        <v>3.9160482725304696E-3</v>
      </c>
      <c r="I31" s="55">
        <v>2.60113896288816</v>
      </c>
      <c r="J31" s="55">
        <v>2.59776180958771</v>
      </c>
      <c r="K31" s="55">
        <v>1.54485327693296E-3</v>
      </c>
      <c r="L31" s="55">
        <v>-4.97460115587453E-2</v>
      </c>
      <c r="M31" s="55">
        <v>4.0828514379431897E-3</v>
      </c>
      <c r="N31" s="55">
        <v>-8.8857303961931997</v>
      </c>
      <c r="O31" s="55">
        <v>3.8761241933381301E-3</v>
      </c>
      <c r="P31" s="55">
        <v>-17.346722568961901</v>
      </c>
      <c r="Q31" s="55">
        <v>1.5141167077660201E-3</v>
      </c>
      <c r="R31" s="55">
        <v>-25.653108193678399</v>
      </c>
      <c r="S31" s="55">
        <v>0.119055245833306</v>
      </c>
      <c r="T31" s="55">
        <v>-13.0819466523541</v>
      </c>
      <c r="U31" s="55">
        <v>6.6839189038085695E-2</v>
      </c>
      <c r="V31" s="56">
        <v>43293.903171296297</v>
      </c>
      <c r="W31" s="54">
        <v>2</v>
      </c>
      <c r="X31" s="55">
        <v>1.5254865508387399E-2</v>
      </c>
      <c r="Y31" s="55">
        <v>1.75353496611627E-2</v>
      </c>
      <c r="Z31" s="17">
        <f>((((N31/1000)+1)/((SMOW!$Z$4/1000)+1))-1)*1000</f>
        <v>1.2945027910833407</v>
      </c>
      <c r="AA31" s="17">
        <f>((((P31/1000)+1)/((SMOW!$AA$4/1000)+1))-1)*1000</f>
        <v>2.4743300235114951</v>
      </c>
      <c r="AB31" s="17">
        <f>Z31*SMOW!$AN$6</f>
        <v>1.38339910339632</v>
      </c>
      <c r="AC31" s="17">
        <f>AA31*SMOW!$AN$12</f>
        <v>2.6398619309139595</v>
      </c>
      <c r="AD31" s="17">
        <f t="shared" si="0"/>
        <v>1.3824430884551757</v>
      </c>
      <c r="AE31" s="17">
        <f t="shared" si="1"/>
        <v>2.6363836155769471</v>
      </c>
      <c r="AF31" s="16">
        <f>(AD31-SMOW!$AN$14*AE31)</f>
        <v>-9.5674605694524573E-3</v>
      </c>
      <c r="AG31" s="2">
        <f t="shared" si="2"/>
        <v>-9.5674605694524573</v>
      </c>
      <c r="AK31" s="63" t="str">
        <f t="shared" si="3"/>
        <v>04b</v>
      </c>
      <c r="AN31" s="62">
        <v>0</v>
      </c>
    </row>
    <row r="32" spans="1:40" s="54" customFormat="1" x14ac:dyDescent="0.25">
      <c r="A32" s="54">
        <v>462</v>
      </c>
      <c r="C32" s="66" t="s">
        <v>63</v>
      </c>
      <c r="D32" s="67" t="s">
        <v>56</v>
      </c>
      <c r="E32" s="54" t="s">
        <v>150</v>
      </c>
      <c r="F32" s="55">
        <v>1.2810036415135699</v>
      </c>
      <c r="G32" s="55">
        <v>1.28018323620539</v>
      </c>
      <c r="H32" s="55">
        <v>5.6467139305195601E-3</v>
      </c>
      <c r="I32" s="55">
        <v>2.5385098586816501</v>
      </c>
      <c r="J32" s="55">
        <v>2.5352932284532401</v>
      </c>
      <c r="K32" s="55">
        <v>1.7059490768855301E-3</v>
      </c>
      <c r="L32" s="55">
        <v>-5.8451588417919802E-2</v>
      </c>
      <c r="M32" s="55">
        <v>5.9280535421179104E-3</v>
      </c>
      <c r="N32" s="55">
        <v>-8.9270477664915404</v>
      </c>
      <c r="O32" s="55">
        <v>5.5891457295070401E-3</v>
      </c>
      <c r="P32" s="55">
        <v>-17.408105597685299</v>
      </c>
      <c r="Q32" s="55">
        <v>1.6720073281260299E-3</v>
      </c>
      <c r="R32" s="55">
        <v>-25.579308534716102</v>
      </c>
      <c r="S32" s="55">
        <v>0.12702889376364099</v>
      </c>
      <c r="T32" s="55">
        <v>1.3602228495795801</v>
      </c>
      <c r="U32" s="55">
        <v>7.8758739692285196E-2</v>
      </c>
      <c r="V32" s="56">
        <v>43294.384467592594</v>
      </c>
      <c r="W32" s="54">
        <v>2</v>
      </c>
      <c r="X32" s="55">
        <v>4.7163095548471302E-3</v>
      </c>
      <c r="Y32" s="55">
        <v>3.2365323172128002E-3</v>
      </c>
      <c r="Z32" s="17">
        <f>((((N32/1000)+1)/((SMOW!$Z$4/1000)+1))-1)*1000</f>
        <v>1.2527610292922819</v>
      </c>
      <c r="AA32" s="17">
        <f>((((P32/1000)+1)/((SMOW!$AA$4/1000)+1))-1)*1000</f>
        <v>2.4117088406305776</v>
      </c>
      <c r="AB32" s="17">
        <f>Z32*SMOW!$AN$6</f>
        <v>1.3387908443537826</v>
      </c>
      <c r="AC32" s="17">
        <f>AA32*SMOW!$AN$12</f>
        <v>2.5730514104153515</v>
      </c>
      <c r="AD32" s="17">
        <f t="shared" si="0"/>
        <v>1.3378954629545654</v>
      </c>
      <c r="AE32" s="17">
        <f t="shared" si="1"/>
        <v>2.569746781075406</v>
      </c>
      <c r="AF32" s="16">
        <f>(AD32-SMOW!$AN$14*AE32)</f>
        <v>-1.8930837453249083E-2</v>
      </c>
      <c r="AG32" s="2">
        <f t="shared" si="2"/>
        <v>-18.930837453249083</v>
      </c>
      <c r="AH32" s="58">
        <f>AVERAGE(AG32:AG33)</f>
        <v>-12.933221458685807</v>
      </c>
      <c r="AI32" s="58">
        <f>STDEV(AG32:AG33)</f>
        <v>8.4819098814171809</v>
      </c>
      <c r="AK32" s="63" t="str">
        <f t="shared" si="3"/>
        <v>04b</v>
      </c>
      <c r="AL32" s="54">
        <v>1</v>
      </c>
      <c r="AN32" s="62">
        <v>0</v>
      </c>
    </row>
    <row r="33" spans="1:40" s="54" customFormat="1" x14ac:dyDescent="0.25">
      <c r="A33" s="54">
        <v>463</v>
      </c>
      <c r="C33" s="64" t="s">
        <v>63</v>
      </c>
      <c r="D33" s="65" t="s">
        <v>56</v>
      </c>
      <c r="E33" s="54" t="s">
        <v>151</v>
      </c>
      <c r="F33" s="55">
        <v>1.526500529</v>
      </c>
      <c r="G33" s="55">
        <v>1.525336297</v>
      </c>
      <c r="H33" s="55">
        <v>4.0743560000000003E-3</v>
      </c>
      <c r="I33" s="55">
        <v>2.9835514910000001</v>
      </c>
      <c r="J33" s="55">
        <v>2.9791094889999998</v>
      </c>
      <c r="K33" s="55">
        <v>1.547405E-3</v>
      </c>
      <c r="L33" s="55">
        <v>-4.7633513000000002E-2</v>
      </c>
      <c r="M33" s="55">
        <v>4.4763779999999996E-3</v>
      </c>
      <c r="N33" s="55">
        <v>-8.6840537179999995</v>
      </c>
      <c r="O33" s="55">
        <v>4.0328179999999996E-3</v>
      </c>
      <c r="P33" s="55">
        <v>-16.971918559999999</v>
      </c>
      <c r="Q33" s="55">
        <v>1.516618E-3</v>
      </c>
      <c r="R33" s="55">
        <v>-24.946777449999999</v>
      </c>
      <c r="S33" s="55">
        <v>0.13328680500000001</v>
      </c>
      <c r="T33" s="55">
        <v>20.92959647</v>
      </c>
      <c r="U33" s="55">
        <v>6.5353675999999999E-2</v>
      </c>
      <c r="V33" s="56">
        <v>43294.461111111108</v>
      </c>
      <c r="W33" s="54">
        <v>2</v>
      </c>
      <c r="X33" s="55">
        <v>2.9299702E-2</v>
      </c>
      <c r="Y33" s="55">
        <v>8.6288956999999999E-2</v>
      </c>
      <c r="Z33" s="17">
        <f>((((N33/1000)+1)/((SMOW!$Z$4/1000)+1))-1)*1000</f>
        <v>1.4982509918803899</v>
      </c>
      <c r="AA33" s="17">
        <f>((((P33/1000)+1)/((SMOW!$AA$4/1000)+1))-1)*1000</f>
        <v>2.8566941863383821</v>
      </c>
      <c r="AB33" s="17">
        <f>Z33*SMOW!$AN$6</f>
        <v>1.6011391347371291</v>
      </c>
      <c r="AC33" s="17">
        <f>AA33*SMOW!$AN$12</f>
        <v>3.0478061370631422</v>
      </c>
      <c r="AD33" s="17">
        <f t="shared" si="0"/>
        <v>1.5998586780832611</v>
      </c>
      <c r="AE33" s="17">
        <f t="shared" si="1"/>
        <v>3.0431709915670142</v>
      </c>
      <c r="AF33" s="16">
        <f>(AD33-SMOW!$AN$14*AE33)</f>
        <v>-6.9356054641225295E-3</v>
      </c>
      <c r="AG33" s="2">
        <f t="shared" si="2"/>
        <v>-6.9356054641225295</v>
      </c>
      <c r="AK33" s="63" t="str">
        <f t="shared" si="3"/>
        <v>04b</v>
      </c>
      <c r="AN33" s="62">
        <v>0</v>
      </c>
    </row>
    <row r="34" spans="1:40" s="54" customFormat="1" x14ac:dyDescent="0.25">
      <c r="A34" s="54">
        <v>464</v>
      </c>
      <c r="C34" s="66" t="s">
        <v>62</v>
      </c>
      <c r="D34" s="67" t="s">
        <v>22</v>
      </c>
      <c r="E34" s="54" t="s">
        <v>116</v>
      </c>
      <c r="F34" s="55">
        <v>0.218996522</v>
      </c>
      <c r="G34" s="55">
        <v>0.21897217999999999</v>
      </c>
      <c r="H34" s="55">
        <v>4.331873E-3</v>
      </c>
      <c r="I34" s="55">
        <v>0.49699941600000003</v>
      </c>
      <c r="J34" s="55">
        <v>0.49687589900000001</v>
      </c>
      <c r="K34" s="55">
        <v>1.6628000000000001E-3</v>
      </c>
      <c r="L34" s="55">
        <v>-4.3378293999999998E-2</v>
      </c>
      <c r="M34" s="55">
        <v>4.4062040000000004E-3</v>
      </c>
      <c r="N34" s="55">
        <v>-9.9782277320000006</v>
      </c>
      <c r="O34" s="55">
        <v>4.2877100000000001E-3</v>
      </c>
      <c r="P34" s="55">
        <v>-19.408997930000002</v>
      </c>
      <c r="Q34" s="55">
        <v>1.629716E-3</v>
      </c>
      <c r="R34" s="55">
        <v>-28.606231040000001</v>
      </c>
      <c r="S34" s="55">
        <v>0.13626638299999999</v>
      </c>
      <c r="T34" s="55">
        <v>19.299783470000001</v>
      </c>
      <c r="U34" s="55">
        <v>9.3755723999999999E-2</v>
      </c>
      <c r="V34" s="56">
        <v>43294.534722222219</v>
      </c>
      <c r="W34" s="54">
        <v>2</v>
      </c>
      <c r="X34" s="55">
        <v>6.3848170999999995E-2</v>
      </c>
      <c r="Y34" s="55">
        <v>5.8798186000000002E-2</v>
      </c>
      <c r="Z34" s="17">
        <f>((((N34/1000)+1)/((SMOW!$Z$4/1000)+1))-1)*1000</f>
        <v>0.19078386562143557</v>
      </c>
      <c r="AA34" s="17">
        <f>((((P34/1000)+1)/((SMOW!$AA$4/1000)+1))-1)*1000</f>
        <v>0.37045660410406356</v>
      </c>
      <c r="AB34" s="17">
        <f>Z34*SMOW!$AN$6</f>
        <v>0.20388540717034734</v>
      </c>
      <c r="AC34" s="17">
        <f>AA34*SMOW!$AN$12</f>
        <v>0.39524003545901204</v>
      </c>
      <c r="AD34" s="17">
        <f t="shared" si="0"/>
        <v>0.20386462536548458</v>
      </c>
      <c r="AE34" s="17">
        <f t="shared" si="1"/>
        <v>0.39516194869084037</v>
      </c>
      <c r="AF34" s="16">
        <f>(AD34-SMOW!$AN$14*AE34)</f>
        <v>-4.7808835432791574E-3</v>
      </c>
      <c r="AG34" s="2">
        <f t="shared" si="2"/>
        <v>-4.7808835432791579</v>
      </c>
      <c r="AH34" s="58">
        <f>AVERAGE(AG34:AG35)</f>
        <v>0.39664992587367687</v>
      </c>
      <c r="AI34" s="58">
        <f>STDEV(AG34:AG35)</f>
        <v>7.3221380517165597</v>
      </c>
      <c r="AK34" s="63" t="str">
        <f t="shared" si="3"/>
        <v>04b</v>
      </c>
      <c r="AL34" s="54">
        <v>1</v>
      </c>
      <c r="AN34" s="62">
        <v>0</v>
      </c>
    </row>
    <row r="35" spans="1:40" s="54" customFormat="1" x14ac:dyDescent="0.25">
      <c r="A35" s="54">
        <v>465</v>
      </c>
      <c r="C35" s="64" t="s">
        <v>62</v>
      </c>
      <c r="D35" s="65" t="s">
        <v>22</v>
      </c>
      <c r="E35" s="54" t="s">
        <v>117</v>
      </c>
      <c r="F35" s="55">
        <v>1.2547044E-2</v>
      </c>
      <c r="G35" s="55">
        <v>1.2546387000000001E-2</v>
      </c>
      <c r="H35" s="55">
        <v>5.4481290000000003E-3</v>
      </c>
      <c r="I35" s="55">
        <v>8.6888381000000001E-2</v>
      </c>
      <c r="J35" s="55">
        <v>8.6884465999999994E-2</v>
      </c>
      <c r="K35" s="55">
        <v>2.6760040000000001E-3</v>
      </c>
      <c r="L35" s="55">
        <v>-3.3328611000000001E-2</v>
      </c>
      <c r="M35" s="55">
        <v>5.1290229999999999E-3</v>
      </c>
      <c r="N35" s="55">
        <v>-10.182572459999999</v>
      </c>
      <c r="O35" s="55">
        <v>5.3925850000000001E-3</v>
      </c>
      <c r="P35" s="55">
        <v>-19.810949350000001</v>
      </c>
      <c r="Q35" s="55">
        <v>2.6227619999999998E-3</v>
      </c>
      <c r="R35" s="55">
        <v>-29.50013045</v>
      </c>
      <c r="S35" s="55">
        <v>0.124719788</v>
      </c>
      <c r="T35" s="55">
        <v>31.218054039999998</v>
      </c>
      <c r="U35" s="55">
        <v>7.2533762000000002E-2</v>
      </c>
      <c r="V35" s="56">
        <v>43294.607638888891</v>
      </c>
      <c r="W35" s="54">
        <v>2</v>
      </c>
      <c r="X35" s="55">
        <v>3.8222152000000002E-2</v>
      </c>
      <c r="Y35" s="55">
        <v>4.0767328999999998E-2</v>
      </c>
      <c r="Z35" s="17">
        <f>((((N35/1000)+1)/((SMOW!$Z$4/1000)+1))-1)*1000</f>
        <v>-1.5659789864064244E-2</v>
      </c>
      <c r="AA35" s="17">
        <f>((((P35/1000)+1)/((SMOW!$AA$4/1000)+1))-1)*1000</f>
        <v>-3.9602558900009299E-2</v>
      </c>
      <c r="AB35" s="17">
        <f>Z35*SMOW!$AN$6</f>
        <v>-1.6735181574379886E-2</v>
      </c>
      <c r="AC35" s="17">
        <f>AA35*SMOW!$AN$12</f>
        <v>-4.225195774755415E-2</v>
      </c>
      <c r="AD35" s="17">
        <f t="shared" si="0"/>
        <v>-1.6735321609125619E-2</v>
      </c>
      <c r="AE35" s="17">
        <f t="shared" si="1"/>
        <v>-4.2252850386651761E-2</v>
      </c>
      <c r="AF35" s="16">
        <f>(AD35-SMOW!$AN$14*AE35)</f>
        <v>5.5741833950265114E-3</v>
      </c>
      <c r="AG35" s="2">
        <f t="shared" si="2"/>
        <v>5.5741833950265116</v>
      </c>
      <c r="AK35" s="63" t="str">
        <f t="shared" si="3"/>
        <v>04b</v>
      </c>
      <c r="AN35" s="62">
        <v>0</v>
      </c>
    </row>
    <row r="36" spans="1:40" s="54" customFormat="1" x14ac:dyDescent="0.25">
      <c r="A36" s="54">
        <v>466</v>
      </c>
      <c r="C36" s="66" t="s">
        <v>62</v>
      </c>
      <c r="D36" s="67" t="s">
        <v>24</v>
      </c>
      <c r="E36" s="54" t="s">
        <v>118</v>
      </c>
      <c r="F36" s="55">
        <v>-27.926205419999999</v>
      </c>
      <c r="G36" s="55">
        <v>-28.323557569999998</v>
      </c>
      <c r="H36" s="55">
        <v>5.0400169999999999E-3</v>
      </c>
      <c r="I36" s="55">
        <v>-52.210668050000002</v>
      </c>
      <c r="J36" s="55">
        <v>-53.623025149999997</v>
      </c>
      <c r="K36" s="55">
        <v>1.4011189999999999E-3</v>
      </c>
      <c r="L36" s="55">
        <v>-1.0600297E-2</v>
      </c>
      <c r="M36" s="55">
        <v>5.1028719999999996E-3</v>
      </c>
      <c r="N36" s="55">
        <v>-37.836489569999998</v>
      </c>
      <c r="O36" s="55">
        <v>4.9886339999999996E-3</v>
      </c>
      <c r="P36" s="55">
        <v>-71.067987900000006</v>
      </c>
      <c r="Q36" s="55">
        <v>1.373242E-3</v>
      </c>
      <c r="R36" s="55">
        <v>-101.6393032</v>
      </c>
      <c r="S36" s="55">
        <v>0.140946127</v>
      </c>
      <c r="T36" s="55">
        <v>-78.010398480000006</v>
      </c>
      <c r="U36" s="55">
        <v>6.6461699999999999E-2</v>
      </c>
      <c r="V36" s="56">
        <v>43294.681944444441</v>
      </c>
      <c r="W36" s="54">
        <v>2</v>
      </c>
      <c r="X36" s="55">
        <v>1.9535770000000002E-3</v>
      </c>
      <c r="Y36" s="55">
        <v>1.088814E-3</v>
      </c>
      <c r="Z36" s="17">
        <f>((((N36/1000)+1)/((SMOW!$Z$4/1000)+1))-1)*1000</f>
        <v>-27.953624192245343</v>
      </c>
      <c r="AA36" s="17">
        <f>((((P36/1000)+1)/((SMOW!$AA$4/1000)+1))-1)*1000</f>
        <v>-52.330544399275205</v>
      </c>
      <c r="AB36" s="17">
        <f>Z36*SMOW!$AN$6</f>
        <v>-29.873260151001276</v>
      </c>
      <c r="AC36" s="17">
        <f>AA36*SMOW!$AN$12</f>
        <v>-55.83144150981019</v>
      </c>
      <c r="AD36" s="17">
        <f t="shared" si="0"/>
        <v>-30.328556381792531</v>
      </c>
      <c r="AE36" s="17">
        <f t="shared" si="1"/>
        <v>-57.45057105351048</v>
      </c>
      <c r="AF36" s="16">
        <f>(AD36-SMOW!$AN$14*AE36)</f>
        <v>5.3451344610024876E-3</v>
      </c>
      <c r="AG36" s="2">
        <f t="shared" si="2"/>
        <v>5.3451344610024876</v>
      </c>
      <c r="AH36" s="58">
        <f>AVERAGE(AG36:AG37)</f>
        <v>-3.3316084098284904</v>
      </c>
      <c r="AI36" s="58">
        <f>STDEV(AG36:AG37)</f>
        <v>12.270767445153233</v>
      </c>
      <c r="AJ36" s="54" t="s">
        <v>155</v>
      </c>
      <c r="AK36" s="63" t="str">
        <f t="shared" si="3"/>
        <v>04b</v>
      </c>
      <c r="AL36" s="54">
        <v>2</v>
      </c>
      <c r="AN36" s="62">
        <v>1</v>
      </c>
    </row>
    <row r="37" spans="1:40" s="54" customFormat="1" x14ac:dyDescent="0.25">
      <c r="A37" s="54">
        <v>467</v>
      </c>
      <c r="C37" s="64" t="s">
        <v>62</v>
      </c>
      <c r="D37" s="65" t="s">
        <v>24</v>
      </c>
      <c r="E37" s="54" t="s">
        <v>119</v>
      </c>
      <c r="F37" s="55">
        <v>-27.866971024290901</v>
      </c>
      <c r="G37" s="55">
        <v>-28.262623170069698</v>
      </c>
      <c r="H37" s="55">
        <v>4.2338201368865404E-3</v>
      </c>
      <c r="I37" s="55">
        <v>-52.072194809071902</v>
      </c>
      <c r="J37" s="55">
        <v>-53.476934785205401</v>
      </c>
      <c r="K37" s="55">
        <v>3.6948731099136498E-3</v>
      </c>
      <c r="L37" s="55">
        <v>-2.6801603481188301E-2</v>
      </c>
      <c r="M37" s="55">
        <v>4.0086732183009996E-3</v>
      </c>
      <c r="N37" s="55">
        <v>-37.777859075809999</v>
      </c>
      <c r="O37" s="55">
        <v>4.1906563762118898E-3</v>
      </c>
      <c r="P37" s="55">
        <v>-70.932269733482201</v>
      </c>
      <c r="Q37" s="55">
        <v>3.6213595118238301E-3</v>
      </c>
      <c r="R37" s="55">
        <v>-101.52265793901501</v>
      </c>
      <c r="S37" s="55">
        <v>0.14899376268960701</v>
      </c>
      <c r="T37" s="55">
        <v>-45.145057861230903</v>
      </c>
      <c r="U37" s="55">
        <v>7.3165730334459403E-2</v>
      </c>
      <c r="V37" s="56">
        <v>43294.886331018519</v>
      </c>
      <c r="W37" s="54">
        <v>2</v>
      </c>
      <c r="X37" s="55">
        <v>2.7357384061161799E-3</v>
      </c>
      <c r="Y37" s="55">
        <v>2.50015779553417E-3</v>
      </c>
      <c r="Z37" s="17">
        <f>((((N37/1000)+1)/((SMOW!$Z$4/1000)+1))-1)*1000</f>
        <v>-27.894391474758805</v>
      </c>
      <c r="AA37" s="17">
        <f>((((P37/1000)+1)/((SMOW!$AA$4/1000)+1))-1)*1000</f>
        <v>-52.192088668065907</v>
      </c>
      <c r="AB37" s="17">
        <f>Z37*SMOW!$AN$6</f>
        <v>-29.809959794426508</v>
      </c>
      <c r="AC37" s="17">
        <f>AA37*SMOW!$AN$12</f>
        <v>-55.68372313333527</v>
      </c>
      <c r="AD37" s="17">
        <f t="shared" si="0"/>
        <v>-30.263308936377527</v>
      </c>
      <c r="AE37" s="17">
        <f t="shared" si="1"/>
        <v>-57.294129896016791</v>
      </c>
      <c r="AF37" s="16">
        <f>(AD37-SMOW!$AN$14*AE37)</f>
        <v>-1.2008351280659468E-2</v>
      </c>
      <c r="AG37" s="2">
        <f t="shared" si="2"/>
        <v>-12.008351280659468</v>
      </c>
      <c r="AK37" s="63" t="str">
        <f t="shared" si="3"/>
        <v>04b</v>
      </c>
      <c r="AN37" s="62">
        <v>0</v>
      </c>
    </row>
    <row r="38" spans="1:40" s="54" customFormat="1" x14ac:dyDescent="0.25">
      <c r="A38" s="54">
        <v>468</v>
      </c>
      <c r="C38" s="66" t="s">
        <v>63</v>
      </c>
      <c r="D38" s="67" t="s">
        <v>56</v>
      </c>
      <c r="E38" s="54" t="s">
        <v>120</v>
      </c>
      <c r="F38" s="55">
        <v>-7.3065662859999998</v>
      </c>
      <c r="G38" s="55">
        <v>-7.333390305</v>
      </c>
      <c r="H38" s="55">
        <v>4.0481199999999997E-3</v>
      </c>
      <c r="I38" s="55">
        <v>-13.76445124</v>
      </c>
      <c r="J38" s="55">
        <v>-13.86005971</v>
      </c>
      <c r="K38" s="55">
        <v>1.8438300000000001E-3</v>
      </c>
      <c r="L38" s="55">
        <v>-1.5278777E-2</v>
      </c>
      <c r="M38" s="55">
        <v>3.9371120000000004E-3</v>
      </c>
      <c r="N38" s="55">
        <v>-17.427067489999999</v>
      </c>
      <c r="O38" s="55">
        <v>4.0068500000000002E-3</v>
      </c>
      <c r="P38" s="55">
        <v>-33.386701209999998</v>
      </c>
      <c r="Q38" s="55">
        <v>1.807145E-3</v>
      </c>
      <c r="R38" s="55">
        <v>-47.801915129999998</v>
      </c>
      <c r="S38" s="55">
        <v>0.14375975399999999</v>
      </c>
      <c r="T38" s="55">
        <v>-16.93332105</v>
      </c>
      <c r="U38" s="55">
        <v>6.4373744999999996E-2</v>
      </c>
      <c r="V38" s="56">
        <v>43297.375</v>
      </c>
      <c r="W38" s="54">
        <v>2</v>
      </c>
      <c r="X38" s="55">
        <v>1.5343733999999999E-2</v>
      </c>
      <c r="Y38" s="55">
        <v>1.2624408E-2</v>
      </c>
      <c r="Z38" s="17">
        <f>((((N38/1000)+1)/((SMOW!$Z$4/1000)+1))-1)*1000</f>
        <v>-7.3345666722521852</v>
      </c>
      <c r="AA38" s="17">
        <f>((((P38/1000)+1)/((SMOW!$AA$4/1000)+1))-1)*1000</f>
        <v>-13.88919026495017</v>
      </c>
      <c r="AB38" s="17">
        <f>Z38*SMOW!$AN$6</f>
        <v>-7.8382472622578989</v>
      </c>
      <c r="AC38" s="17">
        <f>AA38*SMOW!$AN$12</f>
        <v>-14.818372764853768</v>
      </c>
      <c r="AD38" s="17">
        <f t="shared" si="0"/>
        <v>-7.8691277943392697</v>
      </c>
      <c r="AE38" s="17">
        <f t="shared" si="1"/>
        <v>-14.929261676244046</v>
      </c>
      <c r="AF38" s="16">
        <f>(AD38-SMOW!$AN$14*AE38)</f>
        <v>1.3522370717587329E-2</v>
      </c>
      <c r="AG38" s="2">
        <f t="shared" si="2"/>
        <v>13.522370717587329</v>
      </c>
      <c r="AK38" s="63" t="str">
        <f t="shared" si="3"/>
        <v>04b</v>
      </c>
      <c r="AL38" s="54">
        <v>2</v>
      </c>
      <c r="AN38" s="62">
        <v>0</v>
      </c>
    </row>
    <row r="39" spans="1:40" s="54" customFormat="1" x14ac:dyDescent="0.25">
      <c r="A39" s="54">
        <v>469</v>
      </c>
      <c r="C39" s="64" t="s">
        <v>63</v>
      </c>
      <c r="D39" s="65" t="s">
        <v>56</v>
      </c>
      <c r="E39" s="54" t="s">
        <v>121</v>
      </c>
      <c r="F39" s="55">
        <v>-8.0421117049999999</v>
      </c>
      <c r="G39" s="55">
        <v>-8.0746246799999994</v>
      </c>
      <c r="H39" s="55">
        <v>6.2174179999999997E-3</v>
      </c>
      <c r="I39" s="55">
        <v>-15.19888928</v>
      </c>
      <c r="J39" s="55">
        <v>-15.3155763</v>
      </c>
      <c r="K39" s="55">
        <v>1.5108949999999999E-3</v>
      </c>
      <c r="L39" s="55">
        <v>7.6382790000000004E-3</v>
      </c>
      <c r="M39" s="55">
        <v>4.5704179999999997E-3</v>
      </c>
      <c r="N39" s="55">
        <v>-18.15511403</v>
      </c>
      <c r="O39" s="55">
        <v>6.1540320000000003E-3</v>
      </c>
      <c r="P39" s="55">
        <v>-34.792599510000002</v>
      </c>
      <c r="Q39" s="55">
        <v>1.4808340000000001E-3</v>
      </c>
      <c r="R39" s="55">
        <v>-49.87736546</v>
      </c>
      <c r="S39" s="55">
        <v>0.14274926600000001</v>
      </c>
      <c r="T39" s="55">
        <v>-8.9106777340000001</v>
      </c>
      <c r="U39" s="55">
        <v>5.8684654000000003E-2</v>
      </c>
      <c r="V39" s="56">
        <v>43297.447222222225</v>
      </c>
      <c r="W39" s="54">
        <v>2</v>
      </c>
      <c r="X39" s="55">
        <v>4.9642760000000001E-3</v>
      </c>
      <c r="Y39" s="55">
        <v>1.2977710000000001E-3</v>
      </c>
      <c r="Z39" s="17">
        <f>((((N39/1000)+1)/((SMOW!$Z$4/1000)+1))-1)*1000</f>
        <v>-8.0700913444672331</v>
      </c>
      <c r="AA39" s="17">
        <f>((((P39/1000)+1)/((SMOW!$AA$4/1000)+1))-1)*1000</f>
        <v>-15.323446872792857</v>
      </c>
      <c r="AB39" s="17">
        <f>Z39*SMOW!$AN$6</f>
        <v>-8.6242820078582749</v>
      </c>
      <c r="AC39" s="17">
        <f>AA39*SMOW!$AN$12</f>
        <v>-16.348580692748683</v>
      </c>
      <c r="AD39" s="17">
        <f t="shared" si="0"/>
        <v>-8.6616863402150823</v>
      </c>
      <c r="AE39" s="17">
        <f t="shared" si="1"/>
        <v>-16.483693362259242</v>
      </c>
      <c r="AF39" s="16">
        <f>(AD39-SMOW!$AN$14*AE39)</f>
        <v>4.1703755057797665E-2</v>
      </c>
      <c r="AG39" s="2">
        <f t="shared" si="2"/>
        <v>41.703755057797665</v>
      </c>
      <c r="AK39" s="63" t="str">
        <f t="shared" si="3"/>
        <v>04b</v>
      </c>
      <c r="AL39" s="54">
        <v>1</v>
      </c>
      <c r="AN39" s="62">
        <v>0</v>
      </c>
    </row>
    <row r="40" spans="1:40" s="60" customFormat="1" x14ac:dyDescent="0.25">
      <c r="A40" s="60">
        <v>470</v>
      </c>
      <c r="C40" s="66" t="s">
        <v>63</v>
      </c>
      <c r="D40" s="67" t="s">
        <v>56</v>
      </c>
      <c r="E40" s="60" t="s">
        <v>122</v>
      </c>
      <c r="F40" s="41">
        <v>-5.5374183539999997</v>
      </c>
      <c r="G40" s="41">
        <v>-5.5528073009999996</v>
      </c>
      <c r="H40" s="41">
        <v>5.5701680000000003E-3</v>
      </c>
      <c r="I40" s="41">
        <v>-10.47576441</v>
      </c>
      <c r="J40" s="41">
        <v>-10.53102155</v>
      </c>
      <c r="K40" s="41">
        <v>1.8896519999999999E-3</v>
      </c>
      <c r="L40" s="41">
        <v>7.5720780000000003E-3</v>
      </c>
      <c r="M40" s="41">
        <v>5.7335529999999997E-3</v>
      </c>
      <c r="N40" s="41">
        <v>-15.67595601</v>
      </c>
      <c r="O40" s="41">
        <v>5.5133810000000004E-3</v>
      </c>
      <c r="P40" s="41">
        <v>-30.163446449999999</v>
      </c>
      <c r="Q40" s="41">
        <v>1.852055E-3</v>
      </c>
      <c r="R40" s="41">
        <v>-43.567108269999999</v>
      </c>
      <c r="S40" s="41">
        <v>0.14563029799999999</v>
      </c>
      <c r="T40" s="41">
        <v>-10.457325060000001</v>
      </c>
      <c r="U40" s="41">
        <v>5.7147037999999997E-2</v>
      </c>
      <c r="V40" s="61">
        <v>43297.522916666669</v>
      </c>
      <c r="W40" s="60">
        <v>2</v>
      </c>
      <c r="X40" s="41">
        <v>9.8296083000000006E-2</v>
      </c>
      <c r="Y40" s="41">
        <v>0.107597147</v>
      </c>
      <c r="Z40" s="17">
        <f>((((N40/1000)+1)/((SMOW!$Z$4/1000)+1))-1)*1000</f>
        <v>-5.5654686454431612</v>
      </c>
      <c r="AA40" s="17">
        <f>((((P40/1000)+1)/((SMOW!$AA$4/1000)+1))-1)*1000</f>
        <v>-10.600919386259955</v>
      </c>
      <c r="AB40" s="17">
        <f>Z40*SMOW!$AN$6</f>
        <v>-5.9476614396814531</v>
      </c>
      <c r="AC40" s="17">
        <f>AA40*SMOW!$AN$12</f>
        <v>-11.310117589229268</v>
      </c>
      <c r="AD40" s="17">
        <f t="shared" si="0"/>
        <v>-5.9654192245199251</v>
      </c>
      <c r="AE40" s="17">
        <f t="shared" si="1"/>
        <v>-11.374563356077616</v>
      </c>
      <c r="AF40" s="16">
        <f>(AD40-SMOW!$AN$14*AE40)</f>
        <v>4.0350227489056145E-2</v>
      </c>
      <c r="AG40" s="2">
        <f t="shared" si="2"/>
        <v>40.350227489056145</v>
      </c>
      <c r="AK40" s="63" t="str">
        <f t="shared" si="3"/>
        <v>04b</v>
      </c>
      <c r="AN40" s="62">
        <v>0</v>
      </c>
    </row>
    <row r="41" spans="1:40" s="54" customFormat="1" x14ac:dyDescent="0.25">
      <c r="A41" s="54">
        <v>471</v>
      </c>
      <c r="C41" s="64" t="s">
        <v>62</v>
      </c>
      <c r="D41" s="65" t="s">
        <v>24</v>
      </c>
      <c r="E41" s="54" t="s">
        <v>123</v>
      </c>
      <c r="F41" s="55">
        <v>-27.58594562</v>
      </c>
      <c r="G41" s="55">
        <v>-27.973583699999999</v>
      </c>
      <c r="H41" s="55">
        <v>4.0888230000000001E-3</v>
      </c>
      <c r="I41" s="55">
        <v>-51.563227449999999</v>
      </c>
      <c r="J41" s="55">
        <v>-52.940152329999997</v>
      </c>
      <c r="K41" s="55">
        <v>1.3969659999999999E-3</v>
      </c>
      <c r="L41" s="55">
        <v>-2.1183266999999999E-2</v>
      </c>
      <c r="M41" s="55">
        <v>4.3059509999999997E-3</v>
      </c>
      <c r="N41" s="55">
        <v>-37.499698719999998</v>
      </c>
      <c r="O41" s="55">
        <v>4.0471370000000001E-3</v>
      </c>
      <c r="P41" s="55">
        <v>-70.433428840000005</v>
      </c>
      <c r="Q41" s="55">
        <v>1.3691720000000001E-3</v>
      </c>
      <c r="R41" s="55">
        <v>-99.957468849999998</v>
      </c>
      <c r="S41" s="55">
        <v>0.108920262</v>
      </c>
      <c r="T41" s="55">
        <v>-80.836624999999998</v>
      </c>
      <c r="U41" s="55">
        <v>5.8496672E-2</v>
      </c>
      <c r="V41" s="56">
        <v>43297.629861111112</v>
      </c>
      <c r="W41" s="54">
        <v>2</v>
      </c>
      <c r="X41" s="55">
        <v>1.100932E-2</v>
      </c>
      <c r="Y41" s="55">
        <v>1.3036539E-2</v>
      </c>
      <c r="Z41" s="17">
        <f>((((N41/1000)+1)/((SMOW!$Z$4/1000)+1))-1)*1000</f>
        <v>-27.613373994021416</v>
      </c>
      <c r="AA41" s="17">
        <f>((((P41/1000)+1)/((SMOW!$AA$4/1000)+1))-1)*1000</f>
        <v>-51.683185678611409</v>
      </c>
      <c r="AB41" s="17">
        <f>Z41*SMOW!$AN$6</f>
        <v>-29.509644234221767</v>
      </c>
      <c r="AC41" s="17">
        <f>AA41*SMOW!$AN$12</f>
        <v>-55.140774692495242</v>
      </c>
      <c r="AD41" s="17">
        <f t="shared" si="0"/>
        <v>-29.95381380959072</v>
      </c>
      <c r="AE41" s="17">
        <f t="shared" si="1"/>
        <v>-56.719330513784612</v>
      </c>
      <c r="AF41" s="16">
        <f>(AD41-SMOW!$AN$14*AE41)</f>
        <v>-6.0072983124435098E-3</v>
      </c>
      <c r="AG41" s="2">
        <f t="shared" si="2"/>
        <v>-6.0072983124435098</v>
      </c>
      <c r="AH41" s="58">
        <f>AVERAGE(AG38:AG39)</f>
        <v>27.613062887692497</v>
      </c>
      <c r="AI41" s="58">
        <f>STDEV(AG38:AG39)</f>
        <v>19.927247970187111</v>
      </c>
      <c r="AK41" s="63" t="str">
        <f t="shared" si="3"/>
        <v>04b</v>
      </c>
      <c r="AL41" s="54">
        <v>2</v>
      </c>
      <c r="AN41" s="62">
        <v>0</v>
      </c>
    </row>
    <row r="42" spans="1:40" s="54" customFormat="1" x14ac:dyDescent="0.25">
      <c r="A42" s="54">
        <v>472</v>
      </c>
      <c r="C42" s="66" t="s">
        <v>62</v>
      </c>
      <c r="D42" s="67" t="s">
        <v>24</v>
      </c>
      <c r="E42" s="54" t="s">
        <v>124</v>
      </c>
      <c r="F42" s="55">
        <v>-27.672118140502</v>
      </c>
      <c r="G42" s="55">
        <v>-28.062204598495601</v>
      </c>
      <c r="H42" s="55">
        <v>3.1967308321356799E-3</v>
      </c>
      <c r="I42" s="55">
        <v>-51.753790521755299</v>
      </c>
      <c r="J42" s="55">
        <v>-53.141095858838</v>
      </c>
      <c r="K42" s="55">
        <v>1.53670725719469E-3</v>
      </c>
      <c r="L42" s="55">
        <v>-3.7059850291162998E-3</v>
      </c>
      <c r="M42" s="55">
        <v>3.2309342701685299E-3</v>
      </c>
      <c r="N42" s="55">
        <v>-37.584992715532003</v>
      </c>
      <c r="O42" s="55">
        <v>3.1641401881984301E-3</v>
      </c>
      <c r="P42" s="55">
        <v>-70.620200452568199</v>
      </c>
      <c r="Q42" s="55">
        <v>1.50613276212438E-3</v>
      </c>
      <c r="R42" s="55">
        <v>-100.575779666616</v>
      </c>
      <c r="S42" s="55">
        <v>0.112835525301322</v>
      </c>
      <c r="T42" s="55">
        <v>-79.593025535112702</v>
      </c>
      <c r="U42" s="55">
        <v>6.5526604346045403E-2</v>
      </c>
      <c r="V42" s="56">
        <v>43297.704722222225</v>
      </c>
      <c r="W42" s="54">
        <v>2</v>
      </c>
      <c r="X42" s="55">
        <v>6.1464741046722497E-2</v>
      </c>
      <c r="Y42" s="55">
        <v>5.7172217541076299E-2</v>
      </c>
      <c r="Z42" s="17">
        <f>((((N42/1000)+1)/((SMOW!$Z$4/1000)+1))-1)*1000</f>
        <v>-27.699544087083861</v>
      </c>
      <c r="AA42" s="17">
        <f>((((P42/1000)+1)/((SMOW!$AA$4/1000)+1))-1)*1000</f>
        <v>-51.873724652506837</v>
      </c>
      <c r="AB42" s="17">
        <f>Z42*SMOW!$AN$6</f>
        <v>-29.601731814336137</v>
      </c>
      <c r="AC42" s="17">
        <f>AA42*SMOW!$AN$12</f>
        <v>-55.344060664359297</v>
      </c>
      <c r="AD42" s="17">
        <f t="shared" si="0"/>
        <v>-30.048705993559512</v>
      </c>
      <c r="AE42" s="17">
        <f t="shared" si="1"/>
        <v>-56.934503142670877</v>
      </c>
      <c r="AF42" s="16">
        <f>(AD42-SMOW!$AN$14*AE42)</f>
        <v>1.2711665770712699E-2</v>
      </c>
      <c r="AG42" s="2">
        <f t="shared" si="2"/>
        <v>12.711665770712699</v>
      </c>
      <c r="AK42" s="63" t="str">
        <f t="shared" si="3"/>
        <v>04b</v>
      </c>
      <c r="AN42" s="62">
        <v>0</v>
      </c>
    </row>
    <row r="43" spans="1:40" s="54" customFormat="1" x14ac:dyDescent="0.25">
      <c r="A43" s="54">
        <v>473</v>
      </c>
      <c r="C43" s="64" t="s">
        <v>63</v>
      </c>
      <c r="D43" s="65" t="s">
        <v>56</v>
      </c>
      <c r="E43" s="54" t="s">
        <v>145</v>
      </c>
      <c r="F43" s="55">
        <v>-0.96944449508173103</v>
      </c>
      <c r="G43" s="55">
        <v>-0.96991503108908705</v>
      </c>
      <c r="H43" s="55">
        <v>4.1599679659622604E-3</v>
      </c>
      <c r="I43" s="55">
        <v>-1.72606787224668</v>
      </c>
      <c r="J43" s="55">
        <v>-1.7275593645546901</v>
      </c>
      <c r="K43" s="55">
        <v>2.5506413496410901E-3</v>
      </c>
      <c r="L43" s="55">
        <v>-5.7763686604211398E-2</v>
      </c>
      <c r="M43" s="55">
        <v>3.7807201874606399E-3</v>
      </c>
      <c r="N43" s="55">
        <v>-11.154552603268</v>
      </c>
      <c r="O43" s="55">
        <v>4.1175571275494996E-3</v>
      </c>
      <c r="P43" s="55">
        <v>-21.5878348252932</v>
      </c>
      <c r="Q43" s="55">
        <v>2.4998935113600801E-3</v>
      </c>
      <c r="R43" s="55">
        <v>-31.619816819733799</v>
      </c>
      <c r="S43" s="55">
        <v>0.15163944720564099</v>
      </c>
      <c r="T43" s="55">
        <v>42.426186036858603</v>
      </c>
      <c r="U43" s="55">
        <v>7.5066850472204197E-2</v>
      </c>
      <c r="V43" s="56">
        <v>43298.340138888889</v>
      </c>
      <c r="W43" s="54">
        <v>2</v>
      </c>
      <c r="X43" s="55">
        <v>0.51528820656705798</v>
      </c>
      <c r="Y43" s="55">
        <v>0.41086863915201499</v>
      </c>
      <c r="Z43" s="17">
        <f>((((N43/1000)+1)/((SMOW!$Z$4/1000)+1))-1)*1000</f>
        <v>-0.9976236300833774</v>
      </c>
      <c r="AA43" s="17">
        <f>((((P43/1000)+1)/((SMOW!$AA$4/1000)+1))-1)*1000</f>
        <v>-1.8523295067303103</v>
      </c>
      <c r="AB43" s="17">
        <f>Z43*SMOW!$AN$6</f>
        <v>-1.066132606967453</v>
      </c>
      <c r="AC43" s="17">
        <f>AA43*SMOW!$AN$12</f>
        <v>-1.9762497734180129</v>
      </c>
      <c r="AD43" s="17">
        <f t="shared" si="0"/>
        <v>-1.0667013305943733</v>
      </c>
      <c r="AE43" s="17">
        <f t="shared" si="1"/>
        <v>-1.9782051316103408</v>
      </c>
      <c r="AF43" s="16">
        <f>(AD43-SMOW!$AN$14*AE43)</f>
        <v>-2.2209021104113269E-2</v>
      </c>
      <c r="AG43" s="2">
        <f t="shared" si="2"/>
        <v>-22.209021104113269</v>
      </c>
      <c r="AH43" s="58">
        <f>AVERAGE(AG43:AG44)</f>
        <v>-10.22145034966608</v>
      </c>
      <c r="AI43" s="58">
        <f>STDEV(AG43:AG44)</f>
        <v>16.952985140846291</v>
      </c>
      <c r="AK43" s="63" t="str">
        <f t="shared" si="3"/>
        <v>04b</v>
      </c>
      <c r="AL43" s="54">
        <v>2</v>
      </c>
      <c r="AN43" s="62">
        <v>0</v>
      </c>
    </row>
    <row r="44" spans="1:40" s="54" customFormat="1" x14ac:dyDescent="0.25">
      <c r="A44" s="54">
        <v>474</v>
      </c>
      <c r="C44" s="66" t="s">
        <v>63</v>
      </c>
      <c r="D44" s="67" t="s">
        <v>56</v>
      </c>
      <c r="E44" s="54" t="s">
        <v>146</v>
      </c>
      <c r="F44" s="55">
        <v>0.123298067522792</v>
      </c>
      <c r="G44" s="55">
        <v>0.12329012270959799</v>
      </c>
      <c r="H44" s="55">
        <v>4.2020563013715796E-3</v>
      </c>
      <c r="I44" s="55">
        <v>0.30378109203697001</v>
      </c>
      <c r="J44" s="55">
        <v>0.30373487044878</v>
      </c>
      <c r="K44" s="55">
        <v>2.1424813874404099E-3</v>
      </c>
      <c r="L44" s="55">
        <v>-3.7081888887358201E-2</v>
      </c>
      <c r="M44" s="55">
        <v>3.8183174257481098E-3</v>
      </c>
      <c r="N44" s="55">
        <v>-10.0729505418957</v>
      </c>
      <c r="O44" s="55">
        <v>4.1592163727309896E-3</v>
      </c>
      <c r="P44" s="55">
        <v>-19.598371957231201</v>
      </c>
      <c r="Q44" s="55">
        <v>2.09985434424984E-3</v>
      </c>
      <c r="R44" s="55">
        <v>-29.003684695739398</v>
      </c>
      <c r="S44" s="55">
        <v>0.12413246982232801</v>
      </c>
      <c r="T44" s="55">
        <v>27.246828922557899</v>
      </c>
      <c r="U44" s="55">
        <v>6.6378377944008707E-2</v>
      </c>
      <c r="V44" s="56">
        <v>43298.414976851855</v>
      </c>
      <c r="W44" s="54">
        <v>2</v>
      </c>
      <c r="X44" s="55">
        <v>4.9617565568543104E-3</v>
      </c>
      <c r="Y44" s="55">
        <v>3.35448890569379E-3</v>
      </c>
      <c r="Z44" s="17">
        <f>((((N44/1000)+1)/((SMOW!$Z$4/1000)+1))-1)*1000</f>
        <v>9.5088110100283174E-2</v>
      </c>
      <c r="AA44" s="17">
        <f>((((P44/1000)+1)/((SMOW!$AA$4/1000)+1))-1)*1000</f>
        <v>0.17726272236306961</v>
      </c>
      <c r="AB44" s="17">
        <f>Z44*SMOW!$AN$6</f>
        <v>0.10161801671072132</v>
      </c>
      <c r="AC44" s="17">
        <f>AA44*SMOW!$AN$12</f>
        <v>0.18912154324197167</v>
      </c>
      <c r="AD44" s="17">
        <f t="shared" si="0"/>
        <v>0.10161285394991487</v>
      </c>
      <c r="AE44" s="17">
        <f t="shared" si="1"/>
        <v>0.18910366201729878</v>
      </c>
      <c r="AF44" s="16">
        <f>(AD44-SMOW!$AN$14*AE44)</f>
        <v>1.7661204047811074E-3</v>
      </c>
      <c r="AG44" s="2">
        <f t="shared" si="2"/>
        <v>1.7661204047811074</v>
      </c>
      <c r="AK44" s="63" t="str">
        <f t="shared" si="3"/>
        <v>04b</v>
      </c>
      <c r="AN44" s="62">
        <v>0</v>
      </c>
    </row>
    <row r="45" spans="1:40" s="54" customFormat="1" x14ac:dyDescent="0.25">
      <c r="A45" s="54">
        <v>475</v>
      </c>
      <c r="C45" s="64" t="s">
        <v>63</v>
      </c>
      <c r="D45" s="65" t="s">
        <v>56</v>
      </c>
      <c r="E45" s="54" t="s">
        <v>125</v>
      </c>
      <c r="F45" s="55">
        <v>0.84861515709532798</v>
      </c>
      <c r="G45" s="55">
        <v>0.84825512023894101</v>
      </c>
      <c r="H45" s="55">
        <v>2.9253713468166999E-3</v>
      </c>
      <c r="I45" s="55">
        <v>1.66942336813569</v>
      </c>
      <c r="J45" s="55">
        <v>1.6680312892698601</v>
      </c>
      <c r="K45" s="55">
        <v>2.6898203119589698E-3</v>
      </c>
      <c r="L45" s="55">
        <v>-3.2465400495547601E-2</v>
      </c>
      <c r="M45" s="55">
        <v>2.9167846215575402E-3</v>
      </c>
      <c r="N45" s="55">
        <v>-9.3550280539489705</v>
      </c>
      <c r="O45" s="55">
        <v>2.8955472105503801E-3</v>
      </c>
      <c r="P45" s="55">
        <v>-18.259900648695801</v>
      </c>
      <c r="Q45" s="55">
        <v>2.63630335387706E-3</v>
      </c>
      <c r="R45" s="55">
        <v>-27.084889774560601</v>
      </c>
      <c r="S45" s="55">
        <v>0.11651144764092899</v>
      </c>
      <c r="T45" s="55">
        <v>18.309058087891401</v>
      </c>
      <c r="U45" s="55">
        <v>7.1959447722923606E-2</v>
      </c>
      <c r="V45" s="56">
        <v>43298.5237037037</v>
      </c>
      <c r="W45" s="54">
        <v>2</v>
      </c>
      <c r="X45" s="55">
        <v>2.29153238071962E-4</v>
      </c>
      <c r="Y45" s="55">
        <v>8.7789120125749702E-5</v>
      </c>
      <c r="Z45" s="17">
        <f>((((N45/1000)+1)/((SMOW!$Z$4/1000)+1))-1)*1000</f>
        <v>0.82038474103107717</v>
      </c>
      <c r="AA45" s="17">
        <f>((((P45/1000)+1)/((SMOW!$AA$4/1000)+1))-1)*1000</f>
        <v>1.542732272098446</v>
      </c>
      <c r="AB45" s="17">
        <f>Z45*SMOW!$AN$6</f>
        <v>0.87672233926403931</v>
      </c>
      <c r="AC45" s="17">
        <f>AA45*SMOW!$AN$12</f>
        <v>1.6459405802809486</v>
      </c>
      <c r="AD45" s="17">
        <f t="shared" si="0"/>
        <v>0.87633824271493133</v>
      </c>
      <c r="AE45" s="17">
        <f t="shared" si="1"/>
        <v>1.6445875046019605</v>
      </c>
      <c r="AF45" s="16">
        <f>(AD45-SMOW!$AN$14*AE45)</f>
        <v>7.9960402850961509E-3</v>
      </c>
      <c r="AG45" s="2">
        <f t="shared" si="2"/>
        <v>7.9960402850961509</v>
      </c>
      <c r="AH45" s="58">
        <f>AVERAGE(AG45:AG46)</f>
        <v>9.4023325975460263</v>
      </c>
      <c r="AI45" s="58">
        <f>STDEV(AG45:AG46)</f>
        <v>1.9887976609276288</v>
      </c>
      <c r="AK45" s="63" t="str">
        <f t="shared" si="3"/>
        <v>04b</v>
      </c>
      <c r="AL45" s="54">
        <v>1</v>
      </c>
      <c r="AN45" s="62">
        <v>0</v>
      </c>
    </row>
    <row r="46" spans="1:40" s="54" customFormat="1" x14ac:dyDescent="0.25">
      <c r="A46" s="54">
        <v>476</v>
      </c>
      <c r="C46" s="66" t="s">
        <v>63</v>
      </c>
      <c r="D46" s="67" t="s">
        <v>56</v>
      </c>
      <c r="E46" s="54" t="s">
        <v>126</v>
      </c>
      <c r="F46" s="55">
        <v>0.51504351364099499</v>
      </c>
      <c r="G46" s="55">
        <v>0.51491052442080598</v>
      </c>
      <c r="H46" s="55">
        <v>4.5305014912968896E-3</v>
      </c>
      <c r="I46" s="55">
        <v>1.03116324652616</v>
      </c>
      <c r="J46" s="55">
        <v>1.0306318810424899</v>
      </c>
      <c r="K46" s="55">
        <v>2.05098413712473E-3</v>
      </c>
      <c r="L46" s="55">
        <v>-2.9263108769630099E-2</v>
      </c>
      <c r="M46" s="55">
        <v>4.3731530778678999E-3</v>
      </c>
      <c r="N46" s="55">
        <v>-9.6851989373047402</v>
      </c>
      <c r="O46" s="55">
        <v>4.48431306670767E-3</v>
      </c>
      <c r="P46" s="55">
        <v>-18.885461877363301</v>
      </c>
      <c r="Q46" s="55">
        <v>2.0101775332029398E-3</v>
      </c>
      <c r="R46" s="55">
        <v>-28.1026248202933</v>
      </c>
      <c r="S46" s="55">
        <v>0.15015528256529401</v>
      </c>
      <c r="T46" s="55">
        <v>26.272833838537998</v>
      </c>
      <c r="U46" s="55">
        <v>7.9178776340457793E-2</v>
      </c>
      <c r="V46" s="56">
        <v>43298.600798611114</v>
      </c>
      <c r="W46" s="54">
        <v>2</v>
      </c>
      <c r="X46" s="55">
        <v>8.1849255117581607E-2</v>
      </c>
      <c r="Y46" s="55">
        <v>7.6870247940064307E-2</v>
      </c>
      <c r="Z46" s="17">
        <f>((((N46/1000)+1)/((SMOW!$Z$4/1000)+1))-1)*1000</f>
        <v>0.48682250645848413</v>
      </c>
      <c r="AA46" s="17">
        <f>((((P46/1000)+1)/((SMOW!$AA$4/1000)+1))-1)*1000</f>
        <v>0.90455287759549918</v>
      </c>
      <c r="AB46" s="17">
        <f>Z46*SMOW!$AN$6</f>
        <v>0.5202536630950052</v>
      </c>
      <c r="AC46" s="17">
        <f>AA46*SMOW!$AN$12</f>
        <v>0.96506718318609908</v>
      </c>
      <c r="AD46" s="17">
        <f t="shared" si="0"/>
        <v>0.52011837807771766</v>
      </c>
      <c r="AE46" s="17">
        <f t="shared" si="1"/>
        <v>0.96460180524189731</v>
      </c>
      <c r="AF46" s="16">
        <f>(AD46-SMOW!$AN$14*AE46)</f>
        <v>1.0808624909995901E-2</v>
      </c>
      <c r="AG46" s="2">
        <f t="shared" si="2"/>
        <v>10.808624909995901</v>
      </c>
      <c r="AK46" s="63" t="str">
        <f t="shared" si="3"/>
        <v>04b</v>
      </c>
      <c r="AN46" s="62">
        <v>0</v>
      </c>
    </row>
    <row r="47" spans="1:40" s="54" customFormat="1" x14ac:dyDescent="0.25">
      <c r="A47" s="54">
        <v>477</v>
      </c>
      <c r="C47" s="64" t="s">
        <v>63</v>
      </c>
      <c r="D47" s="65" t="s">
        <v>56</v>
      </c>
      <c r="E47" s="54" t="s">
        <v>127</v>
      </c>
      <c r="F47" s="55">
        <v>0.44217280415794802</v>
      </c>
      <c r="G47" s="55">
        <v>0.44207477520588301</v>
      </c>
      <c r="H47" s="55">
        <v>3.9198934030163302E-3</v>
      </c>
      <c r="I47" s="55">
        <v>0.89869661493693398</v>
      </c>
      <c r="J47" s="55">
        <v>0.89829296142739101</v>
      </c>
      <c r="K47" s="55">
        <v>1.8620483004905201E-3</v>
      </c>
      <c r="L47" s="55">
        <v>-3.2223908427779703E-2</v>
      </c>
      <c r="M47" s="55">
        <v>3.8268425928073002E-3</v>
      </c>
      <c r="N47" s="55">
        <v>-9.7573267305176792</v>
      </c>
      <c r="O47" s="55">
        <v>3.8799301227543E-3</v>
      </c>
      <c r="P47" s="55">
        <v>-19.0152929384133</v>
      </c>
      <c r="Q47" s="55">
        <v>1.8250007845638E-3</v>
      </c>
      <c r="R47" s="55">
        <v>-28.462627012249499</v>
      </c>
      <c r="S47" s="55">
        <v>0.13588274654194199</v>
      </c>
      <c r="T47" s="55">
        <v>8.1949346136020598</v>
      </c>
      <c r="U47" s="55">
        <v>6.8102962879908996E-2</v>
      </c>
      <c r="V47" s="56">
        <v>43298.675208333334</v>
      </c>
      <c r="W47" s="54">
        <v>2</v>
      </c>
      <c r="X47" s="55">
        <v>7.3223560179290397E-3</v>
      </c>
      <c r="Y47" s="55">
        <v>8.5624076918249404E-3</v>
      </c>
      <c r="Z47" s="17">
        <f>((((N47/1000)+1)/((SMOW!$Z$4/1000)+1))-1)*1000</f>
        <v>0.41395385240172722</v>
      </c>
      <c r="AA47" s="17">
        <f>((((P47/1000)+1)/((SMOW!$AA$4/1000)+1))-1)*1000</f>
        <v>0.77210300037888757</v>
      </c>
      <c r="AB47" s="17">
        <f>Z47*SMOW!$AN$6</f>
        <v>0.44238096063180576</v>
      </c>
      <c r="AC47" s="17">
        <f>AA47*SMOW!$AN$12</f>
        <v>0.82375645046413604</v>
      </c>
      <c r="AD47" s="17">
        <f t="shared" si="0"/>
        <v>0.44228313902314426</v>
      </c>
      <c r="AE47" s="17">
        <f t="shared" si="1"/>
        <v>0.82341734933094235</v>
      </c>
      <c r="AF47" s="16">
        <f>(AD47-SMOW!$AN$14*AE47)</f>
        <v>7.5187785764066484E-3</v>
      </c>
      <c r="AG47" s="2">
        <f t="shared" si="2"/>
        <v>7.5187785764066479</v>
      </c>
      <c r="AK47" s="63" t="str">
        <f t="shared" si="3"/>
        <v>04b</v>
      </c>
      <c r="AL47" s="54">
        <v>1</v>
      </c>
      <c r="AN47" s="62">
        <v>0</v>
      </c>
    </row>
    <row r="48" spans="1:40" s="54" customFormat="1" x14ac:dyDescent="0.25">
      <c r="A48" s="54">
        <v>478</v>
      </c>
      <c r="C48" s="66" t="s">
        <v>63</v>
      </c>
      <c r="D48" s="67" t="s">
        <v>56</v>
      </c>
      <c r="E48" s="54" t="s">
        <v>128</v>
      </c>
      <c r="F48" s="55">
        <v>0.42609373222403701</v>
      </c>
      <c r="G48" s="55">
        <v>0.42600265385339198</v>
      </c>
      <c r="H48" s="55">
        <v>4.2010021227699198E-3</v>
      </c>
      <c r="I48" s="55">
        <v>0.858492212121864</v>
      </c>
      <c r="J48" s="55">
        <v>0.85812387759116804</v>
      </c>
      <c r="K48" s="55">
        <v>1.487453912599E-3</v>
      </c>
      <c r="L48" s="55">
        <v>-2.70867535147447E-2</v>
      </c>
      <c r="M48" s="55">
        <v>4.2507020927961998E-3</v>
      </c>
      <c r="N48" s="55">
        <v>-9.7732418764485196</v>
      </c>
      <c r="O48" s="55">
        <v>4.1581729414726402E-3</v>
      </c>
      <c r="P48" s="55">
        <v>-19.054697430048101</v>
      </c>
      <c r="Q48" s="55">
        <v>1.4578593674397799E-3</v>
      </c>
      <c r="R48" s="55">
        <v>-28.470697562148899</v>
      </c>
      <c r="S48" s="55">
        <v>0.13729276355818101</v>
      </c>
      <c r="T48" s="55">
        <v>22.8335583863667</v>
      </c>
      <c r="U48" s="55">
        <v>0.13203510963098899</v>
      </c>
      <c r="V48" s="56">
        <v>43299.042210648149</v>
      </c>
      <c r="W48" s="54">
        <v>2</v>
      </c>
      <c r="X48" s="55">
        <v>3.6396959625429E-2</v>
      </c>
      <c r="Y48" s="55">
        <v>7.9627342837938403E-2</v>
      </c>
      <c r="Z48" s="17">
        <f>((((N48/1000)+1)/((SMOW!$Z$4/1000)+1))-1)*1000</f>
        <v>0.39787523400169889</v>
      </c>
      <c r="AA48" s="17">
        <f>((((P48/1000)+1)/((SMOW!$AA$4/1000)+1))-1)*1000</f>
        <v>0.73190368261477623</v>
      </c>
      <c r="AB48" s="17">
        <f>Z48*SMOW!$AN$6</f>
        <v>0.42519818865814635</v>
      </c>
      <c r="AC48" s="17">
        <f>AA48*SMOW!$AN$12</f>
        <v>0.78086781087046231</v>
      </c>
      <c r="AD48" s="17">
        <f t="shared" si="0"/>
        <v>0.42510781752441751</v>
      </c>
      <c r="AE48" s="17">
        <f t="shared" si="1"/>
        <v>0.78056309222114506</v>
      </c>
      <c r="AF48" s="16">
        <f>(AD48-SMOW!$AN$14*AE48)</f>
        <v>1.2970504831652907E-2</v>
      </c>
      <c r="AG48" s="2">
        <f t="shared" si="2"/>
        <v>12.970504831652907</v>
      </c>
      <c r="AK48" s="63" t="str">
        <f t="shared" si="3"/>
        <v>04b</v>
      </c>
      <c r="AL48" s="54">
        <v>1</v>
      </c>
      <c r="AN48" s="62">
        <v>0</v>
      </c>
    </row>
    <row r="49" spans="1:40" s="54" customFormat="1" x14ac:dyDescent="0.25">
      <c r="A49" s="54">
        <v>479</v>
      </c>
      <c r="C49" s="64" t="s">
        <v>63</v>
      </c>
      <c r="D49" s="65" t="s">
        <v>56</v>
      </c>
      <c r="E49" s="54" t="s">
        <v>129</v>
      </c>
      <c r="F49" s="55">
        <v>0.57325788846774905</v>
      </c>
      <c r="G49" s="55">
        <v>0.573093468499009</v>
      </c>
      <c r="H49" s="55">
        <v>2.9580610771583202E-3</v>
      </c>
      <c r="I49" s="55">
        <v>1.15156642647231</v>
      </c>
      <c r="J49" s="55">
        <v>1.15090380404681</v>
      </c>
      <c r="K49" s="55">
        <v>2.0074461540526599E-3</v>
      </c>
      <c r="L49" s="55">
        <v>-3.4583740037704001E-2</v>
      </c>
      <c r="M49" s="55">
        <v>3.2434270949985799E-3</v>
      </c>
      <c r="N49" s="55">
        <v>-9.6275780575395693</v>
      </c>
      <c r="O49" s="55">
        <v>2.92790366936585E-3</v>
      </c>
      <c r="P49" s="55">
        <v>-18.767454252207902</v>
      </c>
      <c r="Q49" s="55">
        <v>1.9675057865846E-3</v>
      </c>
      <c r="R49" s="55">
        <v>-28.0636912049982</v>
      </c>
      <c r="S49" s="55">
        <v>0.108204346567023</v>
      </c>
      <c r="T49" s="55">
        <v>9.3482569967664109</v>
      </c>
      <c r="U49" s="55">
        <v>5.9883050076921997E-2</v>
      </c>
      <c r="V49" s="56">
        <v>43299.368043981478</v>
      </c>
      <c r="W49" s="54">
        <v>2</v>
      </c>
      <c r="X49" s="55">
        <v>1.51393675603001E-4</v>
      </c>
      <c r="Y49" s="55">
        <v>2.3572815702800699E-4</v>
      </c>
      <c r="Z49" s="17">
        <f>((((N49/1000)+1)/((SMOW!$Z$4/1000)+1))-1)*1000</f>
        <v>0.54503523926263675</v>
      </c>
      <c r="AA49" s="17">
        <f>((((P49/1000)+1)/((SMOW!$AA$4/1000)+1))-1)*1000</f>
        <v>1.0249408289537687</v>
      </c>
      <c r="AB49" s="17">
        <f>Z49*SMOW!$AN$6</f>
        <v>0.58246399042857488</v>
      </c>
      <c r="AC49" s="17">
        <f>AA49*SMOW!$AN$12</f>
        <v>1.0935090509691179</v>
      </c>
      <c r="AD49" s="17">
        <f t="shared" si="0"/>
        <v>0.58229442411951682</v>
      </c>
      <c r="AE49" s="17">
        <f t="shared" si="1"/>
        <v>1.0929116054486137</v>
      </c>
      <c r="AF49" s="16">
        <f>(AD49-SMOW!$AN$14*AE49)</f>
        <v>5.2370964426488031E-3</v>
      </c>
      <c r="AG49" s="2">
        <f t="shared" si="2"/>
        <v>5.2370964426488031</v>
      </c>
      <c r="AH49" s="58">
        <f>AVERAGE(AG49:AG50)</f>
        <v>14.546846049803552</v>
      </c>
      <c r="AI49" s="58">
        <f>STDEV(AG49:AG50)</f>
        <v>13.165974156735841</v>
      </c>
      <c r="AK49" s="63" t="str">
        <f t="shared" si="3"/>
        <v>04b</v>
      </c>
      <c r="AL49" s="54">
        <v>1</v>
      </c>
      <c r="AN49" s="62">
        <v>0</v>
      </c>
    </row>
    <row r="50" spans="1:40" s="54" customFormat="1" x14ac:dyDescent="0.25">
      <c r="A50" s="54">
        <v>480</v>
      </c>
      <c r="C50" s="66" t="s">
        <v>63</v>
      </c>
      <c r="D50" s="67" t="s">
        <v>56</v>
      </c>
      <c r="E50" s="54" t="s">
        <v>130</v>
      </c>
      <c r="F50" s="55">
        <v>0.55795398367126103</v>
      </c>
      <c r="G50" s="55">
        <v>0.55779821362084703</v>
      </c>
      <c r="H50" s="55">
        <v>2.9681478187754298E-3</v>
      </c>
      <c r="I50" s="55">
        <v>1.0894244427038</v>
      </c>
      <c r="J50" s="55">
        <v>1.0888314042423299</v>
      </c>
      <c r="K50" s="55">
        <v>1.54247848675422E-3</v>
      </c>
      <c r="L50" s="55">
        <v>-1.7104767819103701E-2</v>
      </c>
      <c r="M50" s="55">
        <v>3.1467991845504201E-3</v>
      </c>
      <c r="N50" s="55">
        <v>-9.6427259391554205</v>
      </c>
      <c r="O50" s="55">
        <v>2.9378875767336098E-3</v>
      </c>
      <c r="P50" s="55">
        <v>-18.8283598522946</v>
      </c>
      <c r="Q50" s="55">
        <v>1.51178916667172E-3</v>
      </c>
      <c r="R50" s="55">
        <v>-28.2687502960861</v>
      </c>
      <c r="S50" s="55">
        <v>9.9499841732118594E-2</v>
      </c>
      <c r="T50" s="55">
        <v>-10.6679736888247</v>
      </c>
      <c r="U50" s="55">
        <v>5.2345865969681403E-2</v>
      </c>
      <c r="V50" s="56">
        <v>43299.444062499999</v>
      </c>
      <c r="W50" s="54">
        <v>2</v>
      </c>
      <c r="X50" s="55">
        <v>5.6536548058543197E-2</v>
      </c>
      <c r="Y50" s="55">
        <v>6.1612606177798901E-2</v>
      </c>
      <c r="Z50" s="17">
        <f>((((N50/1000)+1)/((SMOW!$Z$4/1000)+1))-1)*1000</f>
        <v>0.52973176613546613</v>
      </c>
      <c r="AA50" s="17">
        <f>((((P50/1000)+1)/((SMOW!$AA$4/1000)+1))-1)*1000</f>
        <v>0.96280670490012099</v>
      </c>
      <c r="AB50" s="17">
        <f>Z50*SMOW!$AN$6</f>
        <v>0.5661095946336766</v>
      </c>
      <c r="AC50" s="17">
        <f>AA50*SMOW!$AN$12</f>
        <v>1.0272181733815235</v>
      </c>
      <c r="AD50" s="17">
        <f t="shared" si="0"/>
        <v>0.56594941504703833</v>
      </c>
      <c r="AE50" s="17">
        <f t="shared" si="1"/>
        <v>1.0266909458145455</v>
      </c>
      <c r="AF50" s="16">
        <f>(AD50-SMOW!$AN$14*AE50)</f>
        <v>2.3856595656958302E-2</v>
      </c>
      <c r="AG50" s="2">
        <f t="shared" si="2"/>
        <v>23.856595656958302</v>
      </c>
      <c r="AK50" s="63" t="str">
        <f t="shared" si="3"/>
        <v>04b</v>
      </c>
      <c r="AN50" s="62">
        <v>0</v>
      </c>
    </row>
    <row r="51" spans="1:40" s="54" customFormat="1" x14ac:dyDescent="0.25">
      <c r="A51" s="54">
        <v>481</v>
      </c>
      <c r="C51" s="64" t="s">
        <v>63</v>
      </c>
      <c r="D51" s="65" t="s">
        <v>56</v>
      </c>
      <c r="E51" s="54" t="s">
        <v>131</v>
      </c>
      <c r="F51" s="55">
        <v>1.70740923467648</v>
      </c>
      <c r="G51" s="55">
        <v>1.7059529974843901</v>
      </c>
      <c r="H51" s="55">
        <v>3.7349624955238798E-3</v>
      </c>
      <c r="I51" s="55">
        <v>3.3408425289051298</v>
      </c>
      <c r="J51" s="55">
        <v>3.3352742335458898</v>
      </c>
      <c r="K51" s="55">
        <v>2.0220583344028298E-3</v>
      </c>
      <c r="L51" s="55">
        <v>-5.5071797827836402E-2</v>
      </c>
      <c r="M51" s="55">
        <v>3.7692948086287099E-3</v>
      </c>
      <c r="N51" s="55">
        <v>-8.50498937476344</v>
      </c>
      <c r="O51" s="55">
        <v>3.6968845843076501E-3</v>
      </c>
      <c r="P51" s="55">
        <v>-16.621736225712901</v>
      </c>
      <c r="Q51" s="55">
        <v>1.9818272414032102E-3</v>
      </c>
      <c r="R51" s="55">
        <v>-25.266797481089899</v>
      </c>
      <c r="S51" s="55">
        <v>0.15037117308783299</v>
      </c>
      <c r="T51" s="55">
        <v>9.5658649454012394</v>
      </c>
      <c r="U51" s="55">
        <v>7.5237178439758606E-2</v>
      </c>
      <c r="V51" s="56">
        <v>43299.54824074074</v>
      </c>
      <c r="W51" s="54">
        <v>2</v>
      </c>
      <c r="X51" s="55">
        <v>2.2919575221556901E-3</v>
      </c>
      <c r="Y51" s="55">
        <v>1.6616017455040101E-3</v>
      </c>
      <c r="Z51" s="17">
        <f>((((N51/1000)+1)/((SMOW!$Z$4/1000)+1))-1)*1000</f>
        <v>1.6791545950545217</v>
      </c>
      <c r="AA51" s="17">
        <f>((((P51/1000)+1)/((SMOW!$AA$4/1000)+1))-1)*1000</f>
        <v>3.2139400318602629</v>
      </c>
      <c r="AB51" s="17">
        <f>Z51*SMOW!$AN$6</f>
        <v>1.7944657804238633</v>
      </c>
      <c r="AC51" s="17">
        <f>AA51*SMOW!$AN$12</f>
        <v>3.4289516183081989</v>
      </c>
      <c r="AD51" s="17">
        <f t="shared" si="0"/>
        <v>1.7928576502409481</v>
      </c>
      <c r="AE51" s="17">
        <f t="shared" si="1"/>
        <v>3.4230861681133931</v>
      </c>
      <c r="AF51" s="16">
        <f>(AD51-SMOW!$AN$14*AE51)</f>
        <v>-1.4531846522923608E-2</v>
      </c>
      <c r="AG51" s="2">
        <f t="shared" si="2"/>
        <v>-14.531846522923608</v>
      </c>
      <c r="AH51" s="58">
        <f>AVERAGE(AG51:AG52)</f>
        <v>-8.0676589597084014</v>
      </c>
      <c r="AI51" s="58">
        <f>STDEV(AG51:AG52)</f>
        <v>9.1417417216224344</v>
      </c>
      <c r="AK51" s="63" t="str">
        <f t="shared" si="3"/>
        <v>04b</v>
      </c>
      <c r="AL51" s="54">
        <v>2</v>
      </c>
      <c r="AN51" s="62">
        <v>0</v>
      </c>
    </row>
    <row r="52" spans="1:40" s="54" customFormat="1" x14ac:dyDescent="0.25">
      <c r="A52" s="54">
        <v>482</v>
      </c>
      <c r="C52" s="66" t="s">
        <v>63</v>
      </c>
      <c r="D52" s="67" t="s">
        <v>56</v>
      </c>
      <c r="E52" s="54" t="s">
        <v>132</v>
      </c>
      <c r="F52" s="55">
        <v>2.1744647681748899</v>
      </c>
      <c r="G52" s="55">
        <v>2.1721037557400402</v>
      </c>
      <c r="H52" s="55">
        <v>3.8347638638884999E-3</v>
      </c>
      <c r="I52" s="55">
        <v>4.20556422931275</v>
      </c>
      <c r="J52" s="55">
        <v>4.1967455141993897</v>
      </c>
      <c r="K52" s="55">
        <v>1.54586244461758E-3</v>
      </c>
      <c r="L52" s="55">
        <v>-4.3777875757237801E-2</v>
      </c>
      <c r="M52" s="55">
        <v>3.9517175555183696E-3</v>
      </c>
      <c r="N52" s="55">
        <v>-8.0426954684995593</v>
      </c>
      <c r="O52" s="55">
        <v>3.7956684785582901E-3</v>
      </c>
      <c r="P52" s="55">
        <v>-15.774219122500501</v>
      </c>
      <c r="Q52" s="55">
        <v>1.5151057969394299E-3</v>
      </c>
      <c r="R52" s="55">
        <v>-24.1139827513638</v>
      </c>
      <c r="S52" s="55">
        <v>0.14409975118878601</v>
      </c>
      <c r="T52" s="55">
        <v>38.510809188236301</v>
      </c>
      <c r="U52" s="55">
        <v>8.0067854646022202E-2</v>
      </c>
      <c r="V52" s="56">
        <v>43299.621435185189</v>
      </c>
      <c r="W52" s="54">
        <v>2</v>
      </c>
      <c r="X52" s="55">
        <v>1.6388906147614801E-2</v>
      </c>
      <c r="Y52" s="55">
        <v>1.8035529427029899E-2</v>
      </c>
      <c r="Z52" s="17">
        <f>((((N52/1000)+1)/((SMOW!$Z$4/1000)+1))-1)*1000</f>
        <v>2.1461969545606419</v>
      </c>
      <c r="AA52" s="17">
        <f>((((P52/1000)+1)/((SMOW!$AA$4/1000)+1))-1)*1000</f>
        <v>4.0785523623125819</v>
      </c>
      <c r="AB52" s="17">
        <f>Z52*SMOW!$AN$6</f>
        <v>2.2935809510046519</v>
      </c>
      <c r="AC52" s="17">
        <f>AA52*SMOW!$AN$12</f>
        <v>4.3514062441954451</v>
      </c>
      <c r="AD52" s="17">
        <f t="shared" si="0"/>
        <v>2.2909547091143287</v>
      </c>
      <c r="AE52" s="17">
        <f t="shared" si="1"/>
        <v>4.3419662509674657</v>
      </c>
      <c r="AF52" s="16">
        <f>(AD52-SMOW!$AN$14*AE52)</f>
        <v>-1.6034713964931946E-3</v>
      </c>
      <c r="AG52" s="2">
        <f t="shared" si="2"/>
        <v>-1.6034713964931946</v>
      </c>
      <c r="AK52" s="63" t="str">
        <f t="shared" si="3"/>
        <v>04b</v>
      </c>
      <c r="AN52" s="62">
        <v>0</v>
      </c>
    </row>
    <row r="53" spans="1:40" s="54" customFormat="1" x14ac:dyDescent="0.25">
      <c r="A53" s="54">
        <v>483</v>
      </c>
      <c r="C53" s="64" t="s">
        <v>63</v>
      </c>
      <c r="D53" s="65" t="s">
        <v>56</v>
      </c>
      <c r="E53" s="54" t="s">
        <v>133</v>
      </c>
      <c r="F53" s="55">
        <v>3.11801157501522</v>
      </c>
      <c r="G53" s="55">
        <v>3.1131604579103702</v>
      </c>
      <c r="H53" s="55">
        <v>3.21155072296791E-3</v>
      </c>
      <c r="I53" s="55">
        <v>6.0123762000320404</v>
      </c>
      <c r="J53" s="55">
        <v>5.99437392857687</v>
      </c>
      <c r="K53" s="55">
        <v>1.75011124721028E-3</v>
      </c>
      <c r="L53" s="55">
        <v>-5.1868976378216899E-2</v>
      </c>
      <c r="M53" s="55">
        <v>3.2264158671828501E-3</v>
      </c>
      <c r="N53" s="55">
        <v>-7.1087681134165699</v>
      </c>
      <c r="O53" s="55">
        <v>3.1788089903663302E-3</v>
      </c>
      <c r="P53" s="55">
        <v>-14.0033556796706</v>
      </c>
      <c r="Q53" s="55">
        <v>1.7152908430962E-3</v>
      </c>
      <c r="R53" s="55">
        <v>-21.494756403081801</v>
      </c>
      <c r="S53" s="55">
        <v>0.13328150655053</v>
      </c>
      <c r="T53" s="55">
        <v>20.871513812084199</v>
      </c>
      <c r="U53" s="55">
        <v>6.9863280805072106E-2</v>
      </c>
      <c r="V53" s="56">
        <v>43299.694791666669</v>
      </c>
      <c r="W53" s="54">
        <v>2</v>
      </c>
      <c r="X53" s="55">
        <v>0.163394438098935</v>
      </c>
      <c r="Y53" s="55">
        <v>0.157904258440909</v>
      </c>
      <c r="Z53" s="17">
        <f>((((N53/1000)+1)/((SMOW!$Z$4/1000)+1))-1)*1000</f>
        <v>3.0897171472672458</v>
      </c>
      <c r="AA53" s="17">
        <f>((((P53/1000)+1)/((SMOW!$AA$4/1000)+1))-1)*1000</f>
        <v>5.8851358075489024</v>
      </c>
      <c r="AB53" s="17">
        <f>Z53*SMOW!$AN$6</f>
        <v>3.3018947202892215</v>
      </c>
      <c r="AC53" s="17">
        <f>AA53*SMOW!$AN$12</f>
        <v>6.2788495588631221</v>
      </c>
      <c r="AD53" s="17">
        <f t="shared" si="0"/>
        <v>3.2964554359247114</v>
      </c>
      <c r="AE53" s="17">
        <f t="shared" si="1"/>
        <v>6.2592197087053378</v>
      </c>
      <c r="AF53" s="16">
        <f>(AD53-SMOW!$AN$14*AE53)</f>
        <v>-8.4125702717070538E-3</v>
      </c>
      <c r="AG53" s="2">
        <f t="shared" si="2"/>
        <v>-8.4125702717070538</v>
      </c>
      <c r="AK53" s="63" t="str">
        <f t="shared" si="3"/>
        <v>04b</v>
      </c>
      <c r="AL53" s="54">
        <v>2</v>
      </c>
      <c r="AN53" s="62">
        <v>0</v>
      </c>
    </row>
    <row r="54" spans="1:40" s="54" customFormat="1" x14ac:dyDescent="0.25">
      <c r="A54" s="54">
        <v>484</v>
      </c>
      <c r="C54" s="66" t="s">
        <v>62</v>
      </c>
      <c r="D54" s="67" t="s">
        <v>22</v>
      </c>
      <c r="E54" s="54" t="s">
        <v>134</v>
      </c>
      <c r="F54" s="55">
        <v>6.1103780210480803E-2</v>
      </c>
      <c r="G54" s="55">
        <v>6.1101542417786099E-2</v>
      </c>
      <c r="H54" s="55">
        <v>4.3622980246170104E-3</v>
      </c>
      <c r="I54" s="55">
        <v>0.18133974575053599</v>
      </c>
      <c r="J54" s="55">
        <v>0.18132327991230801</v>
      </c>
      <c r="K54" s="55">
        <v>1.14987833959447E-3</v>
      </c>
      <c r="L54" s="55">
        <v>-3.46371493759128E-2</v>
      </c>
      <c r="M54" s="55">
        <v>4.3580666023220003E-3</v>
      </c>
      <c r="N54" s="55">
        <v>-10.1345107589721</v>
      </c>
      <c r="O54" s="55">
        <v>4.31782443295945E-3</v>
      </c>
      <c r="P54" s="55">
        <v>-19.718377197147401</v>
      </c>
      <c r="Q54" s="55">
        <v>1.1270002348272099E-3</v>
      </c>
      <c r="R54" s="55">
        <v>-29.371443825224102</v>
      </c>
      <c r="S54" s="55">
        <v>0.14721197364766</v>
      </c>
      <c r="T54" s="55">
        <v>9.8850740824641807</v>
      </c>
      <c r="U54" s="55">
        <v>7.0144159720424995E-2</v>
      </c>
      <c r="V54" s="56">
        <v>43299.979398148149</v>
      </c>
      <c r="W54" s="54">
        <v>2</v>
      </c>
      <c r="X54" s="55">
        <v>3.3321543116572598E-3</v>
      </c>
      <c r="Y54" s="55">
        <v>1.10400596461516E-3</v>
      </c>
      <c r="Z54" s="17">
        <f>((((N54/1000)+1)/((SMOW!$Z$4/1000)+1))-1)*1000</f>
        <v>3.289557706986912E-2</v>
      </c>
      <c r="AA54" s="17">
        <f>((((P54/1000)+1)/((SMOW!$AA$4/1000)+1))-1)*1000</f>
        <v>5.4836862451557167E-2</v>
      </c>
      <c r="AB54" s="17">
        <f>Z54*SMOW!$AN$6</f>
        <v>3.5154587643706117E-2</v>
      </c>
      <c r="AC54" s="17">
        <f>AA54*SMOW!$AN$12</f>
        <v>5.8505431458649705E-2</v>
      </c>
      <c r="AD54" s="17">
        <f t="shared" si="0"/>
        <v>3.515396973576948E-2</v>
      </c>
      <c r="AE54" s="17">
        <f t="shared" si="1"/>
        <v>5.8503720082572021E-2</v>
      </c>
      <c r="AF54" s="16">
        <f>(AD54-SMOW!$AN$14*AE54)</f>
        <v>4.2640055321714505E-3</v>
      </c>
      <c r="AG54" s="2">
        <f t="shared" si="2"/>
        <v>4.264005532171451</v>
      </c>
      <c r="AK54" s="63" t="str">
        <f t="shared" si="3"/>
        <v>04b</v>
      </c>
      <c r="AL54" s="54">
        <v>2</v>
      </c>
      <c r="AN54" s="62">
        <v>0</v>
      </c>
    </row>
    <row r="55" spans="1:40" s="54" customFormat="1" x14ac:dyDescent="0.25">
      <c r="A55" s="54">
        <v>486</v>
      </c>
      <c r="C55" s="64" t="s">
        <v>63</v>
      </c>
      <c r="D55" s="65" t="s">
        <v>56</v>
      </c>
      <c r="E55" s="54" t="s">
        <v>147</v>
      </c>
      <c r="F55" s="55">
        <v>3.1302028768514001</v>
      </c>
      <c r="G55" s="55">
        <v>3.12531375847486</v>
      </c>
      <c r="H55" s="55">
        <v>3.4662359655339699E-3</v>
      </c>
      <c r="I55" s="55">
        <v>6.0567514362689101</v>
      </c>
      <c r="J55" s="55">
        <v>6.0384830031344698</v>
      </c>
      <c r="K55" s="55">
        <v>1.47260652713069E-3</v>
      </c>
      <c r="L55" s="55">
        <v>-6.3005267180136798E-2</v>
      </c>
      <c r="M55" s="55">
        <v>3.5471922113433801E-3</v>
      </c>
      <c r="N55" s="55">
        <v>-7.0967011018000399</v>
      </c>
      <c r="O55" s="55">
        <v>3.4308977190286101E-3</v>
      </c>
      <c r="P55" s="55">
        <v>-13.959863337970299</v>
      </c>
      <c r="Q55" s="55">
        <v>1.44330738717164E-3</v>
      </c>
      <c r="R55" s="55">
        <v>-20.7286293620291</v>
      </c>
      <c r="S55" s="55">
        <v>0.13146843283489101</v>
      </c>
      <c r="T55" s="55">
        <v>-12.444920304692999</v>
      </c>
      <c r="U55" s="55">
        <v>5.4391204457211399E-2</v>
      </c>
      <c r="V55" s="56">
        <v>43300.442766203705</v>
      </c>
      <c r="W55" s="54">
        <v>2</v>
      </c>
      <c r="X55" s="55">
        <v>1.3233661716516699E-2</v>
      </c>
      <c r="Y55" s="55">
        <v>1.4843513804934301E-2</v>
      </c>
      <c r="Z55" s="17">
        <f>((((N55/1000)+1)/((SMOW!$Z$4/1000)+1))-1)*1000</f>
        <v>3.1019081052297004</v>
      </c>
      <c r="AA55" s="17">
        <f>((((P55/1000)+1)/((SMOW!$AA$4/1000)+1))-1)*1000</f>
        <v>5.9295054312080708</v>
      </c>
      <c r="AB55" s="17">
        <f>Z55*SMOW!$AN$6</f>
        <v>3.3149228577571122</v>
      </c>
      <c r="AC55" s="17">
        <f>AA55*SMOW!$AN$12</f>
        <v>6.3261874965164795</v>
      </c>
      <c r="AD55" s="17">
        <f t="shared" si="0"/>
        <v>3.3094406131184915</v>
      </c>
      <c r="AE55" s="17">
        <f t="shared" si="1"/>
        <v>6.3062611667069888</v>
      </c>
      <c r="AF55" s="16">
        <f>(AD55-SMOW!$AN$14*AE55)</f>
        <v>-2.026528290279872E-2</v>
      </c>
      <c r="AG55" s="2">
        <f t="shared" si="2"/>
        <v>-20.26528290279872</v>
      </c>
      <c r="AK55" s="63" t="str">
        <f t="shared" si="3"/>
        <v>04b</v>
      </c>
      <c r="AL55" s="54">
        <v>2</v>
      </c>
      <c r="AN55" s="62">
        <v>0</v>
      </c>
    </row>
    <row r="56" spans="1:40" s="54" customFormat="1" x14ac:dyDescent="0.25">
      <c r="A56" s="54">
        <v>487</v>
      </c>
      <c r="C56" s="66" t="s">
        <v>63</v>
      </c>
      <c r="D56" s="67" t="s">
        <v>56</v>
      </c>
      <c r="E56" s="54" t="s">
        <v>135</v>
      </c>
      <c r="F56" s="55">
        <v>3.21310716943912</v>
      </c>
      <c r="G56" s="55">
        <v>3.20795532999341</v>
      </c>
      <c r="H56" s="55">
        <v>6.5900853841991004E-3</v>
      </c>
      <c r="I56" s="55">
        <v>6.24981038141593</v>
      </c>
      <c r="J56" s="55">
        <v>6.2303612556371704</v>
      </c>
      <c r="K56" s="55">
        <v>1.67685980010585E-3</v>
      </c>
      <c r="L56" s="55">
        <v>-8.1675412983010703E-2</v>
      </c>
      <c r="M56" s="55">
        <v>6.5992879265693296E-3</v>
      </c>
      <c r="N56" s="55">
        <v>-7.01464201777776</v>
      </c>
      <c r="O56" s="55">
        <v>6.5228995191522901E-3</v>
      </c>
      <c r="P56" s="55">
        <v>-13.7706455146369</v>
      </c>
      <c r="Q56" s="55">
        <v>1.64349681476507E-3</v>
      </c>
      <c r="R56" s="55">
        <v>-20.324269965985501</v>
      </c>
      <c r="S56" s="55">
        <v>0.13237857830850999</v>
      </c>
      <c r="T56" s="55">
        <v>-13.468172472252199</v>
      </c>
      <c r="U56" s="55">
        <v>6.2797634443386902E-2</v>
      </c>
      <c r="V56" s="56">
        <v>43300.517928240741</v>
      </c>
      <c r="W56" s="54">
        <v>2</v>
      </c>
      <c r="X56" s="55">
        <v>3.1075993709332901E-3</v>
      </c>
      <c r="Y56" s="55">
        <v>1.0935776245676199E-3</v>
      </c>
      <c r="Z56" s="17">
        <f>((((N56/1000)+1)/((SMOW!$Z$4/1000)+1))-1)*1000</f>
        <v>3.1848100593789841</v>
      </c>
      <c r="AA56" s="17">
        <f>((((P56/1000)+1)/((SMOW!$AA$4/1000)+1))-1)*1000</f>
        <v>6.1225399582698348</v>
      </c>
      <c r="AB56" s="17">
        <f>Z56*SMOW!$AN$6</f>
        <v>3.403517868775932</v>
      </c>
      <c r="AC56" s="17">
        <f>AA56*SMOW!$AN$12</f>
        <v>6.5321359732759152</v>
      </c>
      <c r="AD56" s="17">
        <f t="shared" si="0"/>
        <v>3.3977390104205583</v>
      </c>
      <c r="AE56" s="17">
        <f t="shared" si="1"/>
        <v>6.510894026433566</v>
      </c>
      <c r="AF56" s="16">
        <f>(AD56-SMOW!$AN$14*AE56)</f>
        <v>-4.0013035536364594E-2</v>
      </c>
      <c r="AG56" s="2">
        <f>AF56*1000</f>
        <v>-40.013035536364598</v>
      </c>
      <c r="AH56" s="58">
        <f>AVERAGE(AG56:AG58)</f>
        <v>-24.485582362390627</v>
      </c>
      <c r="AI56" s="58">
        <f>STDEV(AG56:AG58)</f>
        <v>13.60090102861712</v>
      </c>
      <c r="AK56" s="63" t="str">
        <f t="shared" si="3"/>
        <v>04b</v>
      </c>
      <c r="AL56" s="54">
        <v>3</v>
      </c>
      <c r="AN56" s="62">
        <v>0</v>
      </c>
    </row>
    <row r="57" spans="1:40" s="54" customFormat="1" x14ac:dyDescent="0.25">
      <c r="A57" s="54">
        <v>488</v>
      </c>
      <c r="C57" s="64" t="s">
        <v>63</v>
      </c>
      <c r="D57" s="65" t="s">
        <v>56</v>
      </c>
      <c r="E57" s="54" t="s">
        <v>136</v>
      </c>
      <c r="F57" s="55">
        <v>3.2603574219999998</v>
      </c>
      <c r="G57" s="55">
        <v>3.2550536779999999</v>
      </c>
      <c r="H57" s="55">
        <v>3.953247E-3</v>
      </c>
      <c r="I57" s="55">
        <v>6.2944699259999997</v>
      </c>
      <c r="J57" s="55">
        <v>6.2747424509999998</v>
      </c>
      <c r="K57" s="55">
        <v>1.422584E-3</v>
      </c>
      <c r="L57" s="55">
        <v>-5.8010336000000003E-2</v>
      </c>
      <c r="M57" s="55">
        <v>3.7439510000000001E-3</v>
      </c>
      <c r="N57" s="55">
        <v>-6.9678734809999998</v>
      </c>
      <c r="O57" s="55">
        <v>3.9129439999999998E-3</v>
      </c>
      <c r="P57" s="55">
        <v>-13.726874520000001</v>
      </c>
      <c r="Q57" s="55">
        <v>1.3942799999999999E-3</v>
      </c>
      <c r="R57" s="55">
        <v>-20.209815670000001</v>
      </c>
      <c r="S57" s="55">
        <v>0.15348686</v>
      </c>
      <c r="T57" s="55">
        <v>-14.404771589999999</v>
      </c>
      <c r="U57" s="55">
        <v>6.2148391999999997E-2</v>
      </c>
      <c r="V57" s="56">
        <v>43300.597916666666</v>
      </c>
      <c r="W57" s="54">
        <v>2</v>
      </c>
      <c r="X57" s="55">
        <v>5.0800000000000002E-5</v>
      </c>
      <c r="Y57" s="55">
        <v>6.29131E-4</v>
      </c>
      <c r="Z57" s="17">
        <f>((((N57/1000)+1)/((SMOW!$Z$4/1000)+1))-1)*1000</f>
        <v>3.2320589793224386</v>
      </c>
      <c r="AA57" s="17">
        <f>((((P57/1000)+1)/((SMOW!$AA$4/1000)+1))-1)*1000</f>
        <v>6.1671938555609707</v>
      </c>
      <c r="AB57" s="17">
        <f>Z57*SMOW!$AN$6</f>
        <v>3.4540114744571664</v>
      </c>
      <c r="AC57" s="17">
        <f>AA57*SMOW!$AN$12</f>
        <v>6.5797772023786196</v>
      </c>
      <c r="AD57" s="17">
        <f t="shared" si="0"/>
        <v>3.4480600770171526</v>
      </c>
      <c r="AE57" s="17">
        <f t="shared" si="1"/>
        <v>6.5582249560254073</v>
      </c>
      <c r="AF57" s="16">
        <f>(AD57-SMOW!$AN$14*AE57)</f>
        <v>-1.4682699764262619E-2</v>
      </c>
      <c r="AG57" s="2">
        <f t="shared" si="2"/>
        <v>-14.682699764262619</v>
      </c>
      <c r="AK57" s="63" t="str">
        <f t="shared" si="3"/>
        <v>04b</v>
      </c>
      <c r="AN57" s="62">
        <v>0</v>
      </c>
    </row>
    <row r="58" spans="1:40" s="54" customFormat="1" x14ac:dyDescent="0.25">
      <c r="A58" s="54">
        <v>489</v>
      </c>
      <c r="C58" s="66" t="s">
        <v>63</v>
      </c>
      <c r="D58" s="67" t="s">
        <v>56</v>
      </c>
      <c r="E58" s="54" t="s">
        <v>137</v>
      </c>
      <c r="F58" s="55">
        <v>3.3927936608062499</v>
      </c>
      <c r="G58" s="55">
        <v>3.3870507749246599</v>
      </c>
      <c r="H58" s="55">
        <v>4.2304813612641804E-3</v>
      </c>
      <c r="I58" s="55">
        <v>6.5538263989571703</v>
      </c>
      <c r="J58" s="55">
        <v>6.5324434062109402</v>
      </c>
      <c r="K58" s="55">
        <v>1.58580269189053E-3</v>
      </c>
      <c r="L58" s="55">
        <v>-6.2079343554711799E-2</v>
      </c>
      <c r="M58" s="55">
        <v>4.1066135738459502E-3</v>
      </c>
      <c r="N58" s="55">
        <v>-6.8367874286783499</v>
      </c>
      <c r="O58" s="55">
        <v>4.1873516393779696E-3</v>
      </c>
      <c r="P58" s="55">
        <v>-13.472678232914699</v>
      </c>
      <c r="Q58" s="55">
        <v>1.55425138869756E-3</v>
      </c>
      <c r="R58" s="55">
        <v>-19.9638983680946</v>
      </c>
      <c r="S58" s="55">
        <v>0.141691189361145</v>
      </c>
      <c r="T58" s="55">
        <v>-11.0789803503984</v>
      </c>
      <c r="U58" s="55">
        <v>5.7982986135165199E-2</v>
      </c>
      <c r="V58" s="56">
        <v>43300.675347222219</v>
      </c>
      <c r="W58" s="54">
        <v>2</v>
      </c>
      <c r="X58" s="55">
        <v>4.6158939559645999E-2</v>
      </c>
      <c r="Y58" s="55">
        <v>5.2452485132547098E-2</v>
      </c>
      <c r="Z58" s="17">
        <f>((((N58/1000)+1)/((SMOW!$Z$4/1000)+1))-1)*1000</f>
        <v>3.3644914824229044</v>
      </c>
      <c r="AA58" s="17">
        <f>((((P58/1000)+1)/((SMOW!$AA$4/1000)+1))-1)*1000</f>
        <v>6.4265175238811256</v>
      </c>
      <c r="AB58" s="17">
        <f>Z58*SMOW!$AN$6</f>
        <v>3.5955384045740129</v>
      </c>
      <c r="AC58" s="17">
        <f>AA58*SMOW!$AN$12</f>
        <v>6.856449543286403</v>
      </c>
      <c r="AD58" s="17">
        <f t="shared" si="0"/>
        <v>3.5890899089512209</v>
      </c>
      <c r="AE58" s="17">
        <f t="shared" si="1"/>
        <v>6.8330509862457678</v>
      </c>
      <c r="AF58" s="16">
        <f>(AD58-SMOW!$AN$14*AE58)</f>
        <v>-1.8761011786544657E-2</v>
      </c>
      <c r="AG58" s="2">
        <f t="shared" si="2"/>
        <v>-18.761011786544657</v>
      </c>
      <c r="AK58" s="63" t="str">
        <f t="shared" si="3"/>
        <v>04b</v>
      </c>
      <c r="AN58" s="62">
        <v>0</v>
      </c>
    </row>
    <row r="59" spans="1:40" s="54" customFormat="1" x14ac:dyDescent="0.25">
      <c r="A59" s="54">
        <v>490</v>
      </c>
      <c r="C59" s="64" t="s">
        <v>62</v>
      </c>
      <c r="D59" s="65" t="s">
        <v>58</v>
      </c>
      <c r="E59" s="54" t="s">
        <v>138</v>
      </c>
      <c r="F59" s="55">
        <v>11.345264098586</v>
      </c>
      <c r="G59" s="55">
        <v>11.281388850454899</v>
      </c>
      <c r="H59" s="55">
        <v>4.5997787401332504E-3</v>
      </c>
      <c r="I59" s="55">
        <v>22.440187776102199</v>
      </c>
      <c r="J59" s="55">
        <v>22.192111126939</v>
      </c>
      <c r="K59" s="55">
        <v>1.35854237245778E-3</v>
      </c>
      <c r="L59" s="55">
        <v>-0.436045824568915</v>
      </c>
      <c r="M59" s="55">
        <v>4.5984880751556599E-3</v>
      </c>
      <c r="N59" s="55">
        <v>1.0346076398951101</v>
      </c>
      <c r="O59" s="55">
        <v>4.5528840345821402E-3</v>
      </c>
      <c r="P59" s="55">
        <v>2.0976063668550902</v>
      </c>
      <c r="Q59" s="55">
        <v>1.3315126653507699E-3</v>
      </c>
      <c r="R59" s="55">
        <v>2.1063612313424498</v>
      </c>
      <c r="S59" s="55">
        <v>0.165193670927302</v>
      </c>
      <c r="T59" s="55">
        <v>19.956142800136</v>
      </c>
      <c r="U59" s="55">
        <v>7.2839000332226095E-2</v>
      </c>
      <c r="V59" s="56">
        <v>43301.400509259256</v>
      </c>
      <c r="W59" s="54">
        <v>2</v>
      </c>
      <c r="X59" s="55">
        <v>3.6192300235916602E-2</v>
      </c>
      <c r="Y59" s="55">
        <v>3.8078518524967103E-2</v>
      </c>
      <c r="Z59" s="17">
        <f>((((N59/1000)+1)/((SMOW!$Z$4/1000)+1))-1)*1000</f>
        <v>11.31673760900731</v>
      </c>
      <c r="AA59" s="17">
        <f>((((P59/1000)+1)/((SMOW!$AA$4/1000)+1))-1)*1000</f>
        <v>22.310869594874163</v>
      </c>
      <c r="AB59" s="17">
        <f>Z59*SMOW!$AN$6</f>
        <v>12.093882508024825</v>
      </c>
      <c r="AC59" s="17">
        <f>AA59*SMOW!$AN$12</f>
        <v>23.803459817178439</v>
      </c>
      <c r="AD59" s="17">
        <f t="shared" si="0"/>
        <v>12.021335839174899</v>
      </c>
      <c r="AE59" s="17">
        <f t="shared" si="1"/>
        <v>23.524574423385612</v>
      </c>
      <c r="AF59" s="16">
        <f>(AD59-SMOW!$AN$14*AE59)</f>
        <v>-0.39963945637270548</v>
      </c>
      <c r="AG59" s="2">
        <f t="shared" si="2"/>
        <v>-399.63945637270547</v>
      </c>
      <c r="AH59" s="58">
        <f>AVERAGE(AG59:AG60)</f>
        <v>-389.30639768845583</v>
      </c>
      <c r="AI59" s="58">
        <f>STDEV(AG59:AG60)</f>
        <v>14.613151732062883</v>
      </c>
      <c r="AK59" s="63" t="str">
        <f t="shared" si="3"/>
        <v>04b</v>
      </c>
      <c r="AL59" s="54">
        <v>2</v>
      </c>
      <c r="AN59" s="62">
        <v>0</v>
      </c>
    </row>
    <row r="60" spans="1:40" s="54" customFormat="1" x14ac:dyDescent="0.25">
      <c r="A60" s="54">
        <v>491</v>
      </c>
      <c r="C60" s="66" t="s">
        <v>62</v>
      </c>
      <c r="D60" s="67" t="s">
        <v>58</v>
      </c>
      <c r="E60" s="54" t="s">
        <v>139</v>
      </c>
      <c r="F60" s="55">
        <v>11.1590478089936</v>
      </c>
      <c r="G60" s="55">
        <v>11.097244651878</v>
      </c>
      <c r="H60" s="55">
        <v>4.1714669142118004E-3</v>
      </c>
      <c r="I60" s="55">
        <v>22.0452792081533</v>
      </c>
      <c r="J60" s="55">
        <v>21.805795280938899</v>
      </c>
      <c r="K60" s="55">
        <v>1.2272027100856499E-3</v>
      </c>
      <c r="L60" s="55">
        <v>-0.41621525645773999</v>
      </c>
      <c r="M60" s="55">
        <v>4.0201038758970603E-3</v>
      </c>
      <c r="N60" s="55">
        <v>0.85028982380839202</v>
      </c>
      <c r="O60" s="55">
        <v>4.1289388441172704E-3</v>
      </c>
      <c r="P60" s="55">
        <v>1.71055494281418</v>
      </c>
      <c r="Q60" s="55">
        <v>1.2027861512173301E-3</v>
      </c>
      <c r="R60" s="55">
        <v>1.4890620607181</v>
      </c>
      <c r="S60" s="55">
        <v>0.134295539130598</v>
      </c>
      <c r="T60" s="55">
        <v>21.7750227808103</v>
      </c>
      <c r="U60" s="55">
        <v>6.5024755741878604E-2</v>
      </c>
      <c r="V60" s="56">
        <v>43301.474710648145</v>
      </c>
      <c r="W60" s="54">
        <v>2</v>
      </c>
      <c r="X60" s="55">
        <v>0.100221119827605</v>
      </c>
      <c r="Y60" s="55">
        <v>9.3184775350785301E-2</v>
      </c>
      <c r="Z60" s="17">
        <f>((((N60/1000)+1)/((SMOW!$Z$4/1000)+1))-1)*1000</f>
        <v>11.130526571920818</v>
      </c>
      <c r="AA60" s="17">
        <f>((((P60/1000)+1)/((SMOW!$AA$4/1000)+1))-1)*1000</f>
        <v>21.916010974940114</v>
      </c>
      <c r="AB60" s="17">
        <f>Z60*SMOW!$AN$6</f>
        <v>11.894883955435866</v>
      </c>
      <c r="AC60" s="17">
        <f>AA60*SMOW!$AN$12</f>
        <v>23.382185278635752</v>
      </c>
      <c r="AD60" s="17">
        <f t="shared" si="0"/>
        <v>11.82469586119921</v>
      </c>
      <c r="AE60" s="17">
        <f t="shared" si="1"/>
        <v>23.113009848870107</v>
      </c>
      <c r="AF60" s="16">
        <f>(AD60-SMOW!$AN$14*AE60)</f>
        <v>-0.37897333900420627</v>
      </c>
      <c r="AG60" s="2">
        <f t="shared" si="2"/>
        <v>-378.97333900420625</v>
      </c>
      <c r="AK60" s="63" t="str">
        <f t="shared" si="3"/>
        <v>04b</v>
      </c>
      <c r="AN60" s="62">
        <v>0</v>
      </c>
    </row>
    <row r="61" spans="1:40" s="54" customFormat="1" x14ac:dyDescent="0.25">
      <c r="A61" s="54">
        <v>492</v>
      </c>
      <c r="C61" s="64" t="s">
        <v>63</v>
      </c>
      <c r="D61" s="65" t="s">
        <v>56</v>
      </c>
      <c r="E61" s="54" t="s">
        <v>140</v>
      </c>
      <c r="F61" s="55">
        <v>-2.1792102637247002</v>
      </c>
      <c r="G61" s="55">
        <v>-2.1815884276449</v>
      </c>
      <c r="H61" s="55">
        <v>3.4263316474587502E-3</v>
      </c>
      <c r="I61" s="55">
        <v>-4.0252513300014101</v>
      </c>
      <c r="J61" s="55">
        <v>-4.0333744887635401</v>
      </c>
      <c r="K61" s="55">
        <v>1.21193568358351E-3</v>
      </c>
      <c r="L61" s="55">
        <v>-5.1966697577753698E-2</v>
      </c>
      <c r="M61" s="55">
        <v>3.42831414431504E-3</v>
      </c>
      <c r="N61" s="55">
        <v>-12.351984820077901</v>
      </c>
      <c r="O61" s="55">
        <v>3.3914002251390798E-3</v>
      </c>
      <c r="P61" s="55">
        <v>-23.8412734783901</v>
      </c>
      <c r="Q61" s="55">
        <v>1.18782287913673E-3</v>
      </c>
      <c r="R61" s="55">
        <v>-35.130183170393302</v>
      </c>
      <c r="S61" s="55">
        <v>0.14068158415329801</v>
      </c>
      <c r="T61" s="55">
        <v>-25.954224328729001</v>
      </c>
      <c r="U61" s="55">
        <v>8.8259750663708697E-2</v>
      </c>
      <c r="V61" s="56">
        <v>43301.54755787037</v>
      </c>
      <c r="W61" s="54">
        <v>2</v>
      </c>
      <c r="X61" s="55">
        <v>2.72872156618011E-2</v>
      </c>
      <c r="Y61" s="55">
        <v>3.2121799411173699E-2</v>
      </c>
      <c r="Z61" s="17">
        <f>((((N61/1000)+1)/((SMOW!$Z$4/1000)+1))-1)*1000</f>
        <v>-2.2073552754929837</v>
      </c>
      <c r="AA61" s="17">
        <f>((((P61/1000)+1)/((SMOW!$AA$4/1000)+1))-1)*1000</f>
        <v>-4.1512221638821956</v>
      </c>
      <c r="AB61" s="17">
        <f>Z61*SMOW!$AN$6</f>
        <v>-2.3589391463873137</v>
      </c>
      <c r="AC61" s="17">
        <f>AA61*SMOW!$AN$12</f>
        <v>-4.428937632841186</v>
      </c>
      <c r="AD61" s="17">
        <f t="shared" si="0"/>
        <v>-2.3617258266040806</v>
      </c>
      <c r="AE61" s="17">
        <f t="shared" si="1"/>
        <v>-4.4387744322446823</v>
      </c>
      <c r="AF61" s="16">
        <f>(AD61-SMOW!$AN$14*AE61)</f>
        <v>-1.8052926378888223E-2</v>
      </c>
      <c r="AG61" s="2">
        <f t="shared" si="2"/>
        <v>-18.052926378888223</v>
      </c>
      <c r="AK61" s="63" t="str">
        <f t="shared" si="3"/>
        <v>04b</v>
      </c>
      <c r="AL61" s="54">
        <v>3</v>
      </c>
      <c r="AN61" s="62">
        <v>0</v>
      </c>
    </row>
    <row r="62" spans="1:40" s="54" customFormat="1" x14ac:dyDescent="0.25">
      <c r="A62" s="54">
        <v>493</v>
      </c>
      <c r="C62" s="64" t="s">
        <v>63</v>
      </c>
      <c r="D62" s="65" t="s">
        <v>56</v>
      </c>
      <c r="E62" s="54" t="s">
        <v>142</v>
      </c>
      <c r="F62" s="55">
        <v>-2.3293645446087599</v>
      </c>
      <c r="G62" s="55">
        <v>-2.33208211121116</v>
      </c>
      <c r="H62" s="55">
        <v>4.4419621124651499E-3</v>
      </c>
      <c r="I62" s="55">
        <v>-4.3116309831358697</v>
      </c>
      <c r="J62" s="55">
        <v>-4.3209529392103301</v>
      </c>
      <c r="K62" s="55">
        <v>1.91847117817332E-3</v>
      </c>
      <c r="L62" s="55">
        <v>-5.06189593081013E-2</v>
      </c>
      <c r="M62" s="55">
        <v>4.4649447180867196E-3</v>
      </c>
      <c r="N62" s="55">
        <v>-12.500608279331599</v>
      </c>
      <c r="O62" s="55">
        <v>4.3966763461003302E-3</v>
      </c>
      <c r="P62" s="55">
        <v>-24.122185238593399</v>
      </c>
      <c r="Q62" s="55">
        <v>1.8470602355592401E-3</v>
      </c>
      <c r="R62" s="55">
        <v>-35.5799942176318</v>
      </c>
      <c r="S62" s="55">
        <v>9.8068673114788493E-2</v>
      </c>
      <c r="T62" s="55">
        <v>-22.220889597316202</v>
      </c>
      <c r="U62" s="55">
        <v>6.1238160328207003E-2</v>
      </c>
      <c r="V62" s="56">
        <v>43301.785104166665</v>
      </c>
      <c r="W62" s="54">
        <v>2</v>
      </c>
      <c r="X62" s="55">
        <v>1.4418599805581999E-3</v>
      </c>
      <c r="Y62" s="55">
        <v>3.66080692904409E-4</v>
      </c>
      <c r="Z62" s="17">
        <f>((((N62/1000)+1)/((SMOW!$Z$4/1000)+1))-1)*1000</f>
        <v>-2.3575053210533881</v>
      </c>
      <c r="AA62" s="17">
        <f>((((P62/1000)+1)/((SMOW!$AA$4/1000)+1))-1)*1000</f>
        <v>-4.4378001818599078</v>
      </c>
      <c r="AB62" s="17">
        <f>Z62*SMOW!$AN$6</f>
        <v>-2.5194003210050568</v>
      </c>
      <c r="AC62" s="17">
        <f>AA62*SMOW!$AN$12</f>
        <v>-4.7346876309042978</v>
      </c>
      <c r="AD62" s="17">
        <f>LN((AB62/1000)+1)*1000</f>
        <v>-2.522579350615151</v>
      </c>
      <c r="AE62" s="17">
        <f>LN((AC62/1000)+1)*1000</f>
        <v>-4.7459317700822163</v>
      </c>
      <c r="AF62" s="16">
        <f>(AD62-SMOW!$AN$14*AE62)</f>
        <v>-1.6727376011740791E-2</v>
      </c>
      <c r="AG62" s="2">
        <f>AF62*1000</f>
        <v>-16.727376011740791</v>
      </c>
      <c r="AK62" s="63" t="str">
        <f t="shared" si="3"/>
        <v>04b</v>
      </c>
      <c r="AL62" s="54">
        <v>1</v>
      </c>
      <c r="AN62" s="62">
        <v>0</v>
      </c>
    </row>
    <row r="63" spans="1:40" s="54" customFormat="1" x14ac:dyDescent="0.25">
      <c r="A63" s="54">
        <v>494</v>
      </c>
      <c r="C63" s="66" t="s">
        <v>63</v>
      </c>
      <c r="D63" s="67" t="s">
        <v>56</v>
      </c>
      <c r="E63" s="54" t="s">
        <v>141</v>
      </c>
      <c r="F63" s="55">
        <v>-2.7015340656309399</v>
      </c>
      <c r="G63" s="55">
        <v>-2.7051903221296199</v>
      </c>
      <c r="H63" s="55">
        <v>5.1885329372558702E-3</v>
      </c>
      <c r="I63" s="55">
        <v>-5.0627672950851403</v>
      </c>
      <c r="J63" s="55">
        <v>-5.0756265806037799</v>
      </c>
      <c r="K63" s="55">
        <v>1.72524272639114E-3</v>
      </c>
      <c r="L63" s="55">
        <v>-2.52594875708246E-2</v>
      </c>
      <c r="M63" s="55">
        <v>5.4417907122013198E-3</v>
      </c>
      <c r="N63" s="55">
        <v>-12.8689835352182</v>
      </c>
      <c r="O63" s="55">
        <v>5.1356358876138396E-3</v>
      </c>
      <c r="P63" s="55">
        <v>-24.858146912756201</v>
      </c>
      <c r="Q63" s="55">
        <v>1.69091710907801E-3</v>
      </c>
      <c r="R63" s="55">
        <v>-36.672873097188102</v>
      </c>
      <c r="S63" s="55">
        <v>0.123313210454174</v>
      </c>
      <c r="T63" s="55">
        <v>-31.737611753522401</v>
      </c>
      <c r="U63" s="55">
        <v>7.1824699576540696E-2</v>
      </c>
      <c r="V63" s="56">
        <v>43301.621412037035</v>
      </c>
      <c r="W63" s="54">
        <v>2</v>
      </c>
      <c r="X63" s="55">
        <v>5.9174748252182002E-5</v>
      </c>
      <c r="Y63" s="55">
        <v>7.5729242417066996E-4</v>
      </c>
      <c r="Z63" s="17">
        <f>((((N63/1000)+1)/((SMOW!$Z$4/1000)+1))-1)*1000</f>
        <v>-2.7296643444835178</v>
      </c>
      <c r="AA63" s="17">
        <f>((((P63/1000)+1)/((SMOW!$AA$4/1000)+1))-1)*1000</f>
        <v>-5.1886069040011362</v>
      </c>
      <c r="AB63" s="17">
        <f>Z63*SMOW!$AN$6</f>
        <v>-2.9171163111754836</v>
      </c>
      <c r="AC63" s="17">
        <f>AA63*SMOW!$AN$12</f>
        <v>-5.5357230887540521</v>
      </c>
      <c r="AD63" s="17">
        <f t="shared" si="0"/>
        <v>-2.9213793875736487</v>
      </c>
      <c r="AE63" s="17">
        <f t="shared" si="1"/>
        <v>-5.551101985614177</v>
      </c>
      <c r="AF63" s="16">
        <f>(AD63-SMOW!$AN$14*AE63)</f>
        <v>9.6024608306368719E-3</v>
      </c>
      <c r="AG63" s="2">
        <f t="shared" si="2"/>
        <v>9.6024608306368719</v>
      </c>
      <c r="AK63" s="63" t="str">
        <f t="shared" si="3"/>
        <v>04b</v>
      </c>
      <c r="AL63" s="54">
        <v>1</v>
      </c>
      <c r="AN63" s="62">
        <v>0</v>
      </c>
    </row>
  </sheetData>
  <dataValidations disablePrompts="1" count="2">
    <dataValidation type="list" allowBlank="1" showInputMessage="1" showErrorMessage="1" sqref="C3:C63">
      <formula1>Type</formula1>
    </dataValidation>
    <dataValidation type="list" allowBlank="1" showInputMessage="1" showErrorMessage="1" sqref="D3:D63">
      <formula1>INDIRECT(C3)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5"/>
  <sheetViews>
    <sheetView topLeftCell="X13" workbookViewId="0">
      <selection activeCell="AJ35" sqref="AJ35"/>
    </sheetView>
  </sheetViews>
  <sheetFormatPr defaultRowHeight="15" x14ac:dyDescent="0.25"/>
  <cols>
    <col min="5" max="5" width="38.140625" customWidth="1"/>
    <col min="15" max="15" width="7.7109375" customWidth="1"/>
    <col min="17" max="17" width="7.28515625" customWidth="1"/>
    <col min="19" max="19" width="7.5703125" customWidth="1"/>
    <col min="21" max="21" width="6.7109375" customWidth="1"/>
    <col min="22" max="22" width="16.42578125" customWidth="1"/>
    <col min="23" max="23" width="7.7109375" customWidth="1"/>
    <col min="24" max="24" width="14.85546875" customWidth="1"/>
    <col min="25" max="25" width="15" customWidth="1"/>
    <col min="26" max="26" width="19.85546875" customWidth="1"/>
    <col min="27" max="27" width="16.140625" customWidth="1"/>
    <col min="28" max="28" width="19.28515625" customWidth="1"/>
    <col min="29" max="29" width="18.140625" customWidth="1"/>
    <col min="30" max="31" width="10.85546875" customWidth="1"/>
    <col min="32" max="32" width="10.7109375" customWidth="1"/>
    <col min="33" max="33" width="13.7109375" customWidth="1"/>
    <col min="39" max="39" width="12.140625" customWidth="1"/>
  </cols>
  <sheetData>
    <row r="1" spans="1:42" x14ac:dyDescent="0.25">
      <c r="A1" s="14"/>
      <c r="B1" s="20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68" t="s">
        <v>25</v>
      </c>
      <c r="AA1" s="68"/>
      <c r="AB1" s="69" t="s">
        <v>26</v>
      </c>
      <c r="AC1" s="69"/>
      <c r="AD1" s="14"/>
      <c r="AE1" s="14"/>
      <c r="AF1" s="14"/>
      <c r="AG1" s="14"/>
      <c r="AH1" s="14"/>
      <c r="AI1" s="14"/>
      <c r="AJ1" s="14"/>
      <c r="AK1" s="14"/>
      <c r="AL1" s="8"/>
      <c r="AM1" s="9" t="s">
        <v>23</v>
      </c>
      <c r="AN1" s="8"/>
      <c r="AO1" s="14"/>
    </row>
    <row r="2" spans="1:42" x14ac:dyDescent="0.25">
      <c r="A2" s="14"/>
      <c r="B2" s="20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32" t="s">
        <v>27</v>
      </c>
      <c r="AA2" s="32" t="s">
        <v>28</v>
      </c>
      <c r="AB2" s="33" t="s">
        <v>29</v>
      </c>
      <c r="AC2" s="33" t="s">
        <v>30</v>
      </c>
      <c r="AD2" s="14"/>
      <c r="AE2" s="14"/>
      <c r="AF2" s="14"/>
      <c r="AG2" s="14"/>
      <c r="AH2" s="14"/>
      <c r="AI2" s="14"/>
      <c r="AJ2" s="14"/>
      <c r="AK2" s="14"/>
      <c r="AL2" s="9" t="s">
        <v>2</v>
      </c>
      <c r="AM2" s="9" t="s">
        <v>38</v>
      </c>
      <c r="AN2" s="9" t="s">
        <v>39</v>
      </c>
      <c r="AO2" s="14"/>
    </row>
    <row r="3" spans="1:42" x14ac:dyDescent="0.25">
      <c r="A3" s="14"/>
      <c r="B3" s="20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5" t="s">
        <v>42</v>
      </c>
      <c r="AA3" s="5" t="s">
        <v>43</v>
      </c>
      <c r="AB3" s="5" t="s">
        <v>36</v>
      </c>
      <c r="AC3" s="5" t="s">
        <v>37</v>
      </c>
      <c r="AD3" s="19" t="s">
        <v>31</v>
      </c>
      <c r="AE3" s="19" t="s">
        <v>32</v>
      </c>
      <c r="AF3" s="19" t="s">
        <v>33</v>
      </c>
      <c r="AG3" s="19" t="s">
        <v>34</v>
      </c>
      <c r="AH3" s="21" t="s">
        <v>73</v>
      </c>
      <c r="AI3" s="22" t="s">
        <v>74</v>
      </c>
      <c r="AJ3" s="19" t="s">
        <v>81</v>
      </c>
      <c r="AK3" s="19"/>
      <c r="AL3" s="8" t="s">
        <v>22</v>
      </c>
      <c r="AM3" s="10">
        <f>$Z$30</f>
        <v>-2.7755575615628914E-14</v>
      </c>
      <c r="AN3" s="8">
        <v>0</v>
      </c>
      <c r="AO3" s="14"/>
    </row>
    <row r="4" spans="1:42" x14ac:dyDescent="0.25">
      <c r="A4" s="14"/>
      <c r="B4" s="20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6">
        <f>AVERAGE(N16:N29)</f>
        <v>-10.167071884345225</v>
      </c>
      <c r="AA4" s="6">
        <f>AVERAGE(P16:P29)</f>
        <v>-19.772129818035737</v>
      </c>
      <c r="AB4" s="7">
        <f>(EXP(0.528*LN(AC4/1000+1))-1)*1000</f>
        <v>-29.698648998496392</v>
      </c>
      <c r="AC4" s="5">
        <v>-55.5</v>
      </c>
      <c r="AD4" s="14"/>
      <c r="AE4" s="14"/>
      <c r="AF4" s="14"/>
      <c r="AG4" s="14"/>
      <c r="AH4" s="14"/>
      <c r="AI4" s="14"/>
      <c r="AJ4" s="14"/>
      <c r="AK4" s="14"/>
      <c r="AL4" s="8" t="s">
        <v>24</v>
      </c>
      <c r="AM4" s="10">
        <f>SLAP!Z14</f>
        <v>-27.790233437027357</v>
      </c>
      <c r="AN4" s="11">
        <f>AB4</f>
        <v>-29.698648998496392</v>
      </c>
      <c r="AO4" s="14"/>
    </row>
    <row r="5" spans="1:42" x14ac:dyDescent="0.25">
      <c r="A5" s="1" t="s">
        <v>22</v>
      </c>
      <c r="B5" s="28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4"/>
      <c r="AI5" s="14"/>
      <c r="AJ5" s="14"/>
      <c r="AK5" s="14"/>
      <c r="AL5" s="8"/>
      <c r="AM5" s="10"/>
      <c r="AN5" s="11"/>
      <c r="AO5" s="14"/>
    </row>
    <row r="6" spans="1:42" x14ac:dyDescent="0.25">
      <c r="A6" s="19" t="s">
        <v>0</v>
      </c>
      <c r="B6" s="22" t="s">
        <v>79</v>
      </c>
      <c r="C6" s="13" t="s">
        <v>65</v>
      </c>
      <c r="D6" s="13" t="s">
        <v>57</v>
      </c>
      <c r="E6" s="19" t="s">
        <v>1</v>
      </c>
      <c r="F6" s="19" t="s">
        <v>2</v>
      </c>
      <c r="G6" s="19" t="s">
        <v>3</v>
      </c>
      <c r="H6" s="19" t="s">
        <v>4</v>
      </c>
      <c r="I6" s="19" t="s">
        <v>5</v>
      </c>
      <c r="J6" s="19" t="s">
        <v>6</v>
      </c>
      <c r="K6" s="19" t="s">
        <v>7</v>
      </c>
      <c r="L6" s="19" t="s">
        <v>8</v>
      </c>
      <c r="M6" s="19" t="s">
        <v>9</v>
      </c>
      <c r="N6" s="19" t="s">
        <v>10</v>
      </c>
      <c r="O6" s="19" t="s">
        <v>11</v>
      </c>
      <c r="P6" s="19" t="s">
        <v>12</v>
      </c>
      <c r="Q6" s="19" t="s">
        <v>13</v>
      </c>
      <c r="R6" s="19" t="s">
        <v>14</v>
      </c>
      <c r="S6" s="19" t="s">
        <v>15</v>
      </c>
      <c r="T6" s="19" t="s">
        <v>16</v>
      </c>
      <c r="U6" s="19" t="s">
        <v>17</v>
      </c>
      <c r="V6" s="19" t="s">
        <v>18</v>
      </c>
      <c r="W6" s="19" t="s">
        <v>19</v>
      </c>
      <c r="X6" s="19" t="s">
        <v>20</v>
      </c>
      <c r="Y6" s="19" t="s">
        <v>21</v>
      </c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8"/>
      <c r="AM6" s="8" t="s">
        <v>40</v>
      </c>
      <c r="AN6" s="11">
        <f>SLOPE(AN3:AN4,AM3:AM4)</f>
        <v>1.0686721673566915</v>
      </c>
      <c r="AO6" s="14"/>
    </row>
    <row r="7" spans="1:42" x14ac:dyDescent="0.25">
      <c r="A7" s="14"/>
      <c r="B7" s="20"/>
      <c r="C7" s="14"/>
      <c r="D7" s="14"/>
      <c r="E7" s="14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5"/>
      <c r="W7" s="14"/>
      <c r="X7" s="16"/>
      <c r="Y7" s="16"/>
      <c r="Z7" s="40"/>
      <c r="AA7" s="40"/>
      <c r="AB7" s="40"/>
      <c r="AC7" s="40"/>
      <c r="AD7" s="40"/>
      <c r="AE7" s="40"/>
      <c r="AF7" s="41"/>
      <c r="AG7" s="42"/>
      <c r="AH7" s="14"/>
      <c r="AI7" s="14"/>
      <c r="AJ7" s="14"/>
      <c r="AK7" s="14"/>
      <c r="AL7" s="8"/>
      <c r="AM7" s="8" t="s">
        <v>41</v>
      </c>
      <c r="AN7" s="8">
        <v>0</v>
      </c>
      <c r="AO7" s="14"/>
    </row>
    <row r="8" spans="1:42" x14ac:dyDescent="0.25">
      <c r="A8" s="14"/>
      <c r="B8" s="20"/>
      <c r="C8" s="14"/>
      <c r="D8" s="14"/>
      <c r="E8" s="14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5"/>
      <c r="W8" s="14"/>
      <c r="X8" s="16"/>
      <c r="Y8" s="16"/>
      <c r="Z8" s="40"/>
      <c r="AA8" s="40"/>
      <c r="AB8" s="40"/>
      <c r="AC8" s="40"/>
      <c r="AD8" s="40"/>
      <c r="AE8" s="40"/>
      <c r="AF8" s="41"/>
      <c r="AG8" s="42"/>
      <c r="AH8" s="14"/>
      <c r="AI8" s="14"/>
      <c r="AJ8" s="14"/>
      <c r="AK8" s="14"/>
      <c r="AL8" s="8"/>
      <c r="AM8" s="8"/>
      <c r="AN8" s="8"/>
      <c r="AO8" s="14"/>
    </row>
    <row r="9" spans="1:42" x14ac:dyDescent="0.25">
      <c r="A9" s="14"/>
      <c r="B9" s="20"/>
      <c r="C9" s="14"/>
      <c r="D9" s="14"/>
      <c r="E9" s="14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5"/>
      <c r="W9" s="14"/>
      <c r="X9" s="16"/>
      <c r="Y9" s="16"/>
      <c r="Z9" s="40"/>
      <c r="AA9" s="40"/>
      <c r="AB9" s="40"/>
      <c r="AC9" s="40"/>
      <c r="AD9" s="40"/>
      <c r="AE9" s="40"/>
      <c r="AF9" s="41"/>
      <c r="AG9" s="42"/>
      <c r="AH9" s="14"/>
      <c r="AI9" s="14"/>
      <c r="AJ9" s="14"/>
      <c r="AK9" s="14"/>
      <c r="AL9" s="9" t="s">
        <v>5</v>
      </c>
      <c r="AM9" s="8"/>
      <c r="AN9" s="8"/>
      <c r="AO9" s="14"/>
    </row>
    <row r="10" spans="1:42" x14ac:dyDescent="0.25">
      <c r="A10" s="14"/>
      <c r="B10" s="20"/>
      <c r="C10" s="14"/>
      <c r="D10" s="14"/>
      <c r="E10" s="14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5"/>
      <c r="W10" s="14"/>
      <c r="X10" s="16"/>
      <c r="Y10" s="16"/>
      <c r="Z10" s="40"/>
      <c r="AA10" s="40"/>
      <c r="AB10" s="40"/>
      <c r="AC10" s="40"/>
      <c r="AD10" s="40"/>
      <c r="AE10" s="40"/>
      <c r="AF10" s="41"/>
      <c r="AG10" s="42"/>
      <c r="AH10" s="14"/>
      <c r="AI10" s="14"/>
      <c r="AJ10" s="14"/>
      <c r="AK10" s="14"/>
      <c r="AL10" s="8" t="s">
        <v>22</v>
      </c>
      <c r="AM10" s="10">
        <f>AA30</f>
        <v>0</v>
      </c>
      <c r="AN10" s="8">
        <v>0</v>
      </c>
      <c r="AO10" s="14"/>
    </row>
    <row r="11" spans="1:42" s="14" customFormat="1" x14ac:dyDescent="0.25">
      <c r="A11" s="45"/>
      <c r="B11" s="20"/>
      <c r="C11" s="45"/>
      <c r="D11" s="45"/>
      <c r="E11" s="45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46"/>
      <c r="W11" s="45"/>
      <c r="X11" s="16"/>
      <c r="Y11" s="16"/>
      <c r="Z11" s="40"/>
      <c r="AA11" s="40"/>
      <c r="AB11" s="40"/>
      <c r="AC11" s="40"/>
      <c r="AD11" s="40"/>
      <c r="AE11" s="40"/>
      <c r="AF11" s="41"/>
      <c r="AG11" s="42"/>
      <c r="AH11" s="45"/>
      <c r="AI11" s="45"/>
      <c r="AJ11" s="45"/>
      <c r="AK11" s="45"/>
      <c r="AL11" s="8" t="s">
        <v>24</v>
      </c>
      <c r="AM11" s="10">
        <f>SLAP!AA14</f>
        <v>-52.019885849614838</v>
      </c>
      <c r="AN11" s="8">
        <f>AC4</f>
        <v>-55.5</v>
      </c>
    </row>
    <row r="12" spans="1:42" x14ac:dyDescent="0.25">
      <c r="A12" s="45"/>
      <c r="B12" s="20"/>
      <c r="C12" s="45"/>
      <c r="D12" s="45"/>
      <c r="E12" s="45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46"/>
      <c r="W12" s="45"/>
      <c r="X12" s="16"/>
      <c r="Y12" s="16"/>
      <c r="Z12" s="40"/>
      <c r="AA12" s="40"/>
      <c r="AB12" s="40"/>
      <c r="AC12" s="40"/>
      <c r="AD12" s="40"/>
      <c r="AE12" s="40"/>
      <c r="AF12" s="41"/>
      <c r="AG12" s="42"/>
      <c r="AH12" s="45"/>
      <c r="AI12" s="45"/>
      <c r="AJ12" s="45"/>
      <c r="AK12" s="45"/>
      <c r="AL12" s="8"/>
      <c r="AM12" s="8" t="s">
        <v>40</v>
      </c>
      <c r="AN12" s="11">
        <f>SLOPE(AN10:AN11,AM10:AM11)</f>
        <v>1.06689968833161</v>
      </c>
      <c r="AO12" s="14"/>
    </row>
    <row r="13" spans="1:42" x14ac:dyDescent="0.25">
      <c r="A13" s="45"/>
      <c r="B13" s="20"/>
      <c r="C13" s="45"/>
      <c r="D13" s="45"/>
      <c r="E13" s="45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46"/>
      <c r="W13" s="45"/>
      <c r="X13" s="16"/>
      <c r="Y13" s="16"/>
      <c r="Z13" s="40"/>
      <c r="AA13" s="40"/>
      <c r="AB13" s="40"/>
      <c r="AC13" s="40"/>
      <c r="AD13" s="40"/>
      <c r="AE13" s="40"/>
      <c r="AF13" s="41"/>
      <c r="AG13" s="42"/>
      <c r="AH13" s="45"/>
      <c r="AI13" s="45"/>
      <c r="AJ13" s="45"/>
      <c r="AK13" s="45"/>
      <c r="AL13" s="8"/>
      <c r="AM13" s="8" t="s">
        <v>41</v>
      </c>
      <c r="AN13" s="8">
        <v>0</v>
      </c>
      <c r="AO13" s="14"/>
    </row>
    <row r="14" spans="1:42" x14ac:dyDescent="0.25">
      <c r="A14" s="45"/>
      <c r="B14" s="20"/>
      <c r="C14" s="45"/>
      <c r="D14" s="45"/>
      <c r="E14" s="45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46"/>
      <c r="W14" s="45"/>
      <c r="X14" s="16"/>
      <c r="Y14" s="16"/>
      <c r="Z14" s="40"/>
      <c r="AA14" s="40"/>
      <c r="AB14" s="40"/>
      <c r="AC14" s="40"/>
      <c r="AD14" s="40"/>
      <c r="AE14" s="40"/>
      <c r="AF14" s="41"/>
      <c r="AG14" s="42"/>
      <c r="AH14" s="45"/>
      <c r="AI14" s="45"/>
      <c r="AJ14" s="45"/>
      <c r="AK14" s="45"/>
      <c r="AL14" s="24"/>
      <c r="AM14" s="23" t="s">
        <v>77</v>
      </c>
      <c r="AN14" s="23">
        <v>0.52800000000000002</v>
      </c>
      <c r="AO14" s="14"/>
    </row>
    <row r="15" spans="1:42" x14ac:dyDescent="0.25">
      <c r="A15" s="52" t="s">
        <v>87</v>
      </c>
      <c r="B15" s="20"/>
      <c r="C15" s="14"/>
      <c r="D15" s="14"/>
      <c r="E15" s="14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5"/>
      <c r="W15" s="14"/>
      <c r="X15" s="16"/>
      <c r="Y15" s="16"/>
      <c r="Z15" s="17"/>
      <c r="AA15" s="17"/>
      <c r="AB15" s="17"/>
      <c r="AC15" s="17"/>
      <c r="AD15" s="17"/>
      <c r="AE15" s="17"/>
      <c r="AF15" s="16"/>
      <c r="AG15" s="2"/>
      <c r="AH15" s="14"/>
      <c r="AI15" s="14"/>
      <c r="AJ15" s="25"/>
      <c r="AK15" s="25"/>
      <c r="AL15" s="25"/>
      <c r="AM15" s="26" t="s">
        <v>75</v>
      </c>
      <c r="AN15" s="25"/>
      <c r="AO15" s="25"/>
      <c r="AP15" s="25"/>
    </row>
    <row r="16" spans="1:42" s="54" customFormat="1" x14ac:dyDescent="0.25"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6"/>
      <c r="X16" s="55"/>
      <c r="Y16" s="55"/>
      <c r="Z16" s="57"/>
      <c r="AA16" s="57"/>
      <c r="AB16" s="57"/>
      <c r="AC16" s="57"/>
      <c r="AD16" s="57"/>
      <c r="AE16" s="57"/>
      <c r="AF16" s="55"/>
      <c r="AG16" s="58"/>
    </row>
    <row r="17" spans="1:37" s="54" customFormat="1" x14ac:dyDescent="0.25">
      <c r="A17" s="54">
        <v>435</v>
      </c>
      <c r="E17" s="54" t="s">
        <v>91</v>
      </c>
      <c r="F17" s="55">
        <v>0.221866753</v>
      </c>
      <c r="G17" s="55">
        <v>0.22184135699999999</v>
      </c>
      <c r="H17" s="55">
        <v>6.4341779999999996E-3</v>
      </c>
      <c r="I17" s="55">
        <v>0.49174184399999998</v>
      </c>
      <c r="J17" s="55">
        <v>0.49162094099999998</v>
      </c>
      <c r="K17" s="55">
        <v>1.401457E-3</v>
      </c>
      <c r="L17" s="55">
        <v>-3.7734498999999998E-2</v>
      </c>
      <c r="M17" s="55">
        <v>6.5886820000000002E-3</v>
      </c>
      <c r="N17" s="55">
        <v>-9.9753867639999996</v>
      </c>
      <c r="O17" s="55">
        <v>6.3685820000000002E-3</v>
      </c>
      <c r="P17" s="55">
        <v>-19.414306969999998</v>
      </c>
      <c r="Q17" s="55">
        <v>1.34786E-3</v>
      </c>
      <c r="R17" s="55">
        <v>-28.78818484</v>
      </c>
      <c r="S17" s="55">
        <v>0.209453633</v>
      </c>
      <c r="T17" s="55">
        <v>-1.548113799</v>
      </c>
      <c r="U17" s="55">
        <v>7.1252420999999996E-2</v>
      </c>
      <c r="V17" s="56">
        <v>43286.747916666667</v>
      </c>
      <c r="W17" s="54">
        <v>2</v>
      </c>
      <c r="X17" s="55">
        <v>0.44258939899999999</v>
      </c>
      <c r="Y17" s="55">
        <v>0.46128150699999998</v>
      </c>
      <c r="Z17" s="57">
        <f>((((N17/1000)+1)/((SMOW!$Z$4/1000)+1))-1)*1000</f>
        <v>0.19365401463256049</v>
      </c>
      <c r="AA17" s="57">
        <f>((((P17/1000)+1)/((SMOW!$AA$4/1000)+1))-1)*1000</f>
        <v>0.36504047571028764</v>
      </c>
      <c r="AB17" s="57">
        <f>Z17*SMOW!$AN$6</f>
        <v>0.20695265553470285</v>
      </c>
      <c r="AC17" s="57">
        <f>AA17*SMOW!$AN$12</f>
        <v>0.38946156976372853</v>
      </c>
      <c r="AD17" s="57">
        <f t="shared" ref="AD17:AD23" si="0">LN((AB17/1000)+1)*1000</f>
        <v>0.20693124378788694</v>
      </c>
      <c r="AE17" s="57">
        <f t="shared" ref="AE17:AE23" si="1">LN((AC17/1000)+1)*1000</f>
        <v>0.38938574929202246</v>
      </c>
      <c r="AF17" s="55">
        <f>(AD17-SMOW!$AN$14*AE17)</f>
        <v>1.3355681616990522E-3</v>
      </c>
      <c r="AG17" s="58">
        <f t="shared" ref="AG17:AG23" si="2">AF17*1000</f>
        <v>1.3355681616990522</v>
      </c>
    </row>
    <row r="18" spans="1:37" s="54" customFormat="1" x14ac:dyDescent="0.25">
      <c r="A18" s="54">
        <v>451</v>
      </c>
      <c r="E18" s="54" t="s">
        <v>107</v>
      </c>
      <c r="F18" s="55">
        <v>-0.108511499</v>
      </c>
      <c r="G18" s="55">
        <v>-0.10851764799999999</v>
      </c>
      <c r="H18" s="55">
        <v>3.707952E-3</v>
      </c>
      <c r="I18" s="55">
        <v>-0.120723026</v>
      </c>
      <c r="J18" s="55">
        <v>-0.12073054499999999</v>
      </c>
      <c r="K18" s="55">
        <v>3.4943769999999999E-3</v>
      </c>
      <c r="L18" s="55">
        <v>-4.477192E-2</v>
      </c>
      <c r="M18" s="55">
        <v>3.0502390000000002E-3</v>
      </c>
      <c r="N18" s="55">
        <v>-10.302396809999999</v>
      </c>
      <c r="O18" s="55">
        <v>3.6701490000000002E-3</v>
      </c>
      <c r="P18" s="55">
        <v>-20.014430090000001</v>
      </c>
      <c r="Q18" s="55">
        <v>3.4248519999999999E-3</v>
      </c>
      <c r="R18" s="55">
        <v>-30.193762079999999</v>
      </c>
      <c r="S18" s="55">
        <v>0.148418621</v>
      </c>
      <c r="T18" s="55">
        <v>-0.52696955000000001</v>
      </c>
      <c r="U18" s="55">
        <v>7.8634828000000004E-2</v>
      </c>
      <c r="V18" s="56">
        <v>43292.570833333331</v>
      </c>
      <c r="W18" s="54">
        <v>2</v>
      </c>
      <c r="X18" s="55">
        <v>0.22502327699999999</v>
      </c>
      <c r="Y18" s="55">
        <v>0.21420050199999999</v>
      </c>
      <c r="Z18" s="57">
        <f>((((N18/1000)+1)/((SMOW!$Z$4/1000)+1))-1)*1000</f>
        <v>-0.13671491603384212</v>
      </c>
      <c r="AA18" s="57">
        <f>((((P18/1000)+1)/((SMOW!$AA$4/1000)+1))-1)*1000</f>
        <v>-0.24718769924314543</v>
      </c>
      <c r="AB18" s="57">
        <f>Z18*SMOW!$AN$6</f>
        <v>-0.14610342562787415</v>
      </c>
      <c r="AC18" s="57">
        <f>AA18*SMOW!$AN$12</f>
        <v>-0.26372447928191961</v>
      </c>
      <c r="AD18" s="57">
        <f t="shared" si="0"/>
        <v>-0.14611409977300815</v>
      </c>
      <c r="AE18" s="57">
        <f t="shared" si="1"/>
        <v>-0.26375926069767386</v>
      </c>
      <c r="AF18" s="55">
        <f>(AD18-SMOW!$AN$14*AE18)</f>
        <v>-6.8492101246363513E-3</v>
      </c>
      <c r="AG18" s="58">
        <f t="shared" si="2"/>
        <v>-6.8492101246363513</v>
      </c>
    </row>
    <row r="19" spans="1:37" s="54" customFormat="1" x14ac:dyDescent="0.25">
      <c r="A19" s="54">
        <v>452</v>
      </c>
      <c r="E19" s="54" t="s">
        <v>108</v>
      </c>
      <c r="F19" s="55">
        <v>-9.9096262000000004E-2</v>
      </c>
      <c r="G19" s="55">
        <v>-9.9101776000000003E-2</v>
      </c>
      <c r="H19" s="55">
        <v>5.5642820000000003E-3</v>
      </c>
      <c r="I19" s="55">
        <v>-0.11624936299999999</v>
      </c>
      <c r="J19" s="55">
        <v>-0.116256814</v>
      </c>
      <c r="K19" s="55">
        <v>5.9654110000000003E-3</v>
      </c>
      <c r="L19" s="55">
        <v>-3.7718177999999998E-2</v>
      </c>
      <c r="M19" s="55">
        <v>4.1952609999999996E-3</v>
      </c>
      <c r="N19" s="55">
        <v>-10.29307756</v>
      </c>
      <c r="O19" s="55">
        <v>5.5075549999999999E-3</v>
      </c>
      <c r="P19" s="55">
        <v>-20.010045439999999</v>
      </c>
      <c r="Q19" s="55">
        <v>5.8467229999999999E-3</v>
      </c>
      <c r="R19" s="55">
        <v>-29.967967689999998</v>
      </c>
      <c r="S19" s="55">
        <v>0.136376988</v>
      </c>
      <c r="T19" s="55">
        <v>-5.26680057</v>
      </c>
      <c r="U19" s="55">
        <v>6.6997459999999995E-2</v>
      </c>
      <c r="V19" s="56">
        <v>43292.644444444442</v>
      </c>
      <c r="W19" s="54">
        <v>2</v>
      </c>
      <c r="X19" s="55">
        <v>1.6548297999999999E-2</v>
      </c>
      <c r="Y19" s="55">
        <v>1.7389897000000001E-2</v>
      </c>
      <c r="Z19" s="57">
        <f>((((N19/1000)+1)/((SMOW!$Z$4/1000)+1))-1)*1000</f>
        <v>-0.12729994332949524</v>
      </c>
      <c r="AA19" s="57">
        <f>((((P19/1000)+1)/((SMOW!$AA$4/1000)+1))-1)*1000</f>
        <v>-0.24271460667613098</v>
      </c>
      <c r="AB19" s="57">
        <f>Z19*SMOW!$AN$6</f>
        <v>-0.13604190634231567</v>
      </c>
      <c r="AC19" s="57">
        <f>AA19*SMOW!$AN$12</f>
        <v>-0.25895213821629343</v>
      </c>
      <c r="AD19" s="57">
        <f t="shared" si="0"/>
        <v>-0.13605116088179711</v>
      </c>
      <c r="AE19" s="57">
        <f t="shared" si="1"/>
        <v>-0.25898567211043477</v>
      </c>
      <c r="AF19" s="55">
        <f>(AD19-SMOW!$AN$14*AE19)</f>
        <v>6.9327399251245536E-4</v>
      </c>
      <c r="AG19" s="58">
        <f t="shared" si="2"/>
        <v>0.69327399251245536</v>
      </c>
    </row>
    <row r="20" spans="1:37" s="54" customFormat="1" x14ac:dyDescent="0.25">
      <c r="A20" s="54">
        <v>456</v>
      </c>
      <c r="E20" s="54" t="s">
        <v>112</v>
      </c>
      <c r="F20" s="59">
        <v>6.294139E-2</v>
      </c>
      <c r="G20" s="59">
        <v>6.2939157999999995E-2</v>
      </c>
      <c r="H20" s="59">
        <v>3.590878E-3</v>
      </c>
      <c r="I20" s="59">
        <v>0.193539287</v>
      </c>
      <c r="J20" s="59">
        <v>0.19352052</v>
      </c>
      <c r="K20" s="59">
        <v>1.449662E-3</v>
      </c>
      <c r="L20" s="59">
        <v>-3.9239676000000001E-2</v>
      </c>
      <c r="M20" s="59">
        <v>3.7466299999999999E-3</v>
      </c>
      <c r="N20" s="59">
        <v>-10.132691879999999</v>
      </c>
      <c r="O20" s="59">
        <v>3.5542690000000001E-3</v>
      </c>
      <c r="P20" s="59">
        <v>-19.706420380000001</v>
      </c>
      <c r="Q20" s="59">
        <v>1.420819E-3</v>
      </c>
      <c r="R20" s="59">
        <v>-29.052719809999999</v>
      </c>
      <c r="S20" s="59">
        <v>0.12499234200000001</v>
      </c>
      <c r="T20" s="55">
        <v>-8.7263798149999996</v>
      </c>
      <c r="U20" s="55">
        <v>7.3344547999999996E-2</v>
      </c>
      <c r="V20" s="56">
        <v>43293.502083333333</v>
      </c>
      <c r="W20" s="54">
        <v>2</v>
      </c>
      <c r="X20" s="55">
        <v>7.0582982000000002E-2</v>
      </c>
      <c r="Y20" s="55">
        <v>7.5004500000000002E-2</v>
      </c>
      <c r="Z20" s="57">
        <f>((((N20/1000)+1)/((SMOW!$Z$4/1000)+1))-1)*1000</f>
        <v>3.4733138662756957E-2</v>
      </c>
      <c r="AA20" s="57">
        <f>((((P20/1000)+1)/((SMOW!$AA$4/1000)+1))-1)*1000</f>
        <v>6.7034859989822948E-2</v>
      </c>
      <c r="AB20" s="57">
        <f>Z20*SMOW!$AN$6</f>
        <v>3.7118338573828971E-2</v>
      </c>
      <c r="AC20" s="57">
        <f>AA20*SMOW!$AN$12</f>
        <v>7.1519471230495221E-2</v>
      </c>
      <c r="AD20" s="57">
        <f t="shared" si="0"/>
        <v>3.7117649705410934E-2</v>
      </c>
      <c r="AE20" s="57">
        <f t="shared" si="1"/>
        <v>7.1516913834960366E-2</v>
      </c>
      <c r="AF20" s="55">
        <f>(AD20-SMOW!$AN$14*AE20)</f>
        <v>-6.4328079944814265E-4</v>
      </c>
      <c r="AG20" s="58">
        <f t="shared" si="2"/>
        <v>-0.64328079944814265</v>
      </c>
    </row>
    <row r="21" spans="1:37" s="54" customFormat="1" x14ac:dyDescent="0.25">
      <c r="A21" s="54">
        <v>457</v>
      </c>
      <c r="E21" s="54" t="s">
        <v>113</v>
      </c>
      <c r="F21" s="55">
        <v>-0.144189534220585</v>
      </c>
      <c r="G21" s="55">
        <v>-0.14420043777826799</v>
      </c>
      <c r="H21" s="55">
        <v>5.0996000448052196E-3</v>
      </c>
      <c r="I21" s="55">
        <v>-0.20140946423742001</v>
      </c>
      <c r="J21" s="55">
        <v>-0.20142982518382099</v>
      </c>
      <c r="K21" s="55">
        <v>1.9651558920082001E-3</v>
      </c>
      <c r="L21" s="55">
        <v>-3.7845490081210999E-2</v>
      </c>
      <c r="M21" s="55">
        <v>5.1108713427901499E-3</v>
      </c>
      <c r="N21" s="55">
        <v>-10.3377111097897</v>
      </c>
      <c r="O21" s="55">
        <v>5.0476096652529003E-3</v>
      </c>
      <c r="P21" s="55">
        <v>-20.0935111871385</v>
      </c>
      <c r="Q21" s="55">
        <v>1.92605693620405E-3</v>
      </c>
      <c r="R21" s="55">
        <v>-29.661351543055101</v>
      </c>
      <c r="S21" s="55">
        <v>0.119891592880795</v>
      </c>
      <c r="T21" s="55">
        <v>-3.7523012860329699</v>
      </c>
      <c r="U21" s="55">
        <v>6.3271538016683795E-2</v>
      </c>
      <c r="V21" s="56">
        <v>43293.576192129629</v>
      </c>
      <c r="W21" s="54">
        <v>2</v>
      </c>
      <c r="X21" s="55">
        <v>8.5382271446241302E-4</v>
      </c>
      <c r="Y21" s="55">
        <v>1.64850952960751E-3</v>
      </c>
      <c r="Z21" s="57">
        <f>((((N21/1000)+1)/((SMOW!$Z$4/1000)+1))-1)*1000</f>
        <v>-0.17239194675944258</v>
      </c>
      <c r="AA21" s="57">
        <f>((((P21/1000)+1)/((SMOW!$AA$4/1000)+1))-1)*1000</f>
        <v>-0.3278639374364456</v>
      </c>
      <c r="AB21" s="57">
        <f>Z21*SMOW!$AN$6</f>
        <v>-0.18423047537825288</v>
      </c>
      <c r="AC21" s="57">
        <f>AA21*SMOW!$AN$12</f>
        <v>-0.34979793266611831</v>
      </c>
      <c r="AD21" s="57">
        <f t="shared" si="0"/>
        <v>-0.1842474478969309</v>
      </c>
      <c r="AE21" s="57">
        <f t="shared" si="1"/>
        <v>-0.34985912623361642</v>
      </c>
      <c r="AF21" s="55">
        <f>(AD21-SMOW!$AN$14*AE21)</f>
        <v>4.7817075441858314E-4</v>
      </c>
      <c r="AG21" s="58">
        <f t="shared" si="2"/>
        <v>0.47817075441858314</v>
      </c>
    </row>
    <row r="22" spans="1:37" s="54" customFormat="1" x14ac:dyDescent="0.25">
      <c r="A22" s="54">
        <v>464</v>
      </c>
      <c r="E22" s="54" t="s">
        <v>116</v>
      </c>
      <c r="F22" s="55">
        <v>0.218996522</v>
      </c>
      <c r="G22" s="55">
        <v>0.21897217999999999</v>
      </c>
      <c r="H22" s="55">
        <v>4.331873E-3</v>
      </c>
      <c r="I22" s="55">
        <v>0.49699941600000003</v>
      </c>
      <c r="J22" s="55">
        <v>0.49687589900000001</v>
      </c>
      <c r="K22" s="55">
        <v>1.6628000000000001E-3</v>
      </c>
      <c r="L22" s="55">
        <v>-4.3378293999999998E-2</v>
      </c>
      <c r="M22" s="55">
        <v>4.4062040000000004E-3</v>
      </c>
      <c r="N22" s="55">
        <v>-9.9782277320000006</v>
      </c>
      <c r="O22" s="55">
        <v>4.2877100000000001E-3</v>
      </c>
      <c r="P22" s="55">
        <v>-19.408997930000002</v>
      </c>
      <c r="Q22" s="55">
        <v>1.629716E-3</v>
      </c>
      <c r="R22" s="55">
        <v>-28.606231040000001</v>
      </c>
      <c r="S22" s="55">
        <v>0.13626638299999999</v>
      </c>
      <c r="T22" s="55">
        <v>19.299783470000001</v>
      </c>
      <c r="U22" s="55">
        <v>9.3755723999999999E-2</v>
      </c>
      <c r="V22" s="56">
        <v>43294.534722222219</v>
      </c>
      <c r="W22" s="54">
        <v>2</v>
      </c>
      <c r="X22" s="55">
        <v>6.3848170999999995E-2</v>
      </c>
      <c r="Y22" s="55">
        <v>5.8798186000000002E-2</v>
      </c>
      <c r="Z22" s="57">
        <f>((((N22/1000)+1)/((SMOW!$Z$4/1000)+1))-1)*1000</f>
        <v>0.19078386562143557</v>
      </c>
      <c r="AA22" s="57">
        <f>((((P22/1000)+1)/((SMOW!$AA$4/1000)+1))-1)*1000</f>
        <v>0.37045660410406356</v>
      </c>
      <c r="AB22" s="57">
        <f>Z22*SMOW!$AN$6</f>
        <v>0.20388540717034734</v>
      </c>
      <c r="AC22" s="57">
        <f>AA22*SMOW!$AN$12</f>
        <v>0.39524003545901204</v>
      </c>
      <c r="AD22" s="57">
        <f t="shared" si="0"/>
        <v>0.20386462536548458</v>
      </c>
      <c r="AE22" s="57">
        <f t="shared" si="1"/>
        <v>0.39516194869084037</v>
      </c>
      <c r="AF22" s="55">
        <f>(AD22-SMOW!$AN$14*AE22)</f>
        <v>-4.7808835432791574E-3</v>
      </c>
      <c r="AG22" s="58">
        <f t="shared" si="2"/>
        <v>-4.7808835432791579</v>
      </c>
    </row>
    <row r="23" spans="1:37" s="54" customFormat="1" x14ac:dyDescent="0.25">
      <c r="A23" s="54">
        <v>465</v>
      </c>
      <c r="E23" s="54" t="s">
        <v>117</v>
      </c>
      <c r="F23" s="55">
        <v>1.2547044E-2</v>
      </c>
      <c r="G23" s="55">
        <v>1.2546387000000001E-2</v>
      </c>
      <c r="H23" s="55">
        <v>5.4481290000000003E-3</v>
      </c>
      <c r="I23" s="55">
        <v>8.6888381000000001E-2</v>
      </c>
      <c r="J23" s="55">
        <v>8.6884465999999994E-2</v>
      </c>
      <c r="K23" s="55">
        <v>2.6760040000000001E-3</v>
      </c>
      <c r="L23" s="55">
        <v>-3.3328611000000001E-2</v>
      </c>
      <c r="M23" s="55">
        <v>5.1290229999999999E-3</v>
      </c>
      <c r="N23" s="55">
        <v>-10.182572459999999</v>
      </c>
      <c r="O23" s="55">
        <v>5.3925850000000001E-3</v>
      </c>
      <c r="P23" s="55">
        <v>-19.810949350000001</v>
      </c>
      <c r="Q23" s="55">
        <v>2.6227619999999998E-3</v>
      </c>
      <c r="R23" s="55">
        <v>-29.50013045</v>
      </c>
      <c r="S23" s="55">
        <v>0.124719788</v>
      </c>
      <c r="T23" s="55">
        <v>31.218054039999998</v>
      </c>
      <c r="U23" s="55">
        <v>7.2533762000000002E-2</v>
      </c>
      <c r="V23" s="56">
        <v>43294.607638888891</v>
      </c>
      <c r="W23" s="54">
        <v>2</v>
      </c>
      <c r="X23" s="55">
        <v>3.8222152000000002E-2</v>
      </c>
      <c r="Y23" s="55">
        <v>4.0767328999999998E-2</v>
      </c>
      <c r="Z23" s="57">
        <f>((((N23/1000)+1)/((SMOW!$Z$4/1000)+1))-1)*1000</f>
        <v>-1.5659789864064244E-2</v>
      </c>
      <c r="AA23" s="57">
        <f>((((P23/1000)+1)/((SMOW!$AA$4/1000)+1))-1)*1000</f>
        <v>-3.9602558900009299E-2</v>
      </c>
      <c r="AB23" s="57">
        <f>Z23*SMOW!$AN$6</f>
        <v>-1.6735181574379886E-2</v>
      </c>
      <c r="AC23" s="57">
        <f>AA23*SMOW!$AN$12</f>
        <v>-4.225195774755415E-2</v>
      </c>
      <c r="AD23" s="57">
        <f t="shared" si="0"/>
        <v>-1.6735321609125619E-2</v>
      </c>
      <c r="AE23" s="57">
        <f t="shared" si="1"/>
        <v>-4.2252850386651761E-2</v>
      </c>
      <c r="AF23" s="55">
        <f>(AD23-SMOW!$AN$14*AE23)</f>
        <v>5.5741833950265114E-3</v>
      </c>
      <c r="AG23" s="58">
        <f t="shared" si="2"/>
        <v>5.5741833950265116</v>
      </c>
    </row>
    <row r="24" spans="1:37" s="45" customFormat="1" x14ac:dyDescent="0.25">
      <c r="A24" s="45">
        <v>484</v>
      </c>
      <c r="E24" s="45" t="s">
        <v>134</v>
      </c>
      <c r="F24" s="16">
        <v>6.1103780210480803E-2</v>
      </c>
      <c r="G24" s="16">
        <v>6.1101542417786099E-2</v>
      </c>
      <c r="H24" s="16">
        <v>4.3622980246170104E-3</v>
      </c>
      <c r="I24" s="16">
        <v>0.18133974575053599</v>
      </c>
      <c r="J24" s="16">
        <v>0.18132327991230801</v>
      </c>
      <c r="K24" s="16">
        <v>1.14987833959447E-3</v>
      </c>
      <c r="L24" s="16">
        <v>-3.46371493759128E-2</v>
      </c>
      <c r="M24" s="16">
        <v>4.3580666023220003E-3</v>
      </c>
      <c r="N24" s="16">
        <v>-10.1345107589721</v>
      </c>
      <c r="O24" s="16">
        <v>4.31782443295945E-3</v>
      </c>
      <c r="P24" s="16">
        <v>-19.718377197147401</v>
      </c>
      <c r="Q24" s="16">
        <v>1.1270002348272099E-3</v>
      </c>
      <c r="R24" s="16">
        <v>-29.371443825224102</v>
      </c>
      <c r="S24" s="16">
        <v>0.14721197364766</v>
      </c>
      <c r="T24" s="16">
        <v>9.8850740824641807</v>
      </c>
      <c r="U24" s="16">
        <v>7.0144159720424995E-2</v>
      </c>
      <c r="V24" s="53">
        <v>43299.979398148149</v>
      </c>
      <c r="W24" s="45">
        <v>2</v>
      </c>
      <c r="X24" s="16">
        <v>3.3321543116572598E-3</v>
      </c>
      <c r="Y24" s="16">
        <v>1.10400596461516E-3</v>
      </c>
      <c r="Z24" s="17">
        <f>((((N24/1000)+1)/((SMOW!$Z$4/1000)+1))-1)*1000</f>
        <v>3.289557706986912E-2</v>
      </c>
      <c r="AA24" s="17">
        <f>((((P24/1000)+1)/((SMOW!$AA$4/1000)+1))-1)*1000</f>
        <v>5.4836862451557167E-2</v>
      </c>
      <c r="AB24" s="17">
        <f>Z24*SMOW!$AN$6</f>
        <v>3.5154587643706117E-2</v>
      </c>
      <c r="AC24" s="17">
        <f>AA24*SMOW!$AN$12</f>
        <v>5.8505431458649705E-2</v>
      </c>
      <c r="AD24" s="17">
        <f t="shared" ref="AD24" si="3">LN((AB24/1000)+1)*1000</f>
        <v>3.515396973576948E-2</v>
      </c>
      <c r="AE24" s="17">
        <f t="shared" ref="AE24" si="4">LN((AC24/1000)+1)*1000</f>
        <v>5.8503720082572021E-2</v>
      </c>
      <c r="AF24" s="16">
        <f>(AD24-SMOW!$AN$14*AE24)</f>
        <v>4.2640055321714505E-3</v>
      </c>
      <c r="AG24" s="2">
        <f t="shared" ref="AG24" si="5">AF24*1000</f>
        <v>4.264005532171451</v>
      </c>
    </row>
    <row r="25" spans="1:37" s="45" customFormat="1" x14ac:dyDescent="0.25">
      <c r="B25" s="20"/>
      <c r="C25" s="47"/>
      <c r="D25" s="47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46"/>
      <c r="X25" s="16"/>
      <c r="Y25" s="16"/>
      <c r="Z25" s="17"/>
      <c r="AA25" s="17"/>
      <c r="AB25" s="17"/>
      <c r="AC25" s="17"/>
      <c r="AD25" s="17"/>
      <c r="AE25" s="17"/>
      <c r="AF25" s="16"/>
      <c r="AG25" s="2"/>
    </row>
    <row r="26" spans="1:37" s="45" customFormat="1" x14ac:dyDescent="0.25">
      <c r="B26" s="20"/>
      <c r="C26" s="47"/>
      <c r="D26" s="47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46"/>
      <c r="X26" s="16"/>
      <c r="Y26" s="16"/>
      <c r="Z26" s="17"/>
      <c r="AA26" s="17"/>
      <c r="AB26" s="17"/>
      <c r="AC26" s="17"/>
      <c r="AD26" s="17"/>
      <c r="AE26" s="17"/>
      <c r="AF26" s="16"/>
      <c r="AG26" s="2"/>
    </row>
    <row r="27" spans="1:37" s="45" customFormat="1" x14ac:dyDescent="0.25">
      <c r="B27" s="20"/>
      <c r="C27" s="47"/>
      <c r="D27" s="47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46"/>
      <c r="X27" s="16"/>
      <c r="Y27" s="16"/>
      <c r="Z27" s="17"/>
      <c r="AA27" s="17"/>
      <c r="AB27" s="17"/>
      <c r="AC27" s="17"/>
      <c r="AD27" s="17"/>
      <c r="AE27" s="17"/>
      <c r="AF27" s="16"/>
      <c r="AG27" s="2"/>
    </row>
    <row r="28" spans="1:37" s="45" customFormat="1" x14ac:dyDescent="0.25">
      <c r="B28" s="20"/>
      <c r="C28" s="47"/>
      <c r="D28" s="47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46"/>
      <c r="X28" s="16"/>
      <c r="Y28" s="16"/>
      <c r="Z28" s="17"/>
      <c r="AA28" s="17"/>
      <c r="AB28" s="17"/>
      <c r="AC28" s="17"/>
      <c r="AD28" s="17"/>
      <c r="AE28" s="17"/>
      <c r="AF28" s="16"/>
      <c r="AG28" s="2"/>
    </row>
    <row r="29" spans="1:37" s="45" customFormat="1" x14ac:dyDescent="0.25">
      <c r="B29" s="20"/>
      <c r="C29" s="47"/>
      <c r="D29" s="47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46"/>
      <c r="X29" s="16"/>
      <c r="Y29" s="16"/>
      <c r="Z29" s="17"/>
      <c r="AA29" s="17"/>
      <c r="AB29" s="17"/>
      <c r="AC29" s="17"/>
      <c r="AD29" s="17"/>
      <c r="AE29" s="17"/>
      <c r="AF29" s="16"/>
      <c r="AG29" s="2"/>
    </row>
    <row r="30" spans="1:37" s="18" customFormat="1" x14ac:dyDescent="0.25">
      <c r="A30" s="14"/>
      <c r="B30" s="20"/>
      <c r="C30" s="14"/>
      <c r="D30" s="14"/>
      <c r="E30" s="14"/>
      <c r="F30" s="17"/>
      <c r="G30" s="17"/>
      <c r="H30" s="17"/>
      <c r="I30" s="17"/>
      <c r="J30" s="17"/>
      <c r="K30" s="17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5"/>
      <c r="W30" s="14"/>
      <c r="X30" s="16"/>
      <c r="Y30" s="19" t="s">
        <v>35</v>
      </c>
      <c r="Z30" s="16">
        <f t="shared" ref="Z30:AG30" si="6">AVERAGE(Z16:Z29)</f>
        <v>-2.7755575615628914E-14</v>
      </c>
      <c r="AA30" s="16">
        <f t="shared" si="6"/>
        <v>0</v>
      </c>
      <c r="AB30" s="16">
        <f t="shared" si="6"/>
        <v>-2.9661169353989436E-14</v>
      </c>
      <c r="AC30" s="16">
        <f t="shared" si="6"/>
        <v>0</v>
      </c>
      <c r="AD30" s="16">
        <f t="shared" si="6"/>
        <v>-1.0067695788732942E-5</v>
      </c>
      <c r="AE30" s="16">
        <f t="shared" si="6"/>
        <v>-3.6072190997695798E-5</v>
      </c>
      <c r="AF30" s="16">
        <f t="shared" si="6"/>
        <v>8.9784210580501692E-6</v>
      </c>
      <c r="AG30" s="2">
        <f t="shared" si="6"/>
        <v>8.9784210580502455E-3</v>
      </c>
      <c r="AH30" s="19" t="s">
        <v>35</v>
      </c>
      <c r="AI30" s="14" t="s">
        <v>76</v>
      </c>
      <c r="AJ30" s="14"/>
      <c r="AK30"/>
    </row>
    <row r="31" spans="1:37" s="18" customFormat="1" x14ac:dyDescent="0.25">
      <c r="A31" s="14"/>
      <c r="B31" s="20"/>
      <c r="C31" s="14"/>
      <c r="D31" s="14"/>
      <c r="E31" s="14"/>
      <c r="F31" s="17"/>
      <c r="G31" s="17"/>
      <c r="H31" s="17"/>
      <c r="I31" s="17"/>
      <c r="J31" s="17"/>
      <c r="K31" s="17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5"/>
      <c r="W31" s="14"/>
      <c r="X31" s="16"/>
      <c r="Y31" s="16"/>
      <c r="Z31" s="16"/>
      <c r="AA31" s="16"/>
      <c r="AB31" s="16"/>
      <c r="AC31" s="16"/>
      <c r="AD31" s="14"/>
      <c r="AE31" s="14"/>
      <c r="AF31" s="16"/>
      <c r="AG31" s="2">
        <f>STDEV(AG16:AG29)</f>
        <v>4.1735215378758852</v>
      </c>
      <c r="AH31" s="19" t="s">
        <v>74</v>
      </c>
      <c r="AJ31" s="14"/>
      <c r="AK31"/>
    </row>
    <row r="32" spans="1:37" s="18" customFormat="1" x14ac:dyDescent="0.25">
      <c r="B32" s="20"/>
      <c r="C32" s="14"/>
      <c r="D32" s="14"/>
      <c r="E32" s="14"/>
      <c r="F32" s="17"/>
      <c r="G32" s="17"/>
      <c r="H32" s="17"/>
      <c r="I32" s="17"/>
      <c r="J32" s="17"/>
      <c r="K32" s="17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5"/>
      <c r="W32" s="14"/>
      <c r="X32" s="16"/>
      <c r="Y32" s="16"/>
      <c r="Z32" s="16"/>
      <c r="AA32" s="16"/>
      <c r="AB32" s="16"/>
      <c r="AC32" s="16"/>
      <c r="AD32" s="14"/>
      <c r="AE32" s="14"/>
      <c r="AF32" s="14"/>
      <c r="AG32" s="3"/>
      <c r="AH32" s="19"/>
      <c r="AI32" s="14"/>
      <c r="AJ32" s="14"/>
      <c r="AK32"/>
    </row>
    <row r="33" spans="1:37" s="45" customFormat="1" x14ac:dyDescent="0.25">
      <c r="A33" s="18" t="s">
        <v>82</v>
      </c>
      <c r="B33" s="27"/>
      <c r="C33" s="18"/>
      <c r="D33" s="18"/>
      <c r="E33" s="18"/>
      <c r="F33" s="34"/>
      <c r="G33" s="34"/>
      <c r="H33" s="34"/>
      <c r="I33" s="36"/>
      <c r="J33" s="36"/>
      <c r="K33" s="36"/>
      <c r="L33" s="34"/>
      <c r="M33" s="34"/>
      <c r="N33" s="34"/>
      <c r="O33" s="34"/>
      <c r="P33" s="18"/>
      <c r="Q33" s="18"/>
      <c r="R33" s="18"/>
      <c r="S33" s="18"/>
      <c r="T33" s="18"/>
      <c r="U33" s="18"/>
      <c r="V33" s="12"/>
      <c r="W33" s="18"/>
      <c r="X33" s="34"/>
      <c r="Y33" s="34"/>
      <c r="Z33" s="36"/>
      <c r="AA33" s="36"/>
      <c r="AB33" s="36"/>
      <c r="AC33" s="36"/>
      <c r="AD33" s="36"/>
      <c r="AE33" s="36"/>
      <c r="AF33" s="34"/>
      <c r="AG33" s="35"/>
      <c r="AH33" s="18"/>
      <c r="AI33" s="18"/>
      <c r="AJ33" s="18"/>
      <c r="AK33"/>
    </row>
    <row r="34" spans="1:37" s="54" customFormat="1" x14ac:dyDescent="0.25">
      <c r="A34" s="54">
        <v>434</v>
      </c>
      <c r="E34" s="54" t="s">
        <v>90</v>
      </c>
      <c r="F34" s="55">
        <v>0.43567104600000001</v>
      </c>
      <c r="G34" s="55">
        <v>0.435575245</v>
      </c>
      <c r="H34" s="55">
        <v>6.9781410000000002E-3</v>
      </c>
      <c r="I34" s="55">
        <v>0.96845885700000001</v>
      </c>
      <c r="J34" s="55">
        <v>0.96799016699999996</v>
      </c>
      <c r="K34" s="55">
        <v>1.373223E-3</v>
      </c>
      <c r="L34" s="55">
        <v>-6.7446629999999994E-2</v>
      </c>
      <c r="M34" s="55">
        <v>4.2638820000000001E-3</v>
      </c>
      <c r="N34" s="55">
        <v>-9.7637622030000006</v>
      </c>
      <c r="O34" s="55">
        <v>6.9069989999999996E-3</v>
      </c>
      <c r="P34" s="55">
        <v>-18.947006120000001</v>
      </c>
      <c r="Q34" s="55">
        <v>1.3147320000000001E-3</v>
      </c>
      <c r="R34" s="55">
        <v>-27.556783169999999</v>
      </c>
      <c r="S34" s="55">
        <v>0.147962497</v>
      </c>
      <c r="T34" s="55">
        <v>-3.4392814029999998</v>
      </c>
      <c r="U34" s="55">
        <v>5.6322068000000003E-2</v>
      </c>
      <c r="V34" s="56">
        <v>43286.65902777778</v>
      </c>
      <c r="W34" s="54">
        <v>2</v>
      </c>
      <c r="X34" s="55">
        <v>7.2300000000000002E-6</v>
      </c>
      <c r="Y34" s="55">
        <v>8.1435399999999999E-4</v>
      </c>
      <c r="Z34" s="57">
        <f>((((N34/1000)+1)/((SMOW!$Z$4/1000)+1))-1)*1000</f>
        <v>0.40745227794447558</v>
      </c>
      <c r="AA34" s="57">
        <f>((((P34/1000)+1)/((SMOW!$AA$4/1000)+1))-1)*1000</f>
        <v>0.84176722896334155</v>
      </c>
      <c r="AB34" s="57">
        <f>Z34*SMOW!$AN$6</f>
        <v>0.43543290896534376</v>
      </c>
      <c r="AC34" s="57">
        <f>AA34*SMOW!$AN$12</f>
        <v>0.8980811942287521</v>
      </c>
      <c r="AD34" s="57">
        <f t="shared" ref="AD34" si="7">LN((AB34/1000)+1)*1000</f>
        <v>0.43533813556683992</v>
      </c>
      <c r="AE34" s="57">
        <f t="shared" ref="AE34" si="8">LN((AC34/1000)+1)*1000</f>
        <v>0.89767816059959027</v>
      </c>
      <c r="AF34" s="55">
        <f>(AD34-SMOW!$AN$14*AE34)</f>
        <v>-3.8635933229743735E-2</v>
      </c>
      <c r="AG34" s="58">
        <f t="shared" ref="AG34" si="9">AF34*1000</f>
        <v>-38.635933229743735</v>
      </c>
      <c r="AJ34" s="54" t="s">
        <v>143</v>
      </c>
    </row>
    <row r="35" spans="1:37" s="45" customFormat="1" x14ac:dyDescent="0.25">
      <c r="B35" s="27"/>
      <c r="C35" s="18"/>
      <c r="D35" s="18"/>
      <c r="E35" s="18"/>
      <c r="F35" s="34"/>
      <c r="G35" s="34"/>
      <c r="H35" s="34"/>
      <c r="I35" s="36"/>
      <c r="J35" s="36"/>
      <c r="K35" s="36"/>
      <c r="L35" s="34"/>
      <c r="M35" s="34"/>
      <c r="N35" s="34"/>
      <c r="O35" s="34"/>
      <c r="P35" s="18"/>
      <c r="Q35" s="18"/>
      <c r="R35" s="18"/>
      <c r="S35" s="18"/>
      <c r="T35" s="18"/>
      <c r="U35" s="18"/>
      <c r="V35" s="12"/>
      <c r="W35" s="18"/>
      <c r="X35" s="34"/>
      <c r="Y35" s="34"/>
      <c r="Z35" s="37"/>
      <c r="AA35" s="37"/>
      <c r="AB35" s="37"/>
      <c r="AC35" s="37"/>
      <c r="AD35" s="37"/>
      <c r="AE35" s="37"/>
      <c r="AF35" s="38"/>
      <c r="AG35" s="39"/>
      <c r="AH35" s="18"/>
      <c r="AI35" s="18"/>
      <c r="AJ35" s="18"/>
      <c r="AK35" s="18"/>
    </row>
    <row r="36" spans="1:37" s="45" customFormat="1" x14ac:dyDescent="0.25">
      <c r="A36" s="18"/>
      <c r="B36" s="27"/>
      <c r="C36" s="48"/>
      <c r="D36" s="48"/>
      <c r="E36" s="18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12"/>
      <c r="W36" s="18"/>
      <c r="X36" s="34"/>
      <c r="Y36" s="34"/>
      <c r="Z36" s="37"/>
      <c r="AA36" s="37"/>
      <c r="AB36" s="37"/>
      <c r="AC36" s="37"/>
      <c r="AD36" s="37"/>
      <c r="AE36" s="37"/>
      <c r="AF36" s="38"/>
      <c r="AG36" s="39"/>
      <c r="AH36" s="18"/>
      <c r="AI36" s="18"/>
      <c r="AJ36" s="18"/>
      <c r="AK36" s="18"/>
    </row>
    <row r="37" spans="1:37" x14ac:dyDescent="0.25">
      <c r="A37" s="45"/>
      <c r="B37" s="20"/>
      <c r="C37" s="47"/>
      <c r="D37" s="47"/>
      <c r="E37" s="45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46"/>
      <c r="W37" s="45"/>
      <c r="X37" s="16"/>
      <c r="Y37" s="16"/>
      <c r="Z37" s="17"/>
      <c r="AA37" s="17"/>
      <c r="AB37" s="17"/>
      <c r="AC37" s="17"/>
      <c r="AD37" s="17"/>
      <c r="AE37" s="17"/>
      <c r="AF37" s="16"/>
      <c r="AG37" s="2"/>
      <c r="AH37" s="45"/>
      <c r="AI37" s="45"/>
      <c r="AJ37" s="45"/>
      <c r="AK37" s="45"/>
    </row>
    <row r="38" spans="1:37" x14ac:dyDescent="0.25">
      <c r="A38" s="45"/>
      <c r="B38" s="20"/>
      <c r="C38" s="47"/>
      <c r="D38" s="47"/>
      <c r="E38" s="45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46"/>
      <c r="W38" s="45"/>
      <c r="X38" s="16"/>
      <c r="Y38" s="16"/>
      <c r="Z38" s="17"/>
      <c r="AA38" s="17"/>
      <c r="AB38" s="17"/>
      <c r="AC38" s="17"/>
      <c r="AD38" s="17"/>
      <c r="AE38" s="17"/>
      <c r="AF38" s="16"/>
      <c r="AG38" s="2"/>
      <c r="AH38" s="45"/>
      <c r="AI38" s="45"/>
      <c r="AJ38" s="45"/>
      <c r="AK38" s="45"/>
    </row>
    <row r="39" spans="1:37" x14ac:dyDescent="0.25">
      <c r="A39" s="45"/>
      <c r="B39" s="20"/>
      <c r="C39" s="47"/>
      <c r="D39" s="47"/>
      <c r="E39" s="45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46"/>
      <c r="W39" s="45"/>
      <c r="X39" s="16"/>
      <c r="Y39" s="16"/>
      <c r="Z39" s="17"/>
      <c r="AA39" s="17"/>
      <c r="AB39" s="17"/>
      <c r="AC39" s="17"/>
      <c r="AD39" s="17"/>
      <c r="AE39" s="17"/>
      <c r="AF39" s="16"/>
      <c r="AG39" s="2"/>
      <c r="AH39" s="45"/>
      <c r="AI39" s="45"/>
      <c r="AJ39" s="45"/>
      <c r="AK39" s="45"/>
    </row>
    <row r="40" spans="1:37" x14ac:dyDescent="0.25">
      <c r="A40" s="45"/>
      <c r="B40" s="20"/>
      <c r="C40" s="47"/>
      <c r="D40" s="47"/>
      <c r="E40" s="45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46"/>
      <c r="W40" s="45"/>
      <c r="X40" s="16"/>
      <c r="Y40" s="16"/>
      <c r="Z40" s="17"/>
      <c r="AA40" s="17"/>
      <c r="AB40" s="17"/>
      <c r="AC40" s="17"/>
      <c r="AD40" s="17"/>
      <c r="AE40" s="17"/>
      <c r="AF40" s="16"/>
      <c r="AG40" s="2"/>
      <c r="AH40" s="45"/>
      <c r="AI40" s="45"/>
      <c r="AJ40" s="45"/>
      <c r="AK40" s="45"/>
    </row>
    <row r="41" spans="1:37" s="45" customFormat="1" x14ac:dyDescent="0.25">
      <c r="B41" s="20"/>
      <c r="C41" s="47"/>
      <c r="D41" s="47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46"/>
      <c r="X41" s="16"/>
      <c r="Y41" s="16"/>
      <c r="Z41" s="17"/>
      <c r="AA41" s="17"/>
      <c r="AB41" s="17"/>
      <c r="AC41" s="17"/>
      <c r="AD41" s="17"/>
      <c r="AE41" s="17"/>
      <c r="AF41" s="16"/>
      <c r="AG41" s="2"/>
    </row>
    <row r="42" spans="1:37" s="45" customFormat="1" x14ac:dyDescent="0.25">
      <c r="B42" s="20"/>
      <c r="C42" s="47"/>
      <c r="D42" s="47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46"/>
      <c r="X42" s="16"/>
      <c r="Y42" s="16"/>
      <c r="Z42" s="17"/>
      <c r="AA42" s="17"/>
      <c r="AB42" s="17"/>
      <c r="AC42" s="17"/>
      <c r="AD42" s="17"/>
      <c r="AE42" s="17"/>
      <c r="AF42" s="16"/>
      <c r="AG42" s="2"/>
    </row>
    <row r="43" spans="1:37" s="45" customFormat="1" x14ac:dyDescent="0.25">
      <c r="B43" s="20"/>
      <c r="C43" s="47"/>
      <c r="D43" s="47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46"/>
      <c r="X43" s="16"/>
      <c r="Y43" s="16"/>
      <c r="Z43" s="17"/>
      <c r="AA43" s="17"/>
      <c r="AB43" s="17"/>
      <c r="AC43" s="17"/>
      <c r="AD43" s="17"/>
      <c r="AE43" s="17"/>
      <c r="AF43" s="16"/>
      <c r="AG43" s="2"/>
    </row>
    <row r="44" spans="1:37" s="45" customFormat="1" x14ac:dyDescent="0.25">
      <c r="B44" s="20"/>
      <c r="C44" s="47"/>
      <c r="D44" s="47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46"/>
      <c r="X44" s="16"/>
      <c r="Y44" s="16"/>
      <c r="Z44" s="17"/>
      <c r="AA44" s="17"/>
      <c r="AB44" s="17"/>
      <c r="AC44" s="17"/>
      <c r="AD44" s="17"/>
      <c r="AE44" s="17"/>
      <c r="AF44" s="16"/>
      <c r="AG44" s="2"/>
    </row>
    <row r="45" spans="1:37" x14ac:dyDescent="0.25">
      <c r="A45" s="45"/>
    </row>
  </sheetData>
  <mergeCells count="2">
    <mergeCell ref="Z1:AA1"/>
    <mergeCell ref="AB1:AC1"/>
  </mergeCells>
  <dataValidations count="3">
    <dataValidation type="list" allowBlank="1" showInputMessage="1" showErrorMessage="1" sqref="F36:F39 H37:H39 D7:D15 H41 F41 D25:D29 D33 D35:D44">
      <formula1>INDIRECT(C7)</formula1>
    </dataValidation>
    <dataValidation type="list" allowBlank="1" showInputMessage="1" showErrorMessage="1" sqref="E36:E39 C25:C29 E41 C7:C15 C33 C35:C44">
      <formula1>Type</formula1>
    </dataValidation>
    <dataValidation type="list" allowBlank="1" showInputMessage="1" showErrorMessage="1" sqref="E10:E15">
      <formula1>INDIRECT(#REF!)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2"/>
  <sheetViews>
    <sheetView workbookViewId="0">
      <selection activeCell="A3" sqref="A3:XFD3"/>
    </sheetView>
  </sheetViews>
  <sheetFormatPr defaultRowHeight="15" x14ac:dyDescent="0.25"/>
  <cols>
    <col min="5" max="5" width="34.140625" customWidth="1"/>
    <col min="6" max="7" width="11.28515625" bestFit="1" customWidth="1"/>
    <col min="8" max="8" width="9.5703125" bestFit="1" customWidth="1"/>
    <col min="9" max="10" width="11.28515625" bestFit="1" customWidth="1"/>
    <col min="11" max="13" width="9.5703125" bestFit="1" customWidth="1"/>
    <col min="14" max="14" width="11.28515625" bestFit="1" customWidth="1"/>
    <col min="15" max="15" width="9.5703125" bestFit="1" customWidth="1"/>
    <col min="16" max="16" width="11.28515625" bestFit="1" customWidth="1"/>
    <col min="17" max="17" width="9.5703125" bestFit="1" customWidth="1"/>
    <col min="18" max="18" width="12.28515625" bestFit="1" customWidth="1"/>
    <col min="19" max="19" width="9.5703125" bestFit="1" customWidth="1"/>
    <col min="20" max="20" width="11.5703125" bestFit="1" customWidth="1"/>
    <col min="21" max="21" width="9.5703125" bestFit="1" customWidth="1"/>
    <col min="22" max="22" width="16.140625" customWidth="1"/>
    <col min="25" max="25" width="14.7109375" customWidth="1"/>
    <col min="26" max="26" width="16.42578125" customWidth="1"/>
    <col min="27" max="27" width="17.7109375" customWidth="1"/>
    <col min="28" max="28" width="13.85546875" customWidth="1"/>
    <col min="29" max="29" width="14.28515625" customWidth="1"/>
    <col min="30" max="30" width="11.5703125" customWidth="1"/>
    <col min="31" max="31" width="10.42578125" customWidth="1"/>
    <col min="32" max="32" width="11.5703125" customWidth="1"/>
    <col min="33" max="33" width="15.28515625" customWidth="1"/>
    <col min="36" max="36" width="10.5703125" customWidth="1"/>
  </cols>
  <sheetData>
    <row r="1" spans="1:36" s="14" customFormat="1" x14ac:dyDescent="0.25">
      <c r="A1" s="4" t="s">
        <v>24</v>
      </c>
      <c r="B1" s="29"/>
      <c r="C1" s="4"/>
      <c r="D1" s="4"/>
      <c r="E1" s="4"/>
      <c r="F1" s="30"/>
      <c r="G1" s="30"/>
      <c r="H1" s="30"/>
      <c r="I1" s="30"/>
      <c r="J1" s="30"/>
      <c r="K1" s="30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3"/>
      <c r="Y1" s="43"/>
      <c r="Z1" s="4"/>
      <c r="AA1" s="4"/>
      <c r="AB1" s="4"/>
      <c r="AC1" s="4"/>
      <c r="AD1" s="4"/>
      <c r="AE1" s="4"/>
      <c r="AF1" s="4"/>
      <c r="AG1" s="4"/>
    </row>
    <row r="2" spans="1:36" s="14" customFormat="1" x14ac:dyDescent="0.25">
      <c r="A2" s="19" t="s">
        <v>0</v>
      </c>
      <c r="B2" s="22" t="s">
        <v>79</v>
      </c>
      <c r="C2" s="13" t="s">
        <v>65</v>
      </c>
      <c r="D2" s="13" t="s">
        <v>57</v>
      </c>
      <c r="E2" s="19" t="s">
        <v>1</v>
      </c>
      <c r="F2" s="31" t="s">
        <v>2</v>
      </c>
      <c r="G2" s="31" t="s">
        <v>3</v>
      </c>
      <c r="H2" s="31" t="s">
        <v>4</v>
      </c>
      <c r="I2" s="31" t="s">
        <v>5</v>
      </c>
      <c r="J2" s="31" t="s">
        <v>6</v>
      </c>
      <c r="K2" s="31" t="s">
        <v>7</v>
      </c>
      <c r="L2" s="19" t="s">
        <v>8</v>
      </c>
      <c r="M2" s="19" t="s">
        <v>9</v>
      </c>
      <c r="N2" s="19" t="s">
        <v>10</v>
      </c>
      <c r="O2" s="19" t="s">
        <v>11</v>
      </c>
      <c r="P2" s="19" t="s">
        <v>12</v>
      </c>
      <c r="Q2" s="19" t="s">
        <v>13</v>
      </c>
      <c r="R2" s="19" t="s">
        <v>14</v>
      </c>
      <c r="S2" s="19" t="s">
        <v>15</v>
      </c>
      <c r="T2" s="19" t="s">
        <v>16</v>
      </c>
      <c r="U2" s="19" t="s">
        <v>17</v>
      </c>
      <c r="V2" s="19" t="s">
        <v>18</v>
      </c>
      <c r="W2" s="19" t="s">
        <v>19</v>
      </c>
      <c r="X2" s="44" t="s">
        <v>20</v>
      </c>
      <c r="Y2" s="44" t="s">
        <v>21</v>
      </c>
      <c r="Z2" s="5" t="s">
        <v>42</v>
      </c>
      <c r="AA2" s="5" t="s">
        <v>43</v>
      </c>
      <c r="AB2" s="5" t="s">
        <v>36</v>
      </c>
      <c r="AC2" s="5" t="s">
        <v>37</v>
      </c>
      <c r="AD2" s="19" t="s">
        <v>31</v>
      </c>
      <c r="AE2" s="19" t="s">
        <v>32</v>
      </c>
      <c r="AF2" s="19" t="s">
        <v>33</v>
      </c>
      <c r="AG2" s="19" t="s">
        <v>34</v>
      </c>
      <c r="AH2" s="21" t="s">
        <v>73</v>
      </c>
      <c r="AI2" s="22" t="s">
        <v>74</v>
      </c>
      <c r="AJ2" s="19" t="s">
        <v>81</v>
      </c>
    </row>
    <row r="3" spans="1:36" s="45" customFormat="1" x14ac:dyDescent="0.25">
      <c r="A3" s="45">
        <v>466</v>
      </c>
      <c r="E3" s="45" t="s">
        <v>118</v>
      </c>
      <c r="F3" s="16">
        <v>-27.926205419999999</v>
      </c>
      <c r="G3" s="16">
        <v>-28.323557569999998</v>
      </c>
      <c r="H3" s="16">
        <v>5.0400169999999999E-3</v>
      </c>
      <c r="I3" s="16">
        <v>-52.210668050000002</v>
      </c>
      <c r="J3" s="16">
        <v>-53.623025149999997</v>
      </c>
      <c r="K3" s="16">
        <v>1.4011189999999999E-3</v>
      </c>
      <c r="L3" s="16">
        <v>-1.0600297E-2</v>
      </c>
      <c r="M3" s="16">
        <v>5.1028719999999996E-3</v>
      </c>
      <c r="N3" s="16">
        <v>-37.836489569999998</v>
      </c>
      <c r="O3" s="16">
        <v>4.9886339999999996E-3</v>
      </c>
      <c r="P3" s="16">
        <v>-71.067987900000006</v>
      </c>
      <c r="Q3" s="16">
        <v>1.373242E-3</v>
      </c>
      <c r="R3" s="16">
        <v>-101.6393032</v>
      </c>
      <c r="S3" s="16">
        <v>0.140946127</v>
      </c>
      <c r="T3" s="16">
        <v>-78.010398480000006</v>
      </c>
      <c r="U3" s="16">
        <v>6.6461699999999999E-2</v>
      </c>
      <c r="V3" s="53">
        <v>43294.681944444441</v>
      </c>
      <c r="W3" s="45">
        <v>2</v>
      </c>
      <c r="X3" s="16">
        <v>1.9535770000000002E-3</v>
      </c>
      <c r="Y3" s="16">
        <v>1.088814E-3</v>
      </c>
      <c r="Z3" s="17">
        <f>((((N3/1000)+1)/((SMOW!$Z$4/1000)+1))-1)*1000</f>
        <v>-27.953624192245343</v>
      </c>
      <c r="AA3" s="17">
        <f>((((P3/1000)+1)/((SMOW!$AA$4/1000)+1))-1)*1000</f>
        <v>-52.330544399275205</v>
      </c>
      <c r="AB3" s="17">
        <f>Z3*SMOW!$AN$6</f>
        <v>-29.873260151001276</v>
      </c>
      <c r="AC3" s="17">
        <f>AA3*SMOW!$AN$12</f>
        <v>-55.83144150981019</v>
      </c>
      <c r="AD3" s="17">
        <f t="shared" ref="AD3:AD6" si="0">LN((AB3/1000)+1)*1000</f>
        <v>-30.328556381792531</v>
      </c>
      <c r="AE3" s="17">
        <f t="shared" ref="AE3:AE6" si="1">LN((AC3/1000)+1)*1000</f>
        <v>-57.45057105351048</v>
      </c>
      <c r="AF3" s="16">
        <f>(AD3-SMOW!$AN$14*AE3)</f>
        <v>5.3451344610024876E-3</v>
      </c>
      <c r="AG3" s="2">
        <f t="shared" ref="AG3:AG6" si="2">AF3*1000</f>
        <v>5.3451344610024876</v>
      </c>
    </row>
    <row r="4" spans="1:36" s="45" customFormat="1" x14ac:dyDescent="0.25">
      <c r="A4" s="45">
        <v>467</v>
      </c>
      <c r="E4" s="45" t="s">
        <v>119</v>
      </c>
      <c r="F4" s="16">
        <v>-27.866971024290901</v>
      </c>
      <c r="G4" s="16">
        <v>-28.262623170069698</v>
      </c>
      <c r="H4" s="16">
        <v>4.2338201368865404E-3</v>
      </c>
      <c r="I4" s="16">
        <v>-52.072194809071902</v>
      </c>
      <c r="J4" s="16">
        <v>-53.476934785205401</v>
      </c>
      <c r="K4" s="16">
        <v>3.6948731099136498E-3</v>
      </c>
      <c r="L4" s="16">
        <v>-2.6801603481188301E-2</v>
      </c>
      <c r="M4" s="16">
        <v>4.0086732183009996E-3</v>
      </c>
      <c r="N4" s="16">
        <v>-37.777859075809999</v>
      </c>
      <c r="O4" s="16">
        <v>4.1906563762118898E-3</v>
      </c>
      <c r="P4" s="16">
        <v>-70.932269733482201</v>
      </c>
      <c r="Q4" s="16">
        <v>3.6213595118238301E-3</v>
      </c>
      <c r="R4" s="16">
        <v>-101.52265793901501</v>
      </c>
      <c r="S4" s="16">
        <v>0.14899376268960701</v>
      </c>
      <c r="T4" s="16">
        <v>-45.145057861230903</v>
      </c>
      <c r="U4" s="16">
        <v>7.3165730334459403E-2</v>
      </c>
      <c r="V4" s="53">
        <v>43294.886331018519</v>
      </c>
      <c r="W4" s="45">
        <v>2</v>
      </c>
      <c r="X4" s="16">
        <v>2.7357384061161799E-3</v>
      </c>
      <c r="Y4" s="16">
        <v>2.50015779553417E-3</v>
      </c>
      <c r="Z4" s="17">
        <f>((((N4/1000)+1)/((SMOW!$Z$4/1000)+1))-1)*1000</f>
        <v>-27.894391474758805</v>
      </c>
      <c r="AA4" s="17">
        <f>((((P4/1000)+1)/((SMOW!$AA$4/1000)+1))-1)*1000</f>
        <v>-52.192088668065907</v>
      </c>
      <c r="AB4" s="17">
        <f>Z4*SMOW!$AN$6</f>
        <v>-29.809959794426508</v>
      </c>
      <c r="AC4" s="17">
        <f>AA4*SMOW!$AN$12</f>
        <v>-55.68372313333527</v>
      </c>
      <c r="AD4" s="17">
        <f t="shared" si="0"/>
        <v>-30.263308936377527</v>
      </c>
      <c r="AE4" s="17">
        <f t="shared" si="1"/>
        <v>-57.294129896016791</v>
      </c>
      <c r="AF4" s="16">
        <f>(AD4-SMOW!$AN$14*AE4)</f>
        <v>-1.2008351280659468E-2</v>
      </c>
      <c r="AG4" s="2">
        <f t="shared" si="2"/>
        <v>-12.008351280659468</v>
      </c>
    </row>
    <row r="5" spans="1:36" s="45" customFormat="1" x14ac:dyDescent="0.25">
      <c r="A5" s="45">
        <v>471</v>
      </c>
      <c r="E5" s="45" t="s">
        <v>123</v>
      </c>
      <c r="F5" s="16">
        <v>-27.58594562</v>
      </c>
      <c r="G5" s="16">
        <v>-27.973583699999999</v>
      </c>
      <c r="H5" s="16">
        <v>4.0888230000000001E-3</v>
      </c>
      <c r="I5" s="16">
        <v>-51.563227449999999</v>
      </c>
      <c r="J5" s="16">
        <v>-52.940152329999997</v>
      </c>
      <c r="K5" s="16">
        <v>1.3969659999999999E-3</v>
      </c>
      <c r="L5" s="16">
        <v>-2.1183266999999999E-2</v>
      </c>
      <c r="M5" s="16">
        <v>4.3059509999999997E-3</v>
      </c>
      <c r="N5" s="16">
        <v>-37.499698719999998</v>
      </c>
      <c r="O5" s="16">
        <v>4.0471370000000001E-3</v>
      </c>
      <c r="P5" s="16">
        <v>-70.433428840000005</v>
      </c>
      <c r="Q5" s="16">
        <v>1.3691720000000001E-3</v>
      </c>
      <c r="R5" s="16">
        <v>-99.957468849999998</v>
      </c>
      <c r="S5" s="16">
        <v>0.108920262</v>
      </c>
      <c r="T5" s="16">
        <v>-80.836624999999998</v>
      </c>
      <c r="U5" s="16">
        <v>5.8496672E-2</v>
      </c>
      <c r="V5" s="53">
        <v>43297.629861111112</v>
      </c>
      <c r="W5" s="45">
        <v>2</v>
      </c>
      <c r="X5" s="16">
        <v>1.100932E-2</v>
      </c>
      <c r="Y5" s="16">
        <v>1.3036539E-2</v>
      </c>
      <c r="Z5" s="17">
        <f>((((N5/1000)+1)/((SMOW!$Z$4/1000)+1))-1)*1000</f>
        <v>-27.613373994021416</v>
      </c>
      <c r="AA5" s="17">
        <f>((((P5/1000)+1)/((SMOW!$AA$4/1000)+1))-1)*1000</f>
        <v>-51.683185678611409</v>
      </c>
      <c r="AB5" s="17">
        <f>Z5*SMOW!$AN$6</f>
        <v>-29.509644234221767</v>
      </c>
      <c r="AC5" s="17">
        <f>AA5*SMOW!$AN$12</f>
        <v>-55.140774692495242</v>
      </c>
      <c r="AD5" s="17">
        <f t="shared" si="0"/>
        <v>-29.95381380959072</v>
      </c>
      <c r="AE5" s="17">
        <f t="shared" si="1"/>
        <v>-56.719330513784612</v>
      </c>
      <c r="AF5" s="16">
        <f>(AD5-SMOW!$AN$14*AE5)</f>
        <v>-6.0072983124435098E-3</v>
      </c>
      <c r="AG5" s="2">
        <f t="shared" si="2"/>
        <v>-6.0072983124435098</v>
      </c>
    </row>
    <row r="6" spans="1:36" s="45" customFormat="1" x14ac:dyDescent="0.25">
      <c r="A6" s="45">
        <v>472</v>
      </c>
      <c r="E6" s="45" t="s">
        <v>124</v>
      </c>
      <c r="F6" s="16">
        <v>-27.672118140502</v>
      </c>
      <c r="G6" s="16">
        <v>-28.062204598495601</v>
      </c>
      <c r="H6" s="16">
        <v>3.1967308321356799E-3</v>
      </c>
      <c r="I6" s="16">
        <v>-51.753790521755299</v>
      </c>
      <c r="J6" s="16">
        <v>-53.141095858838</v>
      </c>
      <c r="K6" s="16">
        <v>1.53670725719469E-3</v>
      </c>
      <c r="L6" s="16">
        <v>-3.7059850291162998E-3</v>
      </c>
      <c r="M6" s="16">
        <v>3.2309342701685299E-3</v>
      </c>
      <c r="N6" s="16">
        <v>-37.584992715532003</v>
      </c>
      <c r="O6" s="16">
        <v>3.1641401881984301E-3</v>
      </c>
      <c r="P6" s="16">
        <v>-70.620200452568199</v>
      </c>
      <c r="Q6" s="16">
        <v>1.50613276212438E-3</v>
      </c>
      <c r="R6" s="16">
        <v>-100.575779666616</v>
      </c>
      <c r="S6" s="16">
        <v>0.112835525301322</v>
      </c>
      <c r="T6" s="16">
        <v>-79.593025535112702</v>
      </c>
      <c r="U6" s="16">
        <v>6.5526604346045403E-2</v>
      </c>
      <c r="V6" s="53">
        <v>43297.704722222225</v>
      </c>
      <c r="W6" s="45">
        <v>2</v>
      </c>
      <c r="X6" s="16">
        <v>6.1464741046722497E-2</v>
      </c>
      <c r="Y6" s="16">
        <v>5.7172217541076299E-2</v>
      </c>
      <c r="Z6" s="17">
        <f>((((N6/1000)+1)/((SMOW!$Z$4/1000)+1))-1)*1000</f>
        <v>-27.699544087083861</v>
      </c>
      <c r="AA6" s="17">
        <f>((((P6/1000)+1)/((SMOW!$AA$4/1000)+1))-1)*1000</f>
        <v>-51.873724652506837</v>
      </c>
      <c r="AB6" s="17">
        <f>Z6*SMOW!$AN$6</f>
        <v>-29.601731814336137</v>
      </c>
      <c r="AC6" s="17">
        <f>AA6*SMOW!$AN$12</f>
        <v>-55.344060664359297</v>
      </c>
      <c r="AD6" s="17">
        <f t="shared" si="0"/>
        <v>-30.048705993559512</v>
      </c>
      <c r="AE6" s="17">
        <f t="shared" si="1"/>
        <v>-56.934503142670877</v>
      </c>
      <c r="AF6" s="16">
        <f>(AD6-SMOW!$AN$14*AE6)</f>
        <v>1.2711665770712699E-2</v>
      </c>
      <c r="AG6" s="2">
        <f t="shared" si="2"/>
        <v>12.711665770712699</v>
      </c>
    </row>
    <row r="7" spans="1:36" s="45" customFormat="1" x14ac:dyDescent="0.25"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46"/>
      <c r="X7" s="16"/>
      <c r="Y7" s="16"/>
      <c r="Z7" s="17"/>
      <c r="AA7" s="17"/>
      <c r="AB7" s="17"/>
      <c r="AC7" s="17"/>
      <c r="AD7" s="17"/>
      <c r="AE7" s="17"/>
      <c r="AF7" s="16"/>
      <c r="AG7" s="2"/>
    </row>
    <row r="8" spans="1:36" s="45" customFormat="1" x14ac:dyDescent="0.25"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46"/>
      <c r="X8" s="16"/>
      <c r="Y8" s="16"/>
      <c r="Z8" s="17"/>
      <c r="AA8" s="17"/>
      <c r="AB8" s="17"/>
      <c r="AC8" s="17"/>
      <c r="AD8" s="17"/>
      <c r="AE8" s="17"/>
      <c r="AF8" s="16"/>
      <c r="AG8" s="2"/>
    </row>
    <row r="9" spans="1:36" s="45" customFormat="1" x14ac:dyDescent="0.25"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46"/>
      <c r="X9" s="16"/>
      <c r="Y9" s="16"/>
      <c r="Z9" s="17"/>
      <c r="AA9" s="17"/>
      <c r="AB9" s="17"/>
      <c r="AC9" s="17"/>
      <c r="AD9" s="17"/>
      <c r="AE9" s="17"/>
      <c r="AF9" s="16"/>
      <c r="AG9" s="2"/>
    </row>
    <row r="10" spans="1:36" s="45" customFormat="1" x14ac:dyDescent="0.25"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46"/>
      <c r="X10" s="16"/>
      <c r="Y10" s="16"/>
      <c r="Z10" s="17"/>
      <c r="AA10" s="17"/>
      <c r="AB10" s="17"/>
      <c r="AC10" s="17"/>
      <c r="AD10" s="17"/>
      <c r="AE10" s="17"/>
      <c r="AF10" s="16"/>
      <c r="AG10" s="2"/>
    </row>
    <row r="11" spans="1:36" s="45" customFormat="1" x14ac:dyDescent="0.25">
      <c r="B11" s="20"/>
      <c r="C11" s="47"/>
      <c r="D11" s="47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46"/>
      <c r="X11" s="16"/>
      <c r="Y11" s="16"/>
      <c r="Z11" s="17"/>
      <c r="AA11" s="17"/>
      <c r="AB11" s="17"/>
      <c r="AC11" s="17"/>
      <c r="AD11" s="17"/>
      <c r="AE11" s="17"/>
      <c r="AF11" s="16"/>
      <c r="AG11" s="2"/>
    </row>
    <row r="12" spans="1:36" s="45" customFormat="1" x14ac:dyDescent="0.25">
      <c r="B12" s="20"/>
      <c r="C12" s="47"/>
      <c r="D12" s="47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46"/>
      <c r="X12" s="16"/>
      <c r="Y12" s="16"/>
      <c r="Z12" s="17"/>
      <c r="AA12" s="17"/>
      <c r="AB12" s="17"/>
      <c r="AC12" s="17"/>
      <c r="AD12" s="17"/>
      <c r="AE12" s="17"/>
      <c r="AF12" s="16"/>
      <c r="AG12" s="2"/>
    </row>
    <row r="13" spans="1:36" s="45" customFormat="1" x14ac:dyDescent="0.25">
      <c r="B13" s="20"/>
      <c r="C13" s="47"/>
      <c r="D13" s="47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46"/>
      <c r="X13" s="16"/>
      <c r="Y13" s="16"/>
      <c r="Z13" s="17"/>
      <c r="AA13" s="17"/>
      <c r="AB13" s="17"/>
      <c r="AC13" s="17"/>
      <c r="AD13" s="17"/>
      <c r="AE13" s="17"/>
      <c r="AF13" s="16"/>
      <c r="AG13" s="2"/>
    </row>
    <row r="14" spans="1:36" s="14" customFormat="1" x14ac:dyDescent="0.25">
      <c r="B14" s="20"/>
      <c r="F14" s="17"/>
      <c r="G14" s="17"/>
      <c r="H14" s="17"/>
      <c r="I14" s="17"/>
      <c r="J14" s="17"/>
      <c r="K14" s="17"/>
      <c r="L14" s="16"/>
      <c r="M14" s="16"/>
      <c r="X14" s="16"/>
      <c r="Y14" s="19" t="s">
        <v>35</v>
      </c>
      <c r="Z14" s="17">
        <f t="shared" ref="Z14:AG14" si="3">AVERAGE(Z3:Z13)</f>
        <v>-27.790233437027357</v>
      </c>
      <c r="AA14" s="17">
        <f t="shared" si="3"/>
        <v>-52.019885849614838</v>
      </c>
      <c r="AB14" s="17">
        <f t="shared" si="3"/>
        <v>-29.69864899849642</v>
      </c>
      <c r="AC14" s="17">
        <f t="shared" si="3"/>
        <v>-55.5</v>
      </c>
      <c r="AD14" s="16">
        <f t="shared" si="3"/>
        <v>-30.148596280330072</v>
      </c>
      <c r="AE14" s="16">
        <f t="shared" si="3"/>
        <v>-57.099633651495687</v>
      </c>
      <c r="AF14" s="16">
        <f t="shared" si="3"/>
        <v>1.0287659653052117E-5</v>
      </c>
      <c r="AG14" s="2">
        <f t="shared" si="3"/>
        <v>1.0287659653052117E-2</v>
      </c>
      <c r="AH14" s="19" t="s">
        <v>35</v>
      </c>
    </row>
    <row r="15" spans="1:36" s="14" customFormat="1" x14ac:dyDescent="0.25">
      <c r="B15" s="20"/>
      <c r="F15" s="17"/>
      <c r="G15" s="17"/>
      <c r="H15" s="17"/>
      <c r="I15" s="17"/>
      <c r="J15" s="17"/>
      <c r="K15" s="17"/>
      <c r="L15" s="16"/>
      <c r="M15" s="16"/>
      <c r="X15" s="16"/>
      <c r="Y15" s="16"/>
      <c r="AG15" s="2">
        <f>STDEV(AG3:AG10)</f>
        <v>11.112224788090264</v>
      </c>
      <c r="AH15" s="19" t="s">
        <v>74</v>
      </c>
    </row>
    <row r="17" spans="1:33" x14ac:dyDescent="0.25">
      <c r="A17" s="18" t="s">
        <v>86</v>
      </c>
    </row>
    <row r="18" spans="1:33" s="45" customFormat="1" x14ac:dyDescent="0.25"/>
    <row r="19" spans="1:33" s="45" customFormat="1" x14ac:dyDescent="0.25">
      <c r="B19" s="20"/>
      <c r="C19" s="47"/>
      <c r="D19" s="47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46"/>
      <c r="X19" s="16"/>
      <c r="Y19" s="16"/>
      <c r="Z19" s="17"/>
      <c r="AA19" s="17"/>
      <c r="AB19" s="17"/>
      <c r="AC19" s="17"/>
      <c r="AD19" s="17"/>
      <c r="AE19" s="17"/>
      <c r="AF19" s="16"/>
      <c r="AG19" s="2"/>
    </row>
    <row r="20" spans="1:33" s="45" customFormat="1" x14ac:dyDescent="0.25">
      <c r="B20" s="20"/>
      <c r="C20" s="47"/>
      <c r="D20" s="47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46"/>
      <c r="X20" s="16"/>
      <c r="Y20" s="16"/>
      <c r="Z20" s="17"/>
      <c r="AA20" s="17"/>
      <c r="AB20" s="17"/>
      <c r="AC20" s="17"/>
      <c r="AD20" s="17"/>
      <c r="AE20" s="17"/>
      <c r="AF20" s="16"/>
      <c r="AG20" s="2"/>
    </row>
    <row r="21" spans="1:33" s="45" customFormat="1" x14ac:dyDescent="0.25">
      <c r="B21" s="20"/>
      <c r="C21" s="47"/>
      <c r="D21" s="47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46"/>
      <c r="X21" s="16"/>
      <c r="Y21" s="16"/>
      <c r="Z21" s="17"/>
      <c r="AA21" s="17"/>
      <c r="AB21" s="17"/>
      <c r="AC21" s="17"/>
      <c r="AD21" s="17"/>
      <c r="AE21" s="17"/>
      <c r="AF21" s="16"/>
      <c r="AG21" s="2"/>
    </row>
    <row r="22" spans="1:33" x14ac:dyDescent="0.25">
      <c r="A22" s="45"/>
    </row>
  </sheetData>
  <dataValidations count="2">
    <dataValidation type="list" allowBlank="1" showInputMessage="1" showErrorMessage="1" sqref="F13 F19 D19:D21 D11:D13">
      <formula1>INDIRECT(C11)</formula1>
    </dataValidation>
    <dataValidation type="list" allowBlank="1" showInputMessage="1" showErrorMessage="1" sqref="E13 E19 C19:C21 C11:C13">
      <formula1>Type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"/>
  <sheetViews>
    <sheetView workbookViewId="0">
      <selection activeCell="A3" sqref="A3:XFD4"/>
    </sheetView>
  </sheetViews>
  <sheetFormatPr defaultRowHeight="15" x14ac:dyDescent="0.25"/>
  <cols>
    <col min="1" max="1" width="8" bestFit="1" customWidth="1"/>
    <col min="2" max="2" width="5.140625" bestFit="1" customWidth="1"/>
    <col min="3" max="3" width="13.140625" bestFit="1" customWidth="1"/>
    <col min="4" max="4" width="12.5703125" bestFit="1" customWidth="1"/>
    <col min="5" max="5" width="47.140625" bestFit="1" customWidth="1"/>
    <col min="6" max="7" width="7.28515625" bestFit="1" customWidth="1"/>
    <col min="8" max="8" width="8.5703125" bestFit="1" customWidth="1"/>
    <col min="9" max="10" width="7.28515625" bestFit="1" customWidth="1"/>
    <col min="11" max="11" width="8.5703125" bestFit="1" customWidth="1"/>
    <col min="12" max="12" width="8.42578125" bestFit="1" customWidth="1"/>
    <col min="13" max="13" width="11" bestFit="1" customWidth="1"/>
    <col min="14" max="14" width="7.28515625" bestFit="1" customWidth="1"/>
    <col min="15" max="15" width="7.140625" bestFit="1" customWidth="1"/>
    <col min="16" max="16" width="7.28515625" bestFit="1" customWidth="1"/>
    <col min="17" max="17" width="7.140625" bestFit="1" customWidth="1"/>
    <col min="18" max="18" width="7.28515625" bestFit="1" customWidth="1"/>
    <col min="19" max="19" width="7.140625" bestFit="1" customWidth="1"/>
    <col min="20" max="20" width="8.5703125" bestFit="1" customWidth="1"/>
    <col min="21" max="21" width="7.140625" bestFit="1" customWidth="1"/>
    <col min="22" max="22" width="15.85546875" bestFit="1" customWidth="1"/>
    <col min="23" max="23" width="7.5703125" bestFit="1" customWidth="1"/>
    <col min="24" max="25" width="14.7109375" bestFit="1" customWidth="1"/>
    <col min="26" max="27" width="15.140625" bestFit="1" customWidth="1"/>
    <col min="28" max="29" width="11.140625" bestFit="1" customWidth="1"/>
    <col min="30" max="31" width="10.85546875" bestFit="1" customWidth="1"/>
    <col min="32" max="32" width="10.42578125" bestFit="1" customWidth="1"/>
    <col min="33" max="33" width="13.5703125" bestFit="1" customWidth="1"/>
    <col min="34" max="34" width="8.28515625" bestFit="1" customWidth="1"/>
    <col min="35" max="35" width="6" bestFit="1" customWidth="1"/>
  </cols>
  <sheetData>
    <row r="1" spans="1:35" s="19" customFormat="1" x14ac:dyDescent="0.25">
      <c r="A1" s="19" t="s">
        <v>0</v>
      </c>
      <c r="B1" s="22" t="s">
        <v>79</v>
      </c>
      <c r="C1" s="49" t="s">
        <v>65</v>
      </c>
      <c r="D1" s="49" t="s">
        <v>57</v>
      </c>
      <c r="E1" s="19" t="s">
        <v>1</v>
      </c>
      <c r="F1" s="19" t="s">
        <v>2</v>
      </c>
      <c r="G1" s="19" t="s">
        <v>3</v>
      </c>
      <c r="H1" s="19" t="s">
        <v>4</v>
      </c>
      <c r="I1" s="19" t="s">
        <v>5</v>
      </c>
      <c r="J1" s="19" t="s">
        <v>6</v>
      </c>
      <c r="K1" s="19" t="s">
        <v>7</v>
      </c>
      <c r="L1" s="19" t="s">
        <v>8</v>
      </c>
      <c r="M1" s="19" t="s">
        <v>9</v>
      </c>
      <c r="N1" s="19" t="s">
        <v>10</v>
      </c>
      <c r="O1" s="19" t="s">
        <v>11</v>
      </c>
      <c r="P1" s="19" t="s">
        <v>12</v>
      </c>
      <c r="Q1" s="19" t="s">
        <v>13</v>
      </c>
      <c r="R1" s="19" t="s">
        <v>14</v>
      </c>
      <c r="S1" s="19" t="s">
        <v>15</v>
      </c>
      <c r="T1" s="19" t="s">
        <v>16</v>
      </c>
      <c r="U1" s="19" t="s">
        <v>17</v>
      </c>
      <c r="V1" s="19" t="s">
        <v>18</v>
      </c>
      <c r="W1" s="19" t="s">
        <v>19</v>
      </c>
      <c r="X1" s="19" t="s">
        <v>20</v>
      </c>
      <c r="Y1" s="19" t="s">
        <v>21</v>
      </c>
      <c r="Z1" s="5" t="s">
        <v>42</v>
      </c>
      <c r="AA1" s="5" t="s">
        <v>43</v>
      </c>
      <c r="AB1" s="5" t="s">
        <v>36</v>
      </c>
      <c r="AC1" s="5" t="s">
        <v>37</v>
      </c>
      <c r="AD1" s="19" t="s">
        <v>31</v>
      </c>
      <c r="AE1" s="19" t="s">
        <v>32</v>
      </c>
      <c r="AF1" s="19" t="s">
        <v>33</v>
      </c>
      <c r="AG1" s="19" t="s">
        <v>34</v>
      </c>
      <c r="AH1" s="21" t="s">
        <v>73</v>
      </c>
      <c r="AI1" s="22" t="s">
        <v>74</v>
      </c>
    </row>
    <row r="2" spans="1:35" s="54" customFormat="1" x14ac:dyDescent="0.25">
      <c r="A2" s="54">
        <v>433</v>
      </c>
      <c r="E2" s="54" t="s">
        <v>89</v>
      </c>
      <c r="F2" s="55">
        <v>11.321254619999999</v>
      </c>
      <c r="G2" s="55">
        <v>11.25764818</v>
      </c>
      <c r="H2" s="55">
        <v>5.9916190000000001E-3</v>
      </c>
      <c r="I2" s="55">
        <v>22.326118860000001</v>
      </c>
      <c r="J2" s="55">
        <v>22.080539519999999</v>
      </c>
      <c r="K2" s="55">
        <v>1.599329E-3</v>
      </c>
      <c r="L2" s="55">
        <v>-0.40087668900000001</v>
      </c>
      <c r="M2" s="55">
        <v>5.9959469999999997E-3</v>
      </c>
      <c r="N2" s="55">
        <v>1.0048421240000001</v>
      </c>
      <c r="O2" s="55">
        <v>8.3293039999999992E-3</v>
      </c>
      <c r="P2" s="55">
        <v>1.9863485169999999</v>
      </c>
      <c r="Q2" s="55">
        <v>1.54043E-3</v>
      </c>
      <c r="R2" s="55">
        <v>1.5438868109999999</v>
      </c>
      <c r="S2" s="55">
        <v>0.18058067899999999</v>
      </c>
      <c r="T2" s="55">
        <v>42.434365339999999</v>
      </c>
      <c r="U2" s="55">
        <v>5.773818E-2</v>
      </c>
      <c r="V2" s="56">
        <v>43286.585416666669</v>
      </c>
      <c r="W2" s="54">
        <v>2</v>
      </c>
      <c r="X2" s="55">
        <v>3.0665090999999998E-2</v>
      </c>
      <c r="Y2" s="55">
        <v>2.2428483999999999E-2</v>
      </c>
      <c r="Z2" s="17">
        <f>((((N2/1000)+1)/((SMOW!$Z$4/1000)+1))-1)*1000</f>
        <v>11.286666356526753</v>
      </c>
      <c r="AA2" s="17">
        <f>((((P2/1000)+1)/((SMOW!$AA$4/1000)+1))-1)*1000</f>
        <v>22.197367568213224</v>
      </c>
      <c r="AB2" s="17">
        <f>Z2*SMOW!$AN$6</f>
        <v>12.061746197461298</v>
      </c>
      <c r="AC2" s="17">
        <f>AA2*SMOW!$AN$12</f>
        <v>23.682364540308875</v>
      </c>
      <c r="AD2" s="17">
        <f t="shared" ref="AD2:AE4" si="0">LN((AB2/1000)+1)*1000</f>
        <v>11.989583033105548</v>
      </c>
      <c r="AE2" s="17">
        <f t="shared" si="0"/>
        <v>23.406287619569774</v>
      </c>
      <c r="AF2" s="16">
        <f>(AD2-SMOW!$AN$14*AE2)</f>
        <v>-0.36893683002729283</v>
      </c>
      <c r="AG2" s="2">
        <f t="shared" ref="AG2:AG4" si="1">AF2*1000</f>
        <v>-368.93683002729284</v>
      </c>
    </row>
    <row r="3" spans="1:35" s="54" customFormat="1" x14ac:dyDescent="0.25">
      <c r="A3" s="54">
        <v>490</v>
      </c>
      <c r="E3" s="54" t="s">
        <v>138</v>
      </c>
      <c r="F3" s="55">
        <v>11.345264098586</v>
      </c>
      <c r="G3" s="55">
        <v>11.281388850454899</v>
      </c>
      <c r="H3" s="55">
        <v>4.5997787401332504E-3</v>
      </c>
      <c r="I3" s="55">
        <v>22.440187776102199</v>
      </c>
      <c r="J3" s="55">
        <v>22.192111126939</v>
      </c>
      <c r="K3" s="55">
        <v>1.35854237245778E-3</v>
      </c>
      <c r="L3" s="55">
        <v>-0.436045824568915</v>
      </c>
      <c r="M3" s="55">
        <v>4.5984880751556599E-3</v>
      </c>
      <c r="N3" s="55">
        <v>1.0346076398951101</v>
      </c>
      <c r="O3" s="55">
        <v>4.5528840345821402E-3</v>
      </c>
      <c r="P3" s="55">
        <v>2.0976063668550902</v>
      </c>
      <c r="Q3" s="55">
        <v>1.3315126653507699E-3</v>
      </c>
      <c r="R3" s="55">
        <v>2.1063612313424498</v>
      </c>
      <c r="S3" s="55">
        <v>0.165193670927302</v>
      </c>
      <c r="T3" s="55">
        <v>19.956142800136</v>
      </c>
      <c r="U3" s="55">
        <v>7.2839000332226095E-2</v>
      </c>
      <c r="V3" s="56">
        <v>43301.400509259256</v>
      </c>
      <c r="W3" s="54">
        <v>2</v>
      </c>
      <c r="X3" s="55">
        <v>3.6192300235916602E-2</v>
      </c>
      <c r="Y3" s="55">
        <v>3.8078518524967103E-2</v>
      </c>
      <c r="Z3" s="17">
        <f>((((N3/1000)+1)/((SMOW!$Z$4/1000)+1))-1)*1000</f>
        <v>11.31673760900731</v>
      </c>
      <c r="AA3" s="17">
        <f>((((P3/1000)+1)/((SMOW!$AA$4/1000)+1))-1)*1000</f>
        <v>22.310869594874163</v>
      </c>
      <c r="AB3" s="17">
        <f>Z3*SMOW!$AN$6</f>
        <v>12.093882508024825</v>
      </c>
      <c r="AC3" s="17">
        <f>AA3*SMOW!$AN$12</f>
        <v>23.803459817178439</v>
      </c>
      <c r="AD3" s="17">
        <f t="shared" si="0"/>
        <v>12.021335839174899</v>
      </c>
      <c r="AE3" s="17">
        <f t="shared" si="0"/>
        <v>23.524574423385612</v>
      </c>
      <c r="AF3" s="16">
        <f>(AD3-SMOW!$AN$14*AE3)</f>
        <v>-0.39963945637270548</v>
      </c>
      <c r="AG3" s="2">
        <f t="shared" si="1"/>
        <v>-399.63945637270547</v>
      </c>
      <c r="AH3" s="58">
        <f>AVERAGE(AG3:AG4)</f>
        <v>-389.30639768845583</v>
      </c>
      <c r="AI3" s="58">
        <f>STDEV(AG3:AG4)</f>
        <v>14.613151732062883</v>
      </c>
    </row>
    <row r="4" spans="1:35" s="54" customFormat="1" x14ac:dyDescent="0.25">
      <c r="A4" s="54">
        <v>491</v>
      </c>
      <c r="E4" s="54" t="s">
        <v>139</v>
      </c>
      <c r="F4" s="55">
        <v>11.1590478089936</v>
      </c>
      <c r="G4" s="55">
        <v>11.097244651878</v>
      </c>
      <c r="H4" s="55">
        <v>4.1714669142118004E-3</v>
      </c>
      <c r="I4" s="55">
        <v>22.0452792081533</v>
      </c>
      <c r="J4" s="55">
        <v>21.805795280938899</v>
      </c>
      <c r="K4" s="55">
        <v>1.2272027100856499E-3</v>
      </c>
      <c r="L4" s="55">
        <v>-0.41621525645773999</v>
      </c>
      <c r="M4" s="55">
        <v>4.0201038758970603E-3</v>
      </c>
      <c r="N4" s="55">
        <v>0.85028982380839202</v>
      </c>
      <c r="O4" s="55">
        <v>4.1289388441172704E-3</v>
      </c>
      <c r="P4" s="55">
        <v>1.71055494281418</v>
      </c>
      <c r="Q4" s="55">
        <v>1.2027861512173301E-3</v>
      </c>
      <c r="R4" s="55">
        <v>1.4890620607181</v>
      </c>
      <c r="S4" s="55">
        <v>0.134295539130598</v>
      </c>
      <c r="T4" s="55">
        <v>21.7750227808103</v>
      </c>
      <c r="U4" s="55">
        <v>6.5024755741878604E-2</v>
      </c>
      <c r="V4" s="56">
        <v>43301.474710648145</v>
      </c>
      <c r="W4" s="54">
        <v>2</v>
      </c>
      <c r="X4" s="55">
        <v>0.100221119827605</v>
      </c>
      <c r="Y4" s="55">
        <v>9.3184775350785301E-2</v>
      </c>
      <c r="Z4" s="17">
        <f>((((N4/1000)+1)/((SMOW!$Z$4/1000)+1))-1)*1000</f>
        <v>11.130526571920818</v>
      </c>
      <c r="AA4" s="17">
        <f>((((P4/1000)+1)/((SMOW!$AA$4/1000)+1))-1)*1000</f>
        <v>21.916010974940114</v>
      </c>
      <c r="AB4" s="17">
        <f>Z4*SMOW!$AN$6</f>
        <v>11.894883955435866</v>
      </c>
      <c r="AC4" s="17">
        <f>AA4*SMOW!$AN$12</f>
        <v>23.382185278635752</v>
      </c>
      <c r="AD4" s="17">
        <f t="shared" si="0"/>
        <v>11.82469586119921</v>
      </c>
      <c r="AE4" s="17">
        <f t="shared" si="0"/>
        <v>23.113009848870107</v>
      </c>
      <c r="AF4" s="16">
        <f>(AD4-SMOW!$AN$14*AE4)</f>
        <v>-0.37897333900420627</v>
      </c>
      <c r="AG4" s="2">
        <f t="shared" si="1"/>
        <v>-378.97333900420625</v>
      </c>
    </row>
    <row r="5" spans="1:35" s="45" customFormat="1" x14ac:dyDescent="0.25">
      <c r="B5" s="20"/>
      <c r="C5" s="47"/>
      <c r="D5" s="47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46"/>
      <c r="X5" s="16"/>
      <c r="Y5" s="16"/>
      <c r="Z5" s="17"/>
      <c r="AA5" s="17"/>
      <c r="AB5" s="17"/>
      <c r="AC5" s="17"/>
      <c r="AD5" s="17"/>
      <c r="AE5" s="17"/>
      <c r="AF5" s="16"/>
      <c r="AG5" s="2"/>
    </row>
    <row r="6" spans="1:35" s="45" customFormat="1" x14ac:dyDescent="0.25">
      <c r="B6" s="20"/>
      <c r="C6" s="47"/>
      <c r="D6" s="47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46"/>
      <c r="X6" s="16"/>
      <c r="Y6" s="16"/>
      <c r="Z6" s="17"/>
      <c r="AA6" s="17"/>
      <c r="AB6" s="17"/>
      <c r="AC6" s="17"/>
      <c r="AD6" s="17"/>
      <c r="AE6" s="17"/>
      <c r="AF6" s="16"/>
      <c r="AG6" s="2"/>
    </row>
    <row r="7" spans="1:35" s="45" customFormat="1" x14ac:dyDescent="0.25">
      <c r="B7" s="20"/>
      <c r="C7" s="47"/>
      <c r="D7" s="47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46"/>
      <c r="X7" s="16"/>
      <c r="Y7" s="16"/>
      <c r="Z7" s="17"/>
      <c r="AA7" s="17"/>
      <c r="AB7" s="17"/>
      <c r="AC7" s="17"/>
      <c r="AD7" s="17"/>
      <c r="AE7" s="17"/>
      <c r="AF7" s="16"/>
      <c r="AG7" s="2"/>
      <c r="AH7" s="2"/>
      <c r="AI7" s="2"/>
    </row>
    <row r="8" spans="1:35" s="45" customFormat="1" x14ac:dyDescent="0.25">
      <c r="B8" s="20"/>
      <c r="C8" s="47"/>
      <c r="D8" s="47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46"/>
      <c r="X8" s="16"/>
      <c r="Y8" s="16"/>
      <c r="Z8" s="17"/>
      <c r="AA8" s="17"/>
      <c r="AB8" s="17"/>
      <c r="AC8" s="17"/>
      <c r="AD8" s="17"/>
      <c r="AE8" s="17"/>
      <c r="AF8" s="16"/>
      <c r="AG8" s="2"/>
    </row>
    <row r="9" spans="1:35" s="45" customFormat="1" x14ac:dyDescent="0.25">
      <c r="B9" s="20"/>
      <c r="C9" s="47"/>
      <c r="D9" s="47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46"/>
      <c r="X9" s="16"/>
      <c r="Y9" s="16"/>
      <c r="Z9" s="17"/>
      <c r="AA9" s="17"/>
      <c r="AB9" s="17"/>
      <c r="AC9" s="17"/>
      <c r="AD9" s="17"/>
      <c r="AE9" s="17"/>
      <c r="AF9" s="16"/>
      <c r="AG9" s="2"/>
    </row>
  </sheetData>
  <dataValidations count="2">
    <dataValidation type="list" allowBlank="1" showInputMessage="1" showErrorMessage="1" sqref="D3:D9">
      <formula1>INDIRECT(C3)</formula1>
    </dataValidation>
    <dataValidation type="list" allowBlank="1" showInputMessage="1" showErrorMessage="1" sqref="C3:C9">
      <formula1>Type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E25" sqref="E25"/>
    </sheetView>
  </sheetViews>
  <sheetFormatPr defaultRowHeight="15" x14ac:dyDescent="0.25"/>
  <cols>
    <col min="1" max="1" width="14.28515625" customWidth="1"/>
    <col min="2" max="2" width="13.5703125" customWidth="1"/>
    <col min="3" max="3" width="21.42578125" customWidth="1"/>
    <col min="4" max="4" width="14.85546875" customWidth="1"/>
    <col min="5" max="5" width="17.140625" customWidth="1"/>
  </cols>
  <sheetData>
    <row r="1" spans="1:8" x14ac:dyDescent="0.25">
      <c r="A1" t="s">
        <v>44</v>
      </c>
      <c r="B1" t="s">
        <v>62</v>
      </c>
      <c r="C1" t="s">
        <v>64</v>
      </c>
      <c r="D1" t="s">
        <v>63</v>
      </c>
      <c r="E1" s="14" t="s">
        <v>48</v>
      </c>
    </row>
    <row r="2" spans="1:8" x14ac:dyDescent="0.25">
      <c r="A2" t="s">
        <v>63</v>
      </c>
      <c r="B2" t="s">
        <v>22</v>
      </c>
      <c r="C2" t="s">
        <v>50</v>
      </c>
      <c r="D2" s="14" t="s">
        <v>72</v>
      </c>
      <c r="E2" s="14" t="s">
        <v>45</v>
      </c>
    </row>
    <row r="3" spans="1:8" x14ac:dyDescent="0.25">
      <c r="A3" t="s">
        <v>62</v>
      </c>
      <c r="B3" t="s">
        <v>24</v>
      </c>
      <c r="C3" t="s">
        <v>52</v>
      </c>
      <c r="D3" s="14" t="s">
        <v>78</v>
      </c>
      <c r="E3" s="14" t="s">
        <v>46</v>
      </c>
    </row>
    <row r="4" spans="1:8" x14ac:dyDescent="0.25">
      <c r="A4" t="s">
        <v>48</v>
      </c>
      <c r="B4" t="s">
        <v>58</v>
      </c>
      <c r="C4" t="s">
        <v>55</v>
      </c>
      <c r="D4" s="14" t="s">
        <v>47</v>
      </c>
      <c r="E4" s="14" t="s">
        <v>47</v>
      </c>
    </row>
    <row r="5" spans="1:8" x14ac:dyDescent="0.25">
      <c r="A5" t="s">
        <v>64</v>
      </c>
      <c r="B5" t="s">
        <v>59</v>
      </c>
      <c r="C5" t="s">
        <v>60</v>
      </c>
      <c r="D5" s="14" t="s">
        <v>49</v>
      </c>
      <c r="E5" s="14" t="s">
        <v>49</v>
      </c>
    </row>
    <row r="6" spans="1:8" x14ac:dyDescent="0.25">
      <c r="B6" t="s">
        <v>66</v>
      </c>
      <c r="C6" t="s">
        <v>83</v>
      </c>
      <c r="D6" s="14" t="s">
        <v>51</v>
      </c>
      <c r="E6" s="14" t="s">
        <v>51</v>
      </c>
      <c r="H6" t="s">
        <v>61</v>
      </c>
    </row>
    <row r="7" spans="1:8" x14ac:dyDescent="0.25">
      <c r="B7" t="s">
        <v>67</v>
      </c>
      <c r="C7" t="s">
        <v>84</v>
      </c>
      <c r="D7" s="14" t="s">
        <v>53</v>
      </c>
      <c r="E7" s="14" t="s">
        <v>53</v>
      </c>
    </row>
    <row r="8" spans="1:8" x14ac:dyDescent="0.25">
      <c r="B8" t="s">
        <v>68</v>
      </c>
      <c r="C8" t="s">
        <v>85</v>
      </c>
      <c r="D8" s="14" t="s">
        <v>54</v>
      </c>
      <c r="E8" s="14" t="s">
        <v>54</v>
      </c>
    </row>
    <row r="9" spans="1:8" x14ac:dyDescent="0.25">
      <c r="B9" t="s">
        <v>69</v>
      </c>
      <c r="D9" t="s">
        <v>80</v>
      </c>
      <c r="E9" s="14" t="s">
        <v>56</v>
      </c>
    </row>
    <row r="10" spans="1:8" x14ac:dyDescent="0.25">
      <c r="B10" t="s">
        <v>70</v>
      </c>
      <c r="D10" s="14" t="s">
        <v>56</v>
      </c>
    </row>
    <row r="11" spans="1:8" x14ac:dyDescent="0.25">
      <c r="B11" t="s">
        <v>71</v>
      </c>
    </row>
    <row r="15" spans="1:8" x14ac:dyDescent="0.25">
      <c r="A15" t="s">
        <v>65</v>
      </c>
      <c r="B15" t="s">
        <v>57</v>
      </c>
    </row>
    <row r="16" spans="1:8" x14ac:dyDescent="0.25">
      <c r="A16" t="s">
        <v>64</v>
      </c>
      <c r="B16" t="s">
        <v>50</v>
      </c>
    </row>
  </sheetData>
  <dataValidations count="2">
    <dataValidation type="list" allowBlank="1" showInputMessage="1" showErrorMessage="1" sqref="A16">
      <formula1>Type</formula1>
    </dataValidation>
    <dataValidation type="list" allowBlank="1" showInputMessage="1" showErrorMessage="1" sqref="B16">
      <formula1>INDIRECT(A16)</formula1>
    </dataValidation>
  </dataValidation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All Data</vt:lpstr>
      <vt:lpstr>SMOW</vt:lpstr>
      <vt:lpstr>SLAP</vt:lpstr>
      <vt:lpstr>Standards</vt:lpstr>
      <vt:lpstr>Data sorting</vt:lpstr>
      <vt:lpstr>'All Data'!Carbonate</vt:lpstr>
      <vt:lpstr>Carbonate</vt:lpstr>
      <vt:lpstr>'All Data'!Carbonate_Standards</vt:lpstr>
      <vt:lpstr>Carbonate_Standards</vt:lpstr>
      <vt:lpstr>'All Data'!CarbonateStd</vt:lpstr>
      <vt:lpstr>CarbonateStd</vt:lpstr>
      <vt:lpstr>'All Data'!Project</vt:lpstr>
      <vt:lpstr>Project</vt:lpstr>
      <vt:lpstr>'All Data'!Type</vt:lpstr>
      <vt:lpstr>Type</vt:lpstr>
      <vt:lpstr>'All Data'!Water</vt:lpstr>
      <vt:lpstr>Water</vt:lpstr>
      <vt:lpstr>'All Data'!Water_Standards</vt:lpstr>
      <vt:lpstr>Water_Standards</vt:lpstr>
      <vt:lpstr>'All Data'!WaterStd</vt:lpstr>
      <vt:lpstr>WaterStd</vt:lpstr>
      <vt:lpstr>'All Data'!Waterstds</vt:lpstr>
      <vt:lpstr>Waterstds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geo-isopaleo</dc:creator>
  <cp:lastModifiedBy>geo-isopaleo</cp:lastModifiedBy>
  <cp:lastPrinted>2018-07-24T20:05:26Z</cp:lastPrinted>
  <dcterms:created xsi:type="dcterms:W3CDTF">2018-05-08T13:04:56Z</dcterms:created>
  <dcterms:modified xsi:type="dcterms:W3CDTF">2020-02-28T18:22:09Z</dcterms:modified>
</cp:coreProperties>
</file>