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13_ncr:1_{AF328325-1F11-43A9-A7A8-D7FFA458A4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9" i="10" l="1"/>
  <c r="AE109" i="10" s="1"/>
  <c r="AA109" i="10"/>
  <c r="Z109" i="10"/>
  <c r="AB109" i="10" s="1"/>
  <c r="AD109" i="10" s="1"/>
  <c r="AF109" i="10" s="1"/>
  <c r="AG109" i="10" s="1"/>
  <c r="AB108" i="10"/>
  <c r="AD108" i="10" s="1"/>
  <c r="AA108" i="10"/>
  <c r="AC108" i="10" s="1"/>
  <c r="AE108" i="10" s="1"/>
  <c r="Z108" i="10"/>
  <c r="AC107" i="10"/>
  <c r="AE107" i="10" s="1"/>
  <c r="AA107" i="10"/>
  <c r="Z107" i="10"/>
  <c r="AB107" i="10" s="1"/>
  <c r="AD107" i="10" s="1"/>
  <c r="AF107" i="10" s="1"/>
  <c r="AG107" i="10" s="1"/>
  <c r="AB106" i="10"/>
  <c r="AD106" i="10" s="1"/>
  <c r="AA106" i="10"/>
  <c r="AC106" i="10" s="1"/>
  <c r="AE106" i="10" s="1"/>
  <c r="Z106" i="10"/>
  <c r="AC105" i="10"/>
  <c r="AE105" i="10" s="1"/>
  <c r="AA105" i="10"/>
  <c r="Z105" i="10"/>
  <c r="AB105" i="10" s="1"/>
  <c r="AD105" i="10" s="1"/>
  <c r="AF105" i="10" s="1"/>
  <c r="AG105" i="10" s="1"/>
  <c r="AB104" i="10"/>
  <c r="AD104" i="10" s="1"/>
  <c r="AA104" i="10"/>
  <c r="AC104" i="10" s="1"/>
  <c r="AE104" i="10" s="1"/>
  <c r="Z104" i="10"/>
  <c r="AC103" i="10"/>
  <c r="AE103" i="10" s="1"/>
  <c r="AA103" i="10"/>
  <c r="Z103" i="10"/>
  <c r="AB103" i="10" s="1"/>
  <c r="AD103" i="10" s="1"/>
  <c r="AF103" i="10" s="1"/>
  <c r="AG103" i="10" s="1"/>
  <c r="AB102" i="10"/>
  <c r="AD102" i="10" s="1"/>
  <c r="AA102" i="10"/>
  <c r="AC102" i="10" s="1"/>
  <c r="AE102" i="10" s="1"/>
  <c r="Z102" i="10"/>
  <c r="AC101" i="10"/>
  <c r="AE101" i="10" s="1"/>
  <c r="AA101" i="10"/>
  <c r="Z101" i="10"/>
  <c r="AB101" i="10" s="1"/>
  <c r="AD101" i="10" s="1"/>
  <c r="AF101" i="10" s="1"/>
  <c r="AG101" i="10" s="1"/>
  <c r="AB100" i="10"/>
  <c r="AD100" i="10" s="1"/>
  <c r="AA100" i="10"/>
  <c r="AC100" i="10" s="1"/>
  <c r="AE100" i="10" s="1"/>
  <c r="Z100" i="10"/>
  <c r="AC99" i="10"/>
  <c r="AE99" i="10" s="1"/>
  <c r="AA99" i="10"/>
  <c r="Z99" i="10"/>
  <c r="AB99" i="10" s="1"/>
  <c r="AD99" i="10" s="1"/>
  <c r="AF99" i="10" s="1"/>
  <c r="AG99" i="10" s="1"/>
  <c r="AA98" i="10"/>
  <c r="AC98" i="10" s="1"/>
  <c r="AE98" i="10" s="1"/>
  <c r="Z98" i="10"/>
  <c r="AB98" i="10" s="1"/>
  <c r="AD98" i="10" s="1"/>
  <c r="AF98" i="10" s="1"/>
  <c r="AG98" i="10" s="1"/>
  <c r="AB97" i="10"/>
  <c r="AD97" i="10" s="1"/>
  <c r="AA97" i="10"/>
  <c r="AC97" i="10" s="1"/>
  <c r="AE97" i="10" s="1"/>
  <c r="Z97" i="10"/>
  <c r="AA96" i="10"/>
  <c r="AC96" i="10" s="1"/>
  <c r="AE96" i="10" s="1"/>
  <c r="Z96" i="10"/>
  <c r="AB96" i="10" s="1"/>
  <c r="AD96" i="10" s="1"/>
  <c r="AF96" i="10" s="1"/>
  <c r="AG96" i="10" s="1"/>
  <c r="AB95" i="10"/>
  <c r="AD95" i="10" s="1"/>
  <c r="AF95" i="10" s="1"/>
  <c r="AG95" i="10" s="1"/>
  <c r="AA95" i="10"/>
  <c r="AC95" i="10" s="1"/>
  <c r="AE95" i="10" s="1"/>
  <c r="Z95" i="10"/>
  <c r="AC94" i="10"/>
  <c r="AE94" i="10" s="1"/>
  <c r="AA94" i="10"/>
  <c r="Z94" i="10"/>
  <c r="AB94" i="10" s="1"/>
  <c r="AD94" i="10" s="1"/>
  <c r="AF94" i="10" s="1"/>
  <c r="AG94" i="10" s="1"/>
  <c r="AA93" i="10"/>
  <c r="AC93" i="10" s="1"/>
  <c r="AE93" i="10" s="1"/>
  <c r="Z93" i="10"/>
  <c r="AB93" i="10" s="1"/>
  <c r="AD93" i="10" s="1"/>
  <c r="AC92" i="10"/>
  <c r="AE92" i="10" s="1"/>
  <c r="AA92" i="10"/>
  <c r="Z92" i="10"/>
  <c r="AB92" i="10" s="1"/>
  <c r="AD92" i="10" s="1"/>
  <c r="AF92" i="10" s="1"/>
  <c r="AG92" i="10" s="1"/>
  <c r="AA91" i="10"/>
  <c r="AC91" i="10" s="1"/>
  <c r="AE91" i="10" s="1"/>
  <c r="Z91" i="10"/>
  <c r="AB91" i="10" s="1"/>
  <c r="AD91" i="10" s="1"/>
  <c r="AF91" i="10" s="1"/>
  <c r="AG91" i="10" s="1"/>
  <c r="AB90" i="10"/>
  <c r="AD90" i="10" s="1"/>
  <c r="AA90" i="10"/>
  <c r="AC90" i="10" s="1"/>
  <c r="AE90" i="10" s="1"/>
  <c r="Z90" i="10"/>
  <c r="AC89" i="10"/>
  <c r="AE89" i="10" s="1"/>
  <c r="AA89" i="10"/>
  <c r="Z89" i="10"/>
  <c r="AB89" i="10" s="1"/>
  <c r="AD89" i="10" s="1"/>
  <c r="AF89" i="10" s="1"/>
  <c r="AG89" i="10" s="1"/>
  <c r="AA87" i="10"/>
  <c r="AC87" i="10" s="1"/>
  <c r="AE87" i="10" s="1"/>
  <c r="Z87" i="10"/>
  <c r="AB87" i="10" s="1"/>
  <c r="AD87" i="10" s="1"/>
  <c r="AF87" i="10" s="1"/>
  <c r="AG87" i="10" s="1"/>
  <c r="AB86" i="10"/>
  <c r="AD86" i="10" s="1"/>
  <c r="AA86" i="10"/>
  <c r="AC86" i="10" s="1"/>
  <c r="AE86" i="10" s="1"/>
  <c r="Z86" i="10"/>
  <c r="AC85" i="10"/>
  <c r="AE85" i="10" s="1"/>
  <c r="AA85" i="10"/>
  <c r="Z85" i="10"/>
  <c r="AB85" i="10" s="1"/>
  <c r="AD85" i="10" s="1"/>
  <c r="AB84" i="10"/>
  <c r="AD84" i="10" s="1"/>
  <c r="AA84" i="10"/>
  <c r="AC84" i="10" s="1"/>
  <c r="AE84" i="10" s="1"/>
  <c r="Z84" i="10"/>
  <c r="AC83" i="10"/>
  <c r="AE83" i="10" s="1"/>
  <c r="AA83" i="10"/>
  <c r="Z83" i="10"/>
  <c r="AB83" i="10" s="1"/>
  <c r="AD83" i="10" s="1"/>
  <c r="AB82" i="10"/>
  <c r="AD82" i="10" s="1"/>
  <c r="AA82" i="10"/>
  <c r="AC82" i="10" s="1"/>
  <c r="AE82" i="10" s="1"/>
  <c r="Z82" i="10"/>
  <c r="AC81" i="10"/>
  <c r="AE81" i="10" s="1"/>
  <c r="AA81" i="10"/>
  <c r="Z81" i="10"/>
  <c r="AB81" i="10" s="1"/>
  <c r="AD81" i="10" s="1"/>
  <c r="AB80" i="10"/>
  <c r="AD80" i="10" s="1"/>
  <c r="AA80" i="10"/>
  <c r="AC80" i="10" s="1"/>
  <c r="AE80" i="10" s="1"/>
  <c r="Z80" i="10"/>
  <c r="AC79" i="10"/>
  <c r="AE79" i="10" s="1"/>
  <c r="AA79" i="10"/>
  <c r="Z79" i="10"/>
  <c r="AB79" i="10" s="1"/>
  <c r="AD79" i="10" s="1"/>
  <c r="AB78" i="10"/>
  <c r="AD78" i="10" s="1"/>
  <c r="AA78" i="10"/>
  <c r="AC78" i="10" s="1"/>
  <c r="AE78" i="10" s="1"/>
  <c r="Z78" i="10"/>
  <c r="AC77" i="10"/>
  <c r="AE77" i="10" s="1"/>
  <c r="AA77" i="10"/>
  <c r="Z77" i="10"/>
  <c r="AB77" i="10" s="1"/>
  <c r="AD77" i="10" s="1"/>
  <c r="AA76" i="10"/>
  <c r="AC76" i="10" s="1"/>
  <c r="AE76" i="10" s="1"/>
  <c r="Z76" i="10"/>
  <c r="AB76" i="10" s="1"/>
  <c r="AD76" i="10" s="1"/>
  <c r="AF76" i="10" s="1"/>
  <c r="AG76" i="10" s="1"/>
  <c r="AB75" i="10"/>
  <c r="AD75" i="10" s="1"/>
  <c r="AA75" i="10"/>
  <c r="AC75" i="10" s="1"/>
  <c r="AE75" i="10" s="1"/>
  <c r="Z75" i="10"/>
  <c r="AA74" i="10"/>
  <c r="AC74" i="10" s="1"/>
  <c r="AE74" i="10" s="1"/>
  <c r="Z74" i="10"/>
  <c r="AB74" i="10" s="1"/>
  <c r="AD74" i="10" s="1"/>
  <c r="AF74" i="10" s="1"/>
  <c r="AG74" i="10" s="1"/>
  <c r="AB73" i="10"/>
  <c r="AD73" i="10" s="1"/>
  <c r="AA73" i="10"/>
  <c r="AC73" i="10" s="1"/>
  <c r="AE73" i="10" s="1"/>
  <c r="Z73" i="10"/>
  <c r="AC72" i="10"/>
  <c r="AE72" i="10" s="1"/>
  <c r="AA72" i="10"/>
  <c r="Z72" i="10"/>
  <c r="AB72" i="10" s="1"/>
  <c r="AD72" i="10" s="1"/>
  <c r="AF72" i="10" s="1"/>
  <c r="AG72" i="10" s="1"/>
  <c r="AA71" i="10"/>
  <c r="AC71" i="10" s="1"/>
  <c r="AE71" i="10" s="1"/>
  <c r="Z71" i="10"/>
  <c r="AB71" i="10" s="1"/>
  <c r="AD71" i="10" s="1"/>
  <c r="AF71" i="10" s="1"/>
  <c r="AG71" i="10" s="1"/>
  <c r="AC70" i="10"/>
  <c r="AE70" i="10" s="1"/>
  <c r="AA70" i="10"/>
  <c r="Z70" i="10"/>
  <c r="AB70" i="10" s="1"/>
  <c r="AD70" i="10" s="1"/>
  <c r="AA69" i="10"/>
  <c r="AC69" i="10" s="1"/>
  <c r="AE69" i="10" s="1"/>
  <c r="Z69" i="10"/>
  <c r="AB69" i="10" s="1"/>
  <c r="AD69" i="10" s="1"/>
  <c r="AF69" i="10" s="1"/>
  <c r="AG69" i="10" s="1"/>
  <c r="AC68" i="10"/>
  <c r="AE68" i="10" s="1"/>
  <c r="AA68" i="10"/>
  <c r="Z68" i="10"/>
  <c r="AB68" i="10" s="1"/>
  <c r="AD68" i="10" s="1"/>
  <c r="AA67" i="10"/>
  <c r="AC67" i="10" s="1"/>
  <c r="AE67" i="10" s="1"/>
  <c r="Z67" i="10"/>
  <c r="AB67" i="10" s="1"/>
  <c r="AD67" i="10" s="1"/>
  <c r="AF67" i="10" s="1"/>
  <c r="AG67" i="10" s="1"/>
  <c r="AB66" i="10"/>
  <c r="AD66" i="10" s="1"/>
  <c r="AA66" i="10"/>
  <c r="AC66" i="10" s="1"/>
  <c r="AE66" i="10" s="1"/>
  <c r="Z66" i="10"/>
  <c r="AC65" i="10"/>
  <c r="AE65" i="10" s="1"/>
  <c r="AA65" i="10"/>
  <c r="Z65" i="10"/>
  <c r="AB65" i="10" s="1"/>
  <c r="AD65" i="10" s="1"/>
  <c r="AF65" i="10" s="1"/>
  <c r="AG65" i="10" s="1"/>
  <c r="AA64" i="10"/>
  <c r="AC64" i="10" s="1"/>
  <c r="AE64" i="10" s="1"/>
  <c r="Z64" i="10"/>
  <c r="AB64" i="10" s="1"/>
  <c r="AD64" i="10" s="1"/>
  <c r="AF64" i="10" s="1"/>
  <c r="AG64" i="10" s="1"/>
  <c r="AC63" i="10"/>
  <c r="AE63" i="10" s="1"/>
  <c r="AA63" i="10"/>
  <c r="Z63" i="10"/>
  <c r="AB63" i="10" s="1"/>
  <c r="AD63" i="10" s="1"/>
  <c r="AA62" i="10"/>
  <c r="AC62" i="10" s="1"/>
  <c r="AE62" i="10" s="1"/>
  <c r="Z62" i="10"/>
  <c r="AB62" i="10" s="1"/>
  <c r="AD62" i="10" s="1"/>
  <c r="AF62" i="10" s="1"/>
  <c r="AG62" i="10" s="1"/>
  <c r="AF104" i="10" l="1"/>
  <c r="AG104" i="10" s="1"/>
  <c r="AI92" i="10"/>
  <c r="AH92" i="10"/>
  <c r="AI74" i="10"/>
  <c r="AH74" i="10"/>
  <c r="AF78" i="10"/>
  <c r="AG78" i="10" s="1"/>
  <c r="AF82" i="10"/>
  <c r="AG82" i="10" s="1"/>
  <c r="AF86" i="10"/>
  <c r="AG86" i="10" s="1"/>
  <c r="AF70" i="10"/>
  <c r="AG70" i="10" s="1"/>
  <c r="AF79" i="10"/>
  <c r="AG79" i="10" s="1"/>
  <c r="AF83" i="10"/>
  <c r="AG83" i="10" s="1"/>
  <c r="AF93" i="10"/>
  <c r="AG93" i="10" s="1"/>
  <c r="AF97" i="10"/>
  <c r="AG97" i="10" s="1"/>
  <c r="AI96" i="10"/>
  <c r="AH96" i="10"/>
  <c r="AF108" i="10"/>
  <c r="AG108" i="10" s="1"/>
  <c r="AF73" i="10"/>
  <c r="AG73" i="10" s="1"/>
  <c r="AF102" i="10"/>
  <c r="AG102" i="10" s="1"/>
  <c r="AF106" i="10"/>
  <c r="AG106" i="10" s="1"/>
  <c r="AF66" i="10"/>
  <c r="AG66" i="10" s="1"/>
  <c r="AF84" i="10"/>
  <c r="AG84" i="10" s="1"/>
  <c r="AF63" i="10"/>
  <c r="AG63" i="10" s="1"/>
  <c r="AF77" i="10"/>
  <c r="AG77" i="10" s="1"/>
  <c r="AF85" i="10"/>
  <c r="AG85" i="10" s="1"/>
  <c r="AF75" i="10"/>
  <c r="AG75" i="10" s="1"/>
  <c r="AF80" i="10"/>
  <c r="AG80" i="10" s="1"/>
  <c r="AF81" i="10"/>
  <c r="AG81" i="10" s="1"/>
  <c r="AF68" i="10"/>
  <c r="AG68" i="10" s="1"/>
  <c r="AF90" i="10"/>
  <c r="AG90" i="10" s="1"/>
  <c r="AF100" i="10"/>
  <c r="AG100" i="10" s="1"/>
  <c r="AI63" i="10" l="1"/>
  <c r="AH63" i="10"/>
  <c r="AI70" i="10"/>
  <c r="AH70" i="10"/>
  <c r="AI108" i="10"/>
  <c r="AH108" i="10"/>
  <c r="AI80" i="10"/>
  <c r="AH80" i="10"/>
  <c r="AI84" i="10"/>
  <c r="AH84" i="10"/>
  <c r="AI106" i="10"/>
  <c r="AH106" i="10"/>
  <c r="AI82" i="10"/>
  <c r="AH82" i="10"/>
  <c r="AI68" i="10"/>
  <c r="AH68" i="10"/>
  <c r="AI100" i="10"/>
  <c r="AH100" i="10"/>
  <c r="AI102" i="10"/>
  <c r="AH102" i="10"/>
  <c r="AI78" i="10"/>
  <c r="AH78" i="10"/>
  <c r="AI104" i="10"/>
  <c r="AH104" i="10"/>
  <c r="AB4" i="7" l="1"/>
  <c r="AA4" i="7"/>
  <c r="Z4" i="7"/>
  <c r="Z61" i="10" l="1"/>
  <c r="Z59" i="10"/>
  <c r="Z60" i="10"/>
  <c r="Z53" i="10"/>
  <c r="Z55" i="10"/>
  <c r="Z57" i="10"/>
  <c r="Z56" i="10"/>
  <c r="Z58" i="10"/>
  <c r="Z54" i="10"/>
  <c r="Z49" i="10"/>
  <c r="Z51" i="10"/>
  <c r="Z52" i="10"/>
  <c r="Z48" i="10"/>
  <c r="Z47" i="10"/>
  <c r="Z50" i="10"/>
  <c r="Z46" i="10"/>
  <c r="Z45" i="10"/>
  <c r="Z44" i="10"/>
  <c r="Z43" i="10"/>
  <c r="Z40" i="10"/>
  <c r="Z42" i="10"/>
  <c r="Z38" i="10"/>
  <c r="Z41" i="10"/>
  <c r="Z39" i="10"/>
  <c r="Z37" i="10"/>
  <c r="Z33" i="10"/>
  <c r="Z34" i="10"/>
  <c r="Z36" i="10"/>
  <c r="Z32" i="10"/>
  <c r="Z35" i="10"/>
  <c r="Z31" i="10"/>
  <c r="Z30" i="10"/>
  <c r="Z25" i="10"/>
  <c r="Z19" i="10"/>
  <c r="Z23" i="10"/>
  <c r="Z22" i="10"/>
  <c r="Z21" i="10"/>
  <c r="Z28" i="10"/>
  <c r="Z20" i="10"/>
  <c r="Z24" i="10"/>
  <c r="Z27" i="10"/>
  <c r="Z26" i="10"/>
  <c r="Z29" i="10"/>
  <c r="Z18" i="10"/>
  <c r="Z17" i="10"/>
  <c r="AA61" i="10"/>
  <c r="AA59" i="10"/>
  <c r="AA60" i="10"/>
  <c r="AA54" i="10"/>
  <c r="AA53" i="10"/>
  <c r="AA57" i="10"/>
  <c r="AA56" i="10"/>
  <c r="AA55" i="10"/>
  <c r="AA58" i="10"/>
  <c r="AA50" i="10"/>
  <c r="AA49" i="10"/>
  <c r="AA47" i="10"/>
  <c r="AA48" i="10"/>
  <c r="AA51" i="10"/>
  <c r="AA52" i="10"/>
  <c r="AA46" i="10"/>
  <c r="AA45" i="10"/>
  <c r="AA44" i="10"/>
  <c r="AA43" i="10"/>
  <c r="AA41" i="10"/>
  <c r="AA40" i="10"/>
  <c r="AA39" i="10"/>
  <c r="AA38" i="10"/>
  <c r="AA42" i="10"/>
  <c r="AA34" i="10"/>
  <c r="AA33" i="10"/>
  <c r="AA32" i="10"/>
  <c r="AA37" i="10"/>
  <c r="AA36" i="10"/>
  <c r="AA35" i="10"/>
  <c r="AA31" i="10"/>
  <c r="AA30" i="10"/>
  <c r="AA21" i="10"/>
  <c r="AA20" i="10"/>
  <c r="AA19" i="10"/>
  <c r="AA23" i="10"/>
  <c r="AA22" i="10"/>
  <c r="AA25" i="10"/>
  <c r="AA24" i="10"/>
  <c r="AA28" i="10"/>
  <c r="AA27" i="10"/>
  <c r="AA26" i="10"/>
  <c r="AA29" i="10"/>
  <c r="AA18" i="10"/>
  <c r="AA17" i="10"/>
  <c r="Z20" i="7"/>
  <c r="Z19" i="7"/>
  <c r="Z18" i="7"/>
  <c r="Z17" i="7"/>
  <c r="AA20" i="7"/>
  <c r="AA19" i="7"/>
  <c r="AA18" i="7"/>
  <c r="AA17" i="7"/>
  <c r="Z14" i="10"/>
  <c r="Z16" i="10"/>
  <c r="Z15" i="10"/>
  <c r="Z13" i="10"/>
  <c r="AA14" i="10"/>
  <c r="AA16" i="10"/>
  <c r="AA15" i="10"/>
  <c r="Z47" i="7" l="1"/>
  <c r="AA47" i="7"/>
  <c r="Z4" i="10"/>
  <c r="Z6" i="10"/>
  <c r="Z8" i="10"/>
  <c r="Z10" i="10"/>
  <c r="Z12" i="10"/>
  <c r="Z7" i="8"/>
  <c r="Z5" i="8"/>
  <c r="Z6" i="8"/>
  <c r="Z5" i="10"/>
  <c r="Z7" i="10"/>
  <c r="Z9" i="10"/>
  <c r="Z11" i="10"/>
  <c r="Z4" i="8"/>
  <c r="Z3" i="10"/>
  <c r="AA7" i="8" l="1"/>
  <c r="AA5" i="8"/>
  <c r="AA9" i="10"/>
  <c r="AA4" i="10"/>
  <c r="AA6" i="10"/>
  <c r="AA8" i="10"/>
  <c r="AA10" i="10"/>
  <c r="AA12" i="10"/>
  <c r="AA5" i="10"/>
  <c r="AA11" i="10"/>
  <c r="AA6" i="8"/>
  <c r="AA4" i="8"/>
  <c r="AA7" i="10"/>
  <c r="AA13" i="10"/>
  <c r="AA3" i="10"/>
  <c r="Z28" i="8" l="1"/>
  <c r="AA28" i="8"/>
  <c r="AM3" i="7" l="1"/>
  <c r="AN4" i="7" l="1"/>
  <c r="AN11" i="7" l="1"/>
  <c r="AM4" i="7" l="1"/>
  <c r="AN6" i="7" s="1"/>
  <c r="AM10" i="7"/>
  <c r="AB48" i="10" l="1"/>
  <c r="AD48" i="10" s="1"/>
  <c r="AB19" i="10"/>
  <c r="AD19" i="10" s="1"/>
  <c r="AB56" i="10"/>
  <c r="AD56" i="10" s="1"/>
  <c r="AB40" i="10"/>
  <c r="AD40" i="10" s="1"/>
  <c r="AB49" i="10"/>
  <c r="AD49" i="10" s="1"/>
  <c r="AB27" i="10"/>
  <c r="AD27" i="10" s="1"/>
  <c r="AB30" i="10"/>
  <c r="AD30" i="10" s="1"/>
  <c r="AB50" i="10"/>
  <c r="AD50" i="10" s="1"/>
  <c r="AB59" i="10"/>
  <c r="AD59" i="10" s="1"/>
  <c r="AB31" i="10"/>
  <c r="AD31" i="10" s="1"/>
  <c r="AB53" i="10"/>
  <c r="AD53" i="10" s="1"/>
  <c r="AB61" i="10"/>
  <c r="AD61" i="10" s="1"/>
  <c r="AB38" i="10"/>
  <c r="AD38" i="10" s="1"/>
  <c r="AB21" i="10"/>
  <c r="AD21" i="10" s="1"/>
  <c r="AB47" i="10"/>
  <c r="AD47" i="10" s="1"/>
  <c r="AB41" i="10"/>
  <c r="AD41" i="10" s="1"/>
  <c r="AB55" i="10"/>
  <c r="AD55" i="10" s="1"/>
  <c r="AB23" i="10"/>
  <c r="AD23" i="10" s="1"/>
  <c r="AB18" i="10"/>
  <c r="AD18" i="10" s="1"/>
  <c r="AB45" i="10"/>
  <c r="AD45" i="10" s="1"/>
  <c r="AB20" i="10"/>
  <c r="AD20" i="10" s="1"/>
  <c r="AB58" i="10"/>
  <c r="AD58" i="10" s="1"/>
  <c r="AB34" i="10"/>
  <c r="AD34" i="10" s="1"/>
  <c r="AB51" i="10"/>
  <c r="AD51" i="10" s="1"/>
  <c r="AB26" i="10"/>
  <c r="AD26" i="10" s="1"/>
  <c r="AB22" i="10"/>
  <c r="AD22" i="10" s="1"/>
  <c r="AB28" i="10"/>
  <c r="AD28" i="10" s="1"/>
  <c r="AB17" i="10"/>
  <c r="AD17" i="10" s="1"/>
  <c r="AB35" i="10"/>
  <c r="AD35" i="10" s="1"/>
  <c r="AB60" i="10"/>
  <c r="AD60" i="10" s="1"/>
  <c r="AB39" i="10"/>
  <c r="AD39" i="10" s="1"/>
  <c r="AB37" i="10"/>
  <c r="AD37" i="10" s="1"/>
  <c r="AB25" i="10"/>
  <c r="AD25" i="10" s="1"/>
  <c r="AB44" i="10"/>
  <c r="AD44" i="10" s="1"/>
  <c r="AB36" i="10"/>
  <c r="AD36" i="10" s="1"/>
  <c r="AB52" i="10"/>
  <c r="AD52" i="10" s="1"/>
  <c r="AB42" i="10"/>
  <c r="AD42" i="10" s="1"/>
  <c r="AB57" i="10"/>
  <c r="AD57" i="10" s="1"/>
  <c r="AB24" i="10"/>
  <c r="AD24" i="10" s="1"/>
  <c r="AB32" i="10"/>
  <c r="AD32" i="10" s="1"/>
  <c r="AB54" i="10"/>
  <c r="AD54" i="10" s="1"/>
  <c r="AB29" i="10"/>
  <c r="AD29" i="10" s="1"/>
  <c r="AB46" i="10"/>
  <c r="AD46" i="10" s="1"/>
  <c r="AB33" i="10"/>
  <c r="AD33" i="10" s="1"/>
  <c r="AB43" i="10"/>
  <c r="AD43" i="10" s="1"/>
  <c r="AB19" i="7"/>
  <c r="AD19" i="7" s="1"/>
  <c r="AB17" i="7"/>
  <c r="AB18" i="7"/>
  <c r="AD18" i="7" s="1"/>
  <c r="AB20" i="7"/>
  <c r="AD20" i="7" s="1"/>
  <c r="AB15" i="10"/>
  <c r="AD15" i="10" s="1"/>
  <c r="AB16" i="10"/>
  <c r="AD16" i="10" s="1"/>
  <c r="AB14" i="10"/>
  <c r="AD14" i="10" s="1"/>
  <c r="AB4" i="8"/>
  <c r="AD4" i="8" s="1"/>
  <c r="AB6" i="8"/>
  <c r="AD6" i="8" s="1"/>
  <c r="AB11" i="10"/>
  <c r="AD11" i="10" s="1"/>
  <c r="AB9" i="10"/>
  <c r="AD9" i="10" s="1"/>
  <c r="AB10" i="10"/>
  <c r="AD10" i="10" s="1"/>
  <c r="AB4" i="10"/>
  <c r="AD4" i="10" s="1"/>
  <c r="AB6" i="10"/>
  <c r="AD6" i="10" s="1"/>
  <c r="AB7" i="10"/>
  <c r="AD7" i="10" s="1"/>
  <c r="AB5" i="10"/>
  <c r="AD5" i="10" s="1"/>
  <c r="AB8" i="10"/>
  <c r="AD8" i="10" s="1"/>
  <c r="AB7" i="8"/>
  <c r="AD7" i="8" s="1"/>
  <c r="AB5" i="8"/>
  <c r="AD5" i="8" s="1"/>
  <c r="AB12" i="10"/>
  <c r="AD12" i="10" s="1"/>
  <c r="AB13" i="10"/>
  <c r="AD13" i="10" s="1"/>
  <c r="AB3" i="10"/>
  <c r="AD3" i="10" s="1"/>
  <c r="AD17" i="7" l="1"/>
  <c r="AD47" i="7" s="1"/>
  <c r="AB47" i="7"/>
  <c r="AB28" i="8"/>
  <c r="AD28" i="8"/>
  <c r="AM11" i="7"/>
  <c r="AN12" i="7" s="1"/>
  <c r="AC34" i="10" l="1"/>
  <c r="AE34" i="10" s="1"/>
  <c r="AF34" i="10" s="1"/>
  <c r="AG34" i="10" s="1"/>
  <c r="AC24" i="10"/>
  <c r="AE24" i="10" s="1"/>
  <c r="AF24" i="10" s="1"/>
  <c r="AG24" i="10" s="1"/>
  <c r="AC37" i="10"/>
  <c r="AE37" i="10" s="1"/>
  <c r="AF37" i="10" s="1"/>
  <c r="AG37" i="10" s="1"/>
  <c r="AC36" i="10"/>
  <c r="AE36" i="10" s="1"/>
  <c r="AF36" i="10" s="1"/>
  <c r="AG36" i="10" s="1"/>
  <c r="AC25" i="10"/>
  <c r="AE25" i="10" s="1"/>
  <c r="AF25" i="10" s="1"/>
  <c r="AG25" i="10" s="1"/>
  <c r="AC39" i="10"/>
  <c r="AE39" i="10" s="1"/>
  <c r="AF39" i="10" s="1"/>
  <c r="AG39" i="10" s="1"/>
  <c r="AC30" i="10"/>
  <c r="AE30" i="10" s="1"/>
  <c r="AF30" i="10" s="1"/>
  <c r="AG30" i="10" s="1"/>
  <c r="AC53" i="10"/>
  <c r="AE53" i="10" s="1"/>
  <c r="AF53" i="10" s="1"/>
  <c r="AG53" i="10" s="1"/>
  <c r="AC59" i="10"/>
  <c r="AE59" i="10" s="1"/>
  <c r="AF59" i="10" s="1"/>
  <c r="AG59" i="10" s="1"/>
  <c r="AC17" i="10"/>
  <c r="AE17" i="10" s="1"/>
  <c r="AF17" i="10" s="1"/>
  <c r="AG17" i="10" s="1"/>
  <c r="AC35" i="10"/>
  <c r="AE35" i="10" s="1"/>
  <c r="AF35" i="10" s="1"/>
  <c r="AG35" i="10" s="1"/>
  <c r="AC48" i="10"/>
  <c r="AE48" i="10" s="1"/>
  <c r="AF48" i="10" s="1"/>
  <c r="AG48" i="10" s="1"/>
  <c r="AC18" i="10"/>
  <c r="AE18" i="10" s="1"/>
  <c r="AF18" i="10" s="1"/>
  <c r="AG18" i="10" s="1"/>
  <c r="AC31" i="10"/>
  <c r="AE31" i="10" s="1"/>
  <c r="AF31" i="10" s="1"/>
  <c r="AG31" i="10" s="1"/>
  <c r="AC45" i="10"/>
  <c r="AE45" i="10" s="1"/>
  <c r="AF45" i="10" s="1"/>
  <c r="AG45" i="10" s="1"/>
  <c r="AC61" i="10"/>
  <c r="AE61" i="10" s="1"/>
  <c r="AF61" i="10" s="1"/>
  <c r="AG61" i="10" s="1"/>
  <c r="AC60" i="10"/>
  <c r="AE60" i="10" s="1"/>
  <c r="AF60" i="10" s="1"/>
  <c r="AG60" i="10" s="1"/>
  <c r="AC55" i="10"/>
  <c r="AE55" i="10" s="1"/>
  <c r="AF55" i="10" s="1"/>
  <c r="AG55" i="10" s="1"/>
  <c r="AC28" i="10"/>
  <c r="AE28" i="10" s="1"/>
  <c r="AF28" i="10" s="1"/>
  <c r="AG28" i="10" s="1"/>
  <c r="AC20" i="10"/>
  <c r="AE20" i="10" s="1"/>
  <c r="AF20" i="10" s="1"/>
  <c r="AG20" i="10" s="1"/>
  <c r="AC33" i="10"/>
  <c r="AE33" i="10" s="1"/>
  <c r="AF33" i="10" s="1"/>
  <c r="AG33" i="10" s="1"/>
  <c r="AC19" i="10"/>
  <c r="AE19" i="10" s="1"/>
  <c r="AF19" i="10" s="1"/>
  <c r="AG19" i="10" s="1"/>
  <c r="AC41" i="10"/>
  <c r="AE41" i="10" s="1"/>
  <c r="AF41" i="10" s="1"/>
  <c r="AG41" i="10" s="1"/>
  <c r="AC50" i="10"/>
  <c r="AE50" i="10" s="1"/>
  <c r="AF50" i="10" s="1"/>
  <c r="AG50" i="10" s="1"/>
  <c r="AC51" i="10"/>
  <c r="AE51" i="10" s="1"/>
  <c r="AF51" i="10" s="1"/>
  <c r="AG51" i="10" s="1"/>
  <c r="AC38" i="10"/>
  <c r="AE38" i="10" s="1"/>
  <c r="AF38" i="10" s="1"/>
  <c r="AG38" i="10" s="1"/>
  <c r="AC26" i="10"/>
  <c r="AE26" i="10" s="1"/>
  <c r="AF26" i="10" s="1"/>
  <c r="AG26" i="10" s="1"/>
  <c r="AC49" i="10"/>
  <c r="AE49" i="10" s="1"/>
  <c r="AF49" i="10" s="1"/>
  <c r="AG49" i="10" s="1"/>
  <c r="AC29" i="10"/>
  <c r="AE29" i="10" s="1"/>
  <c r="AF29" i="10" s="1"/>
  <c r="AG29" i="10" s="1"/>
  <c r="AC47" i="10"/>
  <c r="AE47" i="10" s="1"/>
  <c r="AF47" i="10" s="1"/>
  <c r="AG47" i="10" s="1"/>
  <c r="AC32" i="10"/>
  <c r="AE32" i="10" s="1"/>
  <c r="AF32" i="10" s="1"/>
  <c r="AG32" i="10" s="1"/>
  <c r="AC21" i="10"/>
  <c r="AE21" i="10" s="1"/>
  <c r="AF21" i="10" s="1"/>
  <c r="AG21" i="10" s="1"/>
  <c r="AC44" i="10"/>
  <c r="AE44" i="10" s="1"/>
  <c r="AF44" i="10" s="1"/>
  <c r="AG44" i="10" s="1"/>
  <c r="AC43" i="10"/>
  <c r="AE43" i="10" s="1"/>
  <c r="AF43" i="10" s="1"/>
  <c r="AG43" i="10" s="1"/>
  <c r="AC40" i="10"/>
  <c r="AE40" i="10" s="1"/>
  <c r="AF40" i="10" s="1"/>
  <c r="AG40" i="10" s="1"/>
  <c r="AC57" i="10"/>
  <c r="AE57" i="10" s="1"/>
  <c r="AF57" i="10" s="1"/>
  <c r="AG57" i="10" s="1"/>
  <c r="AC56" i="10"/>
  <c r="AE56" i="10" s="1"/>
  <c r="AF56" i="10" s="1"/>
  <c r="AG56" i="10" s="1"/>
  <c r="AC23" i="10"/>
  <c r="AE23" i="10" s="1"/>
  <c r="AF23" i="10" s="1"/>
  <c r="AG23" i="10" s="1"/>
  <c r="AC58" i="10"/>
  <c r="AE58" i="10" s="1"/>
  <c r="AF58" i="10" s="1"/>
  <c r="AG58" i="10" s="1"/>
  <c r="AC46" i="10"/>
  <c r="AE46" i="10" s="1"/>
  <c r="AF46" i="10" s="1"/>
  <c r="AG46" i="10" s="1"/>
  <c r="AC42" i="10"/>
  <c r="AE42" i="10" s="1"/>
  <c r="AF42" i="10" s="1"/>
  <c r="AG42" i="10" s="1"/>
  <c r="AC54" i="10"/>
  <c r="AE54" i="10" s="1"/>
  <c r="AF54" i="10" s="1"/>
  <c r="AG54" i="10" s="1"/>
  <c r="AC52" i="10"/>
  <c r="AE52" i="10" s="1"/>
  <c r="AF52" i="10" s="1"/>
  <c r="AG52" i="10" s="1"/>
  <c r="AC22" i="10"/>
  <c r="AE22" i="10" s="1"/>
  <c r="AF22" i="10" s="1"/>
  <c r="AG22" i="10" s="1"/>
  <c r="AC27" i="10"/>
  <c r="AE27" i="10" s="1"/>
  <c r="AF27" i="10" s="1"/>
  <c r="AG27" i="10" s="1"/>
  <c r="AC17" i="7"/>
  <c r="AC19" i="7"/>
  <c r="AE19" i="7" s="1"/>
  <c r="AF19" i="7" s="1"/>
  <c r="AG19" i="7" s="1"/>
  <c r="AC18" i="7"/>
  <c r="AE18" i="7" s="1"/>
  <c r="AF18" i="7" s="1"/>
  <c r="AG18" i="7" s="1"/>
  <c r="AC20" i="7"/>
  <c r="AE20" i="7" s="1"/>
  <c r="AF20" i="7" s="1"/>
  <c r="AG20" i="7" s="1"/>
  <c r="AC15" i="10"/>
  <c r="AE15" i="10" s="1"/>
  <c r="AF15" i="10" s="1"/>
  <c r="AG15" i="10" s="1"/>
  <c r="AC16" i="10"/>
  <c r="AE16" i="10" s="1"/>
  <c r="AF16" i="10" s="1"/>
  <c r="AG16" i="10" s="1"/>
  <c r="AC14" i="10"/>
  <c r="AE14" i="10" s="1"/>
  <c r="AF14" i="10" s="1"/>
  <c r="AG14" i="10" s="1"/>
  <c r="AC4" i="10"/>
  <c r="AE4" i="10" s="1"/>
  <c r="AF4" i="10" s="1"/>
  <c r="AG4" i="10" s="1"/>
  <c r="AC8" i="10"/>
  <c r="AE8" i="10" s="1"/>
  <c r="AF8" i="10" s="1"/>
  <c r="AG8" i="10" s="1"/>
  <c r="AC12" i="10"/>
  <c r="AE12" i="10" s="1"/>
  <c r="AF12" i="10" s="1"/>
  <c r="AG12" i="10" s="1"/>
  <c r="AC6" i="10"/>
  <c r="AE6" i="10" s="1"/>
  <c r="AF6" i="10" s="1"/>
  <c r="AG6" i="10" s="1"/>
  <c r="AC7" i="10"/>
  <c r="AE7" i="10" s="1"/>
  <c r="AF7" i="10" s="1"/>
  <c r="AG7" i="10" s="1"/>
  <c r="AC11" i="10"/>
  <c r="AE11" i="10" s="1"/>
  <c r="AF11" i="10" s="1"/>
  <c r="AG11" i="10" s="1"/>
  <c r="AC10" i="10"/>
  <c r="AE10" i="10" s="1"/>
  <c r="AF10" i="10" s="1"/>
  <c r="AG10" i="10" s="1"/>
  <c r="AC4" i="8"/>
  <c r="AE4" i="8" s="1"/>
  <c r="AF4" i="8" s="1"/>
  <c r="AG4" i="8" s="1"/>
  <c r="AC5" i="10"/>
  <c r="AE5" i="10" s="1"/>
  <c r="AF5" i="10" s="1"/>
  <c r="AG5" i="10" s="1"/>
  <c r="AC9" i="10"/>
  <c r="AE9" i="10" s="1"/>
  <c r="AF9" i="10" s="1"/>
  <c r="AG9" i="10" s="1"/>
  <c r="AC13" i="10"/>
  <c r="AE13" i="10" s="1"/>
  <c r="AF13" i="10" s="1"/>
  <c r="AG13" i="10" s="1"/>
  <c r="AC5" i="8"/>
  <c r="AE5" i="8" s="1"/>
  <c r="AF5" i="8" s="1"/>
  <c r="AG5" i="8" s="1"/>
  <c r="AC6" i="8"/>
  <c r="AE6" i="8" s="1"/>
  <c r="AF6" i="8" s="1"/>
  <c r="AG6" i="8" s="1"/>
  <c r="AC7" i="8"/>
  <c r="AE7" i="8" s="1"/>
  <c r="AF7" i="8" s="1"/>
  <c r="AG7" i="8" s="1"/>
  <c r="AC3" i="10"/>
  <c r="AE3" i="10" s="1"/>
  <c r="AF3" i="10" s="1"/>
  <c r="AG3" i="10" s="1"/>
  <c r="AI40" i="10" l="1"/>
  <c r="AH40" i="10"/>
  <c r="AH44" i="10"/>
  <c r="AI44" i="10"/>
  <c r="AH22" i="10"/>
  <c r="AI22" i="10"/>
  <c r="AI59" i="10"/>
  <c r="AH59" i="10"/>
  <c r="AI32" i="10"/>
  <c r="AH32" i="10"/>
  <c r="AH53" i="10"/>
  <c r="AI53" i="10"/>
  <c r="AH47" i="10"/>
  <c r="AI47" i="10"/>
  <c r="AI28" i="10"/>
  <c r="AH28" i="10"/>
  <c r="AI30" i="10"/>
  <c r="AH30" i="10"/>
  <c r="AH19" i="10"/>
  <c r="AI19" i="10"/>
  <c r="AI55" i="10"/>
  <c r="AH55" i="10"/>
  <c r="AE17" i="7"/>
  <c r="AC47" i="7"/>
  <c r="AH26" i="10"/>
  <c r="AI26" i="10"/>
  <c r="AH61" i="10"/>
  <c r="AI61" i="10"/>
  <c r="AI36" i="10"/>
  <c r="AH36" i="10"/>
  <c r="AH5" i="10"/>
  <c r="AI51" i="10"/>
  <c r="AH51" i="10"/>
  <c r="AH24" i="10"/>
  <c r="AI24" i="10"/>
  <c r="AH49" i="10"/>
  <c r="AI49" i="10"/>
  <c r="AI38" i="10"/>
  <c r="AH38" i="10"/>
  <c r="AH57" i="10"/>
  <c r="AI57" i="10"/>
  <c r="AH34" i="10"/>
  <c r="AI34" i="10"/>
  <c r="AI13" i="10"/>
  <c r="AH13" i="10"/>
  <c r="AI4" i="8"/>
  <c r="AH4" i="8"/>
  <c r="AI5" i="10"/>
  <c r="AI9" i="10"/>
  <c r="AH9" i="10"/>
  <c r="AG29" i="8"/>
  <c r="AG28" i="8"/>
  <c r="AF28" i="8"/>
  <c r="AC28" i="8"/>
  <c r="AF17" i="7" l="1"/>
  <c r="AG17" i="7" s="1"/>
  <c r="AE47" i="7"/>
  <c r="AF47" i="7"/>
  <c r="AE28" i="8"/>
  <c r="AG48" i="7" l="1"/>
  <c r="AG47" i="7"/>
  <c r="AH17" i="7"/>
  <c r="AI17" i="7"/>
</calcChain>
</file>

<file path=xl/sharedStrings.xml><?xml version="1.0" encoding="utf-8"?>
<sst xmlns="http://schemas.openxmlformats.org/spreadsheetml/2006/main" count="735" uniqueCount="238">
  <si>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</si>
  <si>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</si>
  <si>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</si>
  <si>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</si>
  <si>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</si>
  <si>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</si>
  <si>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</si>
  <si>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</si>
  <si>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</si>
  <si>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</si>
  <si>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</si>
  <si>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</si>
  <si>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</si>
  <si>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</si>
  <si>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</si>
  <si>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</si>
  <si>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</si>
  <si>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</si>
  <si>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</si>
  <si>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</si>
  <si>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</si>
  <si>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</si>
  <si>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</si>
  <si>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</si>
  <si>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</si>
  <si>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</si>
  <si>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</si>
  <si>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</si>
  <si>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</si>
  <si>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</si>
  <si>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</si>
  <si>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</si>
  <si>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</si>
  <si>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</si>
  <si>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</si>
  <si>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</si>
  <si>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</si>
  <si>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</si>
  <si>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</si>
  <si>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</si>
  <si>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</si>
  <si>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</si>
  <si>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</si>
  <si>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</si>
  <si>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</si>
  <si>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</si>
  <si>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</si>
  <si>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</si>
  <si>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</si>
  <si>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</si>
  <si>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</si>
  <si>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</si>
  <si>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</si>
  <si>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</si>
  <si>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</si>
  <si>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</si>
  <si>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</si>
  <si>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</si>
  <si>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</si>
  <si>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</si>
  <si>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</si>
  <si>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</si>
  <si>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</si>
  <si>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</si>
  <si>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</si>
  <si>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</si>
  <si>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</si>
  <si>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</si>
  <si>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</si>
  <si>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</si>
  <si>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</si>
  <si>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</si>
  <si>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</si>
  <si>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</si>
  <si>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</si>
  <si>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</si>
  <si>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</si>
  <si>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</si>
  <si>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</si>
  <si>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</si>
  <si>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</si>
  <si>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</si>
  <si>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</si>
  <si>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</si>
  <si>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</si>
  <si>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</si>
  <si>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</si>
  <si>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</si>
  <si>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</si>
  <si>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</si>
  <si>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</si>
  <si>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</si>
  <si>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</si>
  <si>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</si>
  <si>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</si>
  <si>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</si>
  <si>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</si>
  <si>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</si>
  <si>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</si>
  <si>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</si>
  <si>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</si>
  <si>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</si>
  <si>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</si>
  <si>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</si>
  <si>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</si>
  <si>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</si>
  <si>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</si>
  <si>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</si>
  <si>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</si>
  <si>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</si>
  <si>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</si>
  <si>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</si>
  <si>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</si>
  <si>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</si>
  <si>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</si>
  <si>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</si>
  <si>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</si>
  <si>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</si>
  <si>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</si>
  <si>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</si>
  <si>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jrk</t>
  </si>
  <si>
    <t>ETH-1</t>
  </si>
  <si>
    <t>Data_295 IPL-17O-2447 House-DI#1-R16-1-O2</t>
  </si>
  <si>
    <t>Data_296 IPL-17O-2448 House-DI#1-R16-2-O2</t>
  </si>
  <si>
    <t>Data_297 IPL-17O-2459 House-DI#1-R16-3</t>
  </si>
  <si>
    <t>Data_298 IPL-17O-2460 House-DI#1-R16-4</t>
  </si>
  <si>
    <t>week after first DI in an attempt to fix  mystery leak</t>
  </si>
  <si>
    <t>Data_300 IPL-17O-2462 House-DI#1-R16-6</t>
  </si>
  <si>
    <t>Data_301 IPL-17O-2463 House DI#-R16-7</t>
  </si>
  <si>
    <t>Data_302 IPL-17O-2464 SLAP2-B6-R16-1</t>
  </si>
  <si>
    <t>Data_303 IPL-17O-2465 SLAP2-B6-R16-2</t>
  </si>
  <si>
    <t>Data_304 IPL-17O-2466 SLAP2-B6-R16-3</t>
  </si>
  <si>
    <t>Data_305 IPL-17O-2467 SLAP2-B6-R16-4</t>
  </si>
  <si>
    <t>Data_306 IPL-17O-2468 VSMOW2-B5-R16-1</t>
  </si>
  <si>
    <t>Data_307 IPL-17O-2469 VSMOW2-B5-R16-2</t>
  </si>
  <si>
    <t>Data_308 IPL-17O-2470 VSMOW2-B5-R16-3</t>
  </si>
  <si>
    <t>Data_309 IPL-17O-2471 VSMOW2-B5-R16-4</t>
  </si>
  <si>
    <t>Data_310 IPL-17O-2474 IAEA-C1-R16-1</t>
  </si>
  <si>
    <t>Data_312 IPL-17O-2476 IAEA-603-R16-1</t>
  </si>
  <si>
    <t>Data_313 IPL-17O-2477 IAEA-603-R16-2</t>
  </si>
  <si>
    <t>Data_314 IPL-17O-2478 102-GC-AZ01-R16-1</t>
  </si>
  <si>
    <t>Data_315 IPL-17O-2479 102-GC-AZ01-R16-2</t>
  </si>
  <si>
    <t>Data_316 IPL-17O-2480 102-GC-AZ01-R16-3</t>
  </si>
  <si>
    <t>Data_317 IPL-17O-2481 WR-11-33.5-34.5-R16-1</t>
  </si>
  <si>
    <t>big jump</t>
  </si>
  <si>
    <t>Data_318 IPL-17O-2482 WR-11-33.5-34.5-R16-2</t>
  </si>
  <si>
    <t>one of these replicates might be fractionated</t>
  </si>
  <si>
    <t>Data_320 IPL-17O-2484 WR-11-60.5-61.5-R16-2</t>
  </si>
  <si>
    <t>Data_319 IPL-17O-2483 WR-11-60.5-61.5-R16-1</t>
  </si>
  <si>
    <t>Data_321 IPL-17O-2485 WR-11-17-18-R16-1</t>
  </si>
  <si>
    <t>Data_322 IPL-17O-2486 WR-11-17-18-R16-2</t>
  </si>
  <si>
    <t>Data_323 IPL-17O-2488 WR-11-0-1-R16-1</t>
  </si>
  <si>
    <t>Data_325 IPL-17O-2490 WR-11-21-22-R16-1</t>
  </si>
  <si>
    <t>Data_326 IPL-17O-2491 WR-11-21-22-R16-2</t>
  </si>
  <si>
    <t>Data_327 IPL-17O-2492 HB-109-R16-1</t>
  </si>
  <si>
    <t>Data_328 IPL-17O-2493 HB-109-R16-2</t>
  </si>
  <si>
    <t>Data_324 IPL-17O-2489 WR-11-0-1-R16-2</t>
  </si>
  <si>
    <t>Data_311 IPL-17O-2475 IAEA-C1-R16-2</t>
  </si>
  <si>
    <t>Data_329 IPL-17O-2494 WR-11-7-8-R16-1</t>
  </si>
  <si>
    <t>Data_330 IPL-17O-2495 WR-11-7-8-R16-2</t>
  </si>
  <si>
    <t>Data_331 IPL-17O-2496 187-B-R16-1</t>
  </si>
  <si>
    <t>Data_332 IPL-17O-2497 187-B-R16-2</t>
  </si>
  <si>
    <t>Data_333 IPL-17O-2498 HB-162-R16-1</t>
  </si>
  <si>
    <t>Data_334 IPL-17O-2499 HB-162-R16-2</t>
  </si>
  <si>
    <t>Data_335 IPL-17O-2500 IAEA-C1-R16-3</t>
  </si>
  <si>
    <t>Data_336 IPL-17O-2501 IAEA-C1-R16-4</t>
  </si>
  <si>
    <t>Data_338 IPL-17O-2503 IAEA-603-R16-4</t>
  </si>
  <si>
    <t>Data_337 IPL-17O-2502 IAEA-603-R16-3</t>
  </si>
  <si>
    <t>Data_339 IPL-17O-2504 102-GC-AZ01-R16-4</t>
  </si>
  <si>
    <t>Data_340 IPL-17O-2505 102-GC-AZ01-R16-5</t>
  </si>
  <si>
    <t>Data_341 IPL-17O-2506 102-GC-AZ01-R16-6</t>
  </si>
  <si>
    <t>Data_342 IPL-17O-2507 19Loyalton-40-R16-1</t>
  </si>
  <si>
    <t>Data_343 IPL-17O-2508 19Loyalton-40-R16-2</t>
  </si>
  <si>
    <t>Data_344 IPL-17O-2509 WR-11-60.5-61.5-R16-1</t>
  </si>
  <si>
    <t>Data_346 IPL-17O-2511 WR-11-0-1-R16-3</t>
  </si>
  <si>
    <t>Data_347 IPL-17O-2512 WR-11-0-1-R16-4</t>
  </si>
  <si>
    <t>Data_348 IPL-17O-2513 WR-11-7-8-R16-3</t>
  </si>
  <si>
    <t>Data_349 IPL-17O-2514 WR-11-7-8-R16-4</t>
  </si>
  <si>
    <t>Data_350 IPL-17O-2515 WR-11-21-22-R16-3</t>
  </si>
  <si>
    <t>Data_351 IPL-17O-2516 WR-11-21-22-R16-4</t>
  </si>
  <si>
    <t>Data_352 IPL-17O-2517 WR-11-17-18-R16-3</t>
  </si>
  <si>
    <t>Data_353 IPL-17O-2518 WR-11-17-18-R16-4</t>
  </si>
  <si>
    <t>Data_345 IPL-17O-2510 WR-11-60.5-61.5-R16-2</t>
  </si>
  <si>
    <t>Data_354 IPL-17O-2519 WR-11-33.5-34.5-R16-3</t>
  </si>
  <si>
    <t>Data_355 IPL-17O-2520 WR-11-33.5-34.5-R16-4</t>
  </si>
  <si>
    <t>Data_356 IPL-17O-2521 102-GC-AZ01-R16-7</t>
  </si>
  <si>
    <t>Data_357 IPL-17O-2522 102-GC-AZ01-R16-8</t>
  </si>
  <si>
    <t>Data_358 IPL-17O-2523 102-GC-AZ01-R16-9</t>
  </si>
  <si>
    <t>Data_359 IPL-17O-2524 IAEA-C1-R16-5</t>
  </si>
  <si>
    <t>Data_360 IPL-17O-2525 IAEA-C1-R16-6</t>
  </si>
  <si>
    <t>Data_361 IPL-17O-2526 IAEA-603-R16-7</t>
  </si>
  <si>
    <t>Data_362 IPL-17O-2527 IAEA-603-R16-8</t>
  </si>
  <si>
    <t>Data_363 IPL-17O-2529 VSMOW-B5-R16-5</t>
  </si>
  <si>
    <t>Data_364 IPL-17O-2530 VSMOW-B5-R16-6</t>
  </si>
  <si>
    <t>Data_365 IPL-17O-2531 VSMOW-B5-R16-7</t>
  </si>
  <si>
    <t>Data_366 IPL-17O-2532 VSMOW-B5-R16-8</t>
  </si>
  <si>
    <t>Data_367 IPL-17O-2533 SLAP2-B6-R16-5</t>
  </si>
  <si>
    <t>maybe two primes wasn’t enough</t>
  </si>
  <si>
    <t>Data_368 IPL-17O-2534 SLAP2-B6-R16-6</t>
  </si>
  <si>
    <t>Data_369 IPL-17O-2535 SLAP2-B6-R16-7</t>
  </si>
  <si>
    <t>Data_370 IPL-17O-2536 SLAP2-B6-R16-8</t>
  </si>
  <si>
    <t>WICO 2020</t>
  </si>
  <si>
    <t>Data_371 IPL-17O-2537 WICO 2020-OH-25-B1-R16-1</t>
  </si>
  <si>
    <t>Data_372 IPL-17O-2538 WICO 2020-OH-25-B1-R16-2</t>
  </si>
  <si>
    <t>Data_373 IPL-17O-2539 USGS-46-R16-1</t>
  </si>
  <si>
    <t>Data_374 IPL-17O-2540 USGS-46-R16-2</t>
  </si>
  <si>
    <t>Data_375 IPL-17O-2541 WICO 2020-OH-26-B1-R16-1</t>
  </si>
  <si>
    <t>Data_376 IPL-17O-2542 WICO 2020-OH-26-B1-R16-2</t>
  </si>
  <si>
    <t>Data_377 IPL-17O-2543 WICO 2020-OH-27-B1-R16-1</t>
  </si>
  <si>
    <t>Data_378 IPL-17O-2545 WICO 2020-OH-27-B1-R16-3</t>
  </si>
  <si>
    <t>Data_379 IPL-17O-2546 WICO 2020-OH-28-B1-R16-1</t>
  </si>
  <si>
    <t>probably ok - sample is actually around -1500 per meg for D'17O</t>
  </si>
  <si>
    <t>Data_380 IPL-17O-2547 WICO 2020-OH-28-B1-R16-2</t>
  </si>
  <si>
    <t>reactor split</t>
  </si>
  <si>
    <t>changed filament in source (jrk and tehuth). Samples were giving -1500 per meg.</t>
  </si>
  <si>
    <t>Data_381 IPL-17O-2548 ZE IPL Bot 2 v IPL Bot 1-R16-1</t>
  </si>
  <si>
    <t>No primes needed so set to 2</t>
  </si>
  <si>
    <t>Data_382 IPL-17O-2549 ZE IPL Bot 2 v IPL Bot 1-R16-2</t>
  </si>
  <si>
    <t>Data_383 IPL-17O-2550 ZE IPL Bot 2 v IPL Bot 1-R16-3</t>
  </si>
  <si>
    <t>Data_384 IPL-17O-2551 SLAP2-B6-R16-9</t>
  </si>
  <si>
    <t>Data_385 IPL-17O-2552 SLAP2-B6-R16-10</t>
  </si>
  <si>
    <t>Data_386 IPL-17O-2553 SLAP2-B6-R16-11</t>
  </si>
  <si>
    <t>Data_387 IPL-17O-2554 SLAP2-B6-R16-12</t>
  </si>
  <si>
    <t>Data_388 IPL-17O-2555 VSMOW2-B5-R16-9</t>
  </si>
  <si>
    <t>Data_389 IPL-17O-2556 VSMOW2-B5-R16-10</t>
  </si>
  <si>
    <t>Data_390 IPL-17O-2557 VSMOW2-B5-R16-11</t>
  </si>
  <si>
    <t>Data_392 IPL-17O-2559 VSMOW2-B5-R16-13_2</t>
  </si>
  <si>
    <t>Data_393 IPL-17O-2560 WICO 2020 OH-28-B1-R16-3</t>
  </si>
  <si>
    <t>Data_394 IPL-17O-2561 WICO 2020 OH-28-B1-R16-4</t>
  </si>
  <si>
    <t>Data_395 IPL-17O-2562 WICO 2020 OH-29-B1-R16-1</t>
  </si>
  <si>
    <t>Data_396 IPL-17O-2563 WICO 2020 OH-29-B1-R16-2</t>
  </si>
  <si>
    <t>Data_397 IPL-17O-2564 WICO 2020 OH-30-B1-R16-1</t>
  </si>
  <si>
    <t>Data_398 IPL-17O-2565 WICO 2020 OH-30-B1-R16-2</t>
  </si>
  <si>
    <t>Data_399 IPL-17O-2566 USGS 46-R16-3</t>
  </si>
  <si>
    <t>Data_400 IPL-17O-2567 USGS 46-R16-4</t>
  </si>
  <si>
    <t>emp</t>
  </si>
  <si>
    <t>Data_401 IPL-17O-2569 WICO 2020 OH-27-B1-R16-4</t>
  </si>
  <si>
    <t>Data_402 IPL-17O-2570 WICO 2020 OH-27-B1-R16-5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</si>
</sst>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E+00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6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45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29" fillId="0" borderId="0" xfId="0" applyNumberFormat="1" applyFont="1" applyFill="1" applyAlignment="1">
      <alignment horizontal="center" vertical="center"/>
    </xf>
    <xf numFmtId="167" fontId="0" fillId="0" borderId="0" xfId="0" applyNumberFormat="1"/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 vertical="center"/>
    </xf>
    <xf numFmtId="11" fontId="0" fillId="0" borderId="0" xfId="0" applyNumberFormat="1"/>
    <xf numFmtId="1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 applyProtection="1">
      <alignment horizontal="center"/>
    </xf>
    <xf numFmtId="2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4" fillId="39" borderId="0" xfId="0" applyFon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2" fontId="0" fillId="39" borderId="0" xfId="0" applyNumberFormat="1" applyFill="1" applyAlignment="1">
      <alignment horizontal="center"/>
    </xf>
    <xf numFmtId="11" fontId="0" fillId="39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</c:numCache>
            </c:numRef>
          </c:xVal>
          <c:yVal>
            <c:numRef>
              <c:f>'All Data'!$O$3:$O$88</c:f>
              <c:numCache>
                <c:formatCode>General</c:formatCode>
                <c:ptCount val="86"/>
                <c:pt idx="0">
                  <c:v>4.32173613622505E-3</c:v>
                </c:pt>
                <c:pt idx="1">
                  <c:v>4.0441105571420903E-3</c:v>
                </c:pt>
                <c:pt idx="2">
                  <c:v>5.3878311853213E-3</c:v>
                </c:pt>
                <c:pt idx="3">
                  <c:v>3.9088967985017598E-3</c:v>
                </c:pt>
                <c:pt idx="4">
                  <c:v>3.7371950245225099E-3</c:v>
                </c:pt>
                <c:pt idx="5">
                  <c:v>3.70521752121422E-3</c:v>
                </c:pt>
                <c:pt idx="6">
                  <c:v>3.4498467702221499E-3</c:v>
                </c:pt>
                <c:pt idx="7">
                  <c:v>3.24432226197718E-3</c:v>
                </c:pt>
                <c:pt idx="8">
                  <c:v>4.8543162457271704E-3</c:v>
                </c:pt>
                <c:pt idx="9">
                  <c:v>3.4870006627023202E-3</c:v>
                </c:pt>
                <c:pt idx="10">
                  <c:v>3.0591262624186698E-3</c:v>
                </c:pt>
                <c:pt idx="11">
                  <c:v>3.9137625359755004E-3</c:v>
                </c:pt>
                <c:pt idx="12">
                  <c:v>3.5880828050689601E-3</c:v>
                </c:pt>
                <c:pt idx="13">
                  <c:v>1.1912388417742101E-2</c:v>
                </c:pt>
                <c:pt idx="14">
                  <c:v>4.8584523588908104E-3</c:v>
                </c:pt>
                <c:pt idx="15">
                  <c:v>3.4163000714332401E-3</c:v>
                </c:pt>
                <c:pt idx="16">
                  <c:v>4.0973195809098596E-3</c:v>
                </c:pt>
                <c:pt idx="17">
                  <c:v>4.5580840129570603E-3</c:v>
                </c:pt>
                <c:pt idx="18">
                  <c:v>3.8319791979822201E-3</c:v>
                </c:pt>
                <c:pt idx="19">
                  <c:v>4.0533833005920797E-3</c:v>
                </c:pt>
                <c:pt idx="20">
                  <c:v>3.2919599633546501E-3</c:v>
                </c:pt>
                <c:pt idx="21">
                  <c:v>4.6023088816681598E-3</c:v>
                </c:pt>
                <c:pt idx="22">
                  <c:v>5.2892951008561102E-3</c:v>
                </c:pt>
                <c:pt idx="23">
                  <c:v>5.4449963409126702E-3</c:v>
                </c:pt>
                <c:pt idx="24">
                  <c:v>7.7211492080196302E-3</c:v>
                </c:pt>
                <c:pt idx="25">
                  <c:v>5.6724974268996401E-3</c:v>
                </c:pt>
                <c:pt idx="26">
                  <c:v>4.2122870086715204E-3</c:v>
                </c:pt>
                <c:pt idx="27">
                  <c:v>3.5108749811815099E-3</c:v>
                </c:pt>
                <c:pt idx="28">
                  <c:v>4.2218021574628103E-3</c:v>
                </c:pt>
                <c:pt idx="29">
                  <c:v>5.2315894472794297E-3</c:v>
                </c:pt>
                <c:pt idx="30">
                  <c:v>4.9131371562723802E-3</c:v>
                </c:pt>
                <c:pt idx="31">
                  <c:v>6.2905508202830496E-3</c:v>
                </c:pt>
                <c:pt idx="32">
                  <c:v>5.0397042267588902E-3</c:v>
                </c:pt>
                <c:pt idx="33">
                  <c:v>6.6380952245949799E-3</c:v>
                </c:pt>
                <c:pt idx="34">
                  <c:v>6.0331251005057603E-3</c:v>
                </c:pt>
                <c:pt idx="35">
                  <c:v>5.8937934860544697E-3</c:v>
                </c:pt>
                <c:pt idx="36">
                  <c:v>5.3425219581957999E-3</c:v>
                </c:pt>
                <c:pt idx="37">
                  <c:v>5.7037402302395597E-3</c:v>
                </c:pt>
                <c:pt idx="38">
                  <c:v>7.90600149375832E-3</c:v>
                </c:pt>
                <c:pt idx="39">
                  <c:v>6.7264417629884499E-3</c:v>
                </c:pt>
                <c:pt idx="40">
                  <c:v>5.1394240902654202E-3</c:v>
                </c:pt>
                <c:pt idx="41">
                  <c:v>6.7405964363981604E-3</c:v>
                </c:pt>
                <c:pt idx="42">
                  <c:v>8.8461262837095898E-3</c:v>
                </c:pt>
                <c:pt idx="43">
                  <c:v>9.6704570122540991E-3</c:v>
                </c:pt>
                <c:pt idx="44">
                  <c:v>6.0213874701396403E-3</c:v>
                </c:pt>
                <c:pt idx="45">
                  <c:v>6.3983560143428802E-3</c:v>
                </c:pt>
                <c:pt idx="46">
                  <c:v>5.3268366908458698E-3</c:v>
                </c:pt>
                <c:pt idx="47">
                  <c:v>4.7711294216886699E-3</c:v>
                </c:pt>
                <c:pt idx="48">
                  <c:v>6.0656145989225604E-3</c:v>
                </c:pt>
                <c:pt idx="49">
                  <c:v>6.5849580076499199E-3</c:v>
                </c:pt>
                <c:pt idx="50">
                  <c:v>5.7268357959240502E-3</c:v>
                </c:pt>
                <c:pt idx="51">
                  <c:v>4.0470647620604603E-3</c:v>
                </c:pt>
                <c:pt idx="52">
                  <c:v>4.43273901902162E-3</c:v>
                </c:pt>
                <c:pt idx="53">
                  <c:v>6.4991569581494E-3</c:v>
                </c:pt>
                <c:pt idx="54">
                  <c:v>5.2571440587184598E-3</c:v>
                </c:pt>
                <c:pt idx="55">
                  <c:v>5.6546152255427798E-3</c:v>
                </c:pt>
                <c:pt idx="56">
                  <c:v>7.2179646435840501E-3</c:v>
                </c:pt>
                <c:pt idx="57">
                  <c:v>5.7419198086854396E-3</c:v>
                </c:pt>
                <c:pt idx="58">
                  <c:v>5.63907822983537E-3</c:v>
                </c:pt>
                <c:pt idx="59">
                  <c:v>5.44760436205779E-3</c:v>
                </c:pt>
                <c:pt idx="60">
                  <c:v>7.4327510386349698E-3</c:v>
                </c:pt>
                <c:pt idx="61">
                  <c:v>7.6223017390161197E-3</c:v>
                </c:pt>
                <c:pt idx="62">
                  <c:v>5.3142300380109404E-3</c:v>
                </c:pt>
                <c:pt idx="63">
                  <c:v>6.4911178582294097E-3</c:v>
                </c:pt>
                <c:pt idx="64">
                  <c:v>5.2492139122600097E-3</c:v>
                </c:pt>
                <c:pt idx="65">
                  <c:v>5.0673574777714602E-3</c:v>
                </c:pt>
                <c:pt idx="66">
                  <c:v>5.8455968585856798E-3</c:v>
                </c:pt>
                <c:pt idx="67">
                  <c:v>4.9865299686207001E-3</c:v>
                </c:pt>
                <c:pt idx="68">
                  <c:v>4.8174041481484197E-3</c:v>
                </c:pt>
                <c:pt idx="69">
                  <c:v>4.8421468389037801E-3</c:v>
                </c:pt>
                <c:pt idx="70">
                  <c:v>5.0359788459779604E-3</c:v>
                </c:pt>
                <c:pt idx="71">
                  <c:v>3.8920267238746601E-3</c:v>
                </c:pt>
                <c:pt idx="72">
                  <c:v>5.1364928684002401E-3</c:v>
                </c:pt>
                <c:pt idx="73">
                  <c:v>4.83948846273324E-3</c:v>
                </c:pt>
                <c:pt idx="74">
                  <c:v>4.5723827203361603E-3</c:v>
                </c:pt>
                <c:pt idx="75">
                  <c:v>4.7757869962545699E-3</c:v>
                </c:pt>
                <c:pt idx="76">
                  <c:v>4.1896680870829699E-3</c:v>
                </c:pt>
                <c:pt idx="77">
                  <c:v>3.9378810251045103E-3</c:v>
                </c:pt>
                <c:pt idx="78">
                  <c:v>4.3106836750251599E-3</c:v>
                </c:pt>
                <c:pt idx="79">
                  <c:v>4.4717391350534803E-3</c:v>
                </c:pt>
                <c:pt idx="80">
                  <c:v>3.5478011179871098E-3</c:v>
                </c:pt>
                <c:pt idx="81">
                  <c:v>4.6064723625647E-3</c:v>
                </c:pt>
                <c:pt idx="82">
                  <c:v>3.8604525840923898E-3</c:v>
                </c:pt>
                <c:pt idx="83">
                  <c:v>4.1636225216907102E-3</c:v>
                </c:pt>
                <c:pt idx="84">
                  <c:v>5.1557414716466698E-3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2368"/>
        <c:axId val="4350427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</c:numCache>
            </c:numRef>
          </c:xVal>
          <c:yVal>
            <c:numRef>
              <c:f>'All Data'!$X$3:$X$88</c:f>
              <c:numCache>
                <c:formatCode>General</c:formatCode>
                <c:ptCount val="86"/>
                <c:pt idx="0">
                  <c:v>0.118115405016691</c:v>
                </c:pt>
                <c:pt idx="1">
                  <c:v>0.110374461119937</c:v>
                </c:pt>
                <c:pt idx="2">
                  <c:v>0.13335849891187099</c:v>
                </c:pt>
                <c:pt idx="3">
                  <c:v>7.31124329966297E-2</c:v>
                </c:pt>
                <c:pt idx="4">
                  <c:v>2.0526106378189201E-2</c:v>
                </c:pt>
                <c:pt idx="5">
                  <c:v>9.3748511633801098E-3</c:v>
                </c:pt>
                <c:pt idx="6">
                  <c:v>8.9575919794495099E-2</c:v>
                </c:pt>
                <c:pt idx="7">
                  <c:v>3.2860186869029299E-2</c:v>
                </c:pt>
                <c:pt idx="8">
                  <c:v>6.5420731887015403E-3</c:v>
                </c:pt>
                <c:pt idx="9">
                  <c:v>3.38768722202996E-2</c:v>
                </c:pt>
                <c:pt idx="10">
                  <c:v>3.4266777031380798E-3</c:v>
                </c:pt>
                <c:pt idx="11">
                  <c:v>3.9397370172163798E-2</c:v>
                </c:pt>
                <c:pt idx="12">
                  <c:v>2.5886403777332E-2</c:v>
                </c:pt>
                <c:pt idx="13">
                  <c:v>1.79618386513841E-2</c:v>
                </c:pt>
                <c:pt idx="14">
                  <c:v>7.2740546582601401E-2</c:v>
                </c:pt>
                <c:pt idx="15">
                  <c:v>1.24395830852364E-2</c:v>
                </c:pt>
                <c:pt idx="16">
                  <c:v>2.6940432495456201E-4</c:v>
                </c:pt>
                <c:pt idx="17">
                  <c:v>3.6172082308971802E-4</c:v>
                </c:pt>
                <c:pt idx="18">
                  <c:v>1.17398702146448E-4</c:v>
                </c:pt>
                <c:pt idx="19">
                  <c:v>1.3990275232320199E-2</c:v>
                </c:pt>
                <c:pt idx="20">
                  <c:v>4.2108136005558298E-3</c:v>
                </c:pt>
                <c:pt idx="21">
                  <c:v>6.9385593064477998E-3</c:v>
                </c:pt>
                <c:pt idx="22">
                  <c:v>7.2576015354376994E-2</c:v>
                </c:pt>
                <c:pt idx="23">
                  <c:v>3.6626994140552101E-2</c:v>
                </c:pt>
                <c:pt idx="24">
                  <c:v>0.17359235145332699</c:v>
                </c:pt>
                <c:pt idx="25">
                  <c:v>8.7590315962387502E-4</c:v>
                </c:pt>
                <c:pt idx="26">
                  <c:v>6.9972195927483494E-2</c:v>
                </c:pt>
                <c:pt idx="27">
                  <c:v>9.1418529724532696E-2</c:v>
                </c:pt>
                <c:pt idx="28">
                  <c:v>1.1094819799104001E-2</c:v>
                </c:pt>
                <c:pt idx="29">
                  <c:v>8.7366817178174093E-3</c:v>
                </c:pt>
                <c:pt idx="30">
                  <c:v>2.1691442715741398E-2</c:v>
                </c:pt>
                <c:pt idx="31">
                  <c:v>6.5943588460561104E-3</c:v>
                </c:pt>
                <c:pt idx="32" formatCode="0.00E+00">
                  <c:v>1.1441791643667801E-10</c:v>
                </c:pt>
                <c:pt idx="33">
                  <c:v>3.81829052551498E-2</c:v>
                </c:pt>
                <c:pt idx="34">
                  <c:v>8.9901236805833597E-3</c:v>
                </c:pt>
                <c:pt idx="35">
                  <c:v>2.8455213286063701E-2</c:v>
                </c:pt>
                <c:pt idx="36">
                  <c:v>9.5545175240704605E-2</c:v>
                </c:pt>
                <c:pt idx="37">
                  <c:v>1.54899601214026E-2</c:v>
                </c:pt>
                <c:pt idx="38">
                  <c:v>0.32864100429681198</c:v>
                </c:pt>
                <c:pt idx="39">
                  <c:v>2.57740263647235E-3</c:v>
                </c:pt>
                <c:pt idx="40">
                  <c:v>2.10084995467037E-2</c:v>
                </c:pt>
                <c:pt idx="41">
                  <c:v>8.1697251090089903E-3</c:v>
                </c:pt>
                <c:pt idx="42">
                  <c:v>3.4180900490877998E-2</c:v>
                </c:pt>
                <c:pt idx="43">
                  <c:v>1.69139291515631E-3</c:v>
                </c:pt>
                <c:pt idx="44">
                  <c:v>1.35501940024449E-2</c:v>
                </c:pt>
                <c:pt idx="45">
                  <c:v>2.3662969265339499E-2</c:v>
                </c:pt>
                <c:pt idx="46">
                  <c:v>9.1640719678796098E-4</c:v>
                </c:pt>
                <c:pt idx="47">
                  <c:v>3.3609380825636498E-4</c:v>
                </c:pt>
                <c:pt idx="48">
                  <c:v>6.2674951998355502E-2</c:v>
                </c:pt>
                <c:pt idx="49">
                  <c:v>6.08132751797832E-3</c:v>
                </c:pt>
                <c:pt idx="50">
                  <c:v>3.79572107669667E-3</c:v>
                </c:pt>
                <c:pt idx="51">
                  <c:v>4.8806449572149496E-3</c:v>
                </c:pt>
                <c:pt idx="52">
                  <c:v>9.2404011343424092E-3</c:v>
                </c:pt>
                <c:pt idx="53">
                  <c:v>4.9819441604918198E-2</c:v>
                </c:pt>
                <c:pt idx="54">
                  <c:v>4.2618257915762597E-2</c:v>
                </c:pt>
                <c:pt idx="55">
                  <c:v>1.39310220799269E-2</c:v>
                </c:pt>
                <c:pt idx="56">
                  <c:v>1.39641977181934E-2</c:v>
                </c:pt>
                <c:pt idx="57">
                  <c:v>1.0354795564711699E-2</c:v>
                </c:pt>
                <c:pt idx="58">
                  <c:v>1.2598413079266599E-3</c:v>
                </c:pt>
                <c:pt idx="59">
                  <c:v>0.118187443485899</c:v>
                </c:pt>
                <c:pt idx="60">
                  <c:v>2.4227060657493301E-2</c:v>
                </c:pt>
                <c:pt idx="61">
                  <c:v>1.23115575918048E-2</c:v>
                </c:pt>
                <c:pt idx="62">
                  <c:v>3.9506233674025698E-2</c:v>
                </c:pt>
                <c:pt idx="63">
                  <c:v>4.6736435641523501E-2</c:v>
                </c:pt>
                <c:pt idx="64">
                  <c:v>3.5590509097151901E-3</c:v>
                </c:pt>
                <c:pt idx="65">
                  <c:v>8.8941714993743606E-3</c:v>
                </c:pt>
                <c:pt idx="66" formatCode="0.00E+00">
                  <c:v>7.1854511542747298E-6</c:v>
                </c:pt>
                <c:pt idx="67">
                  <c:v>1.6061278013639602E-2</c:v>
                </c:pt>
                <c:pt idx="68">
                  <c:v>7.7018549451727703E-2</c:v>
                </c:pt>
                <c:pt idx="69">
                  <c:v>7.1100976637187303E-3</c:v>
                </c:pt>
                <c:pt idx="70">
                  <c:v>2.81339570086418E-2</c:v>
                </c:pt>
                <c:pt idx="71">
                  <c:v>0.15006437899421901</c:v>
                </c:pt>
                <c:pt idx="72">
                  <c:v>0.10854395357428499</c:v>
                </c:pt>
                <c:pt idx="73">
                  <c:v>0.36643449926807597</c:v>
                </c:pt>
                <c:pt idx="74">
                  <c:v>4.5614421593386002E-3</c:v>
                </c:pt>
                <c:pt idx="75">
                  <c:v>1.5888761438246801E-2</c:v>
                </c:pt>
                <c:pt idx="76">
                  <c:v>1.17171236062304E-2</c:v>
                </c:pt>
                <c:pt idx="77">
                  <c:v>5.8896220809849303E-3</c:v>
                </c:pt>
                <c:pt idx="78">
                  <c:v>2.9523730267030299E-3</c:v>
                </c:pt>
                <c:pt idx="79">
                  <c:v>1.01745591916277E-3</c:v>
                </c:pt>
                <c:pt idx="80">
                  <c:v>0.17245212638322499</c:v>
                </c:pt>
                <c:pt idx="81">
                  <c:v>8.4321949823166695E-2</c:v>
                </c:pt>
                <c:pt idx="82">
                  <c:v>2.9605704530182901E-2</c:v>
                </c:pt>
                <c:pt idx="83">
                  <c:v>9.1120120242755807E-3</c:v>
                </c:pt>
                <c:pt idx="84">
                  <c:v>7.0966207939083398E-2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44"/>
        <c:axId val="435043152"/>
      </c:scatterChart>
      <c:valAx>
        <c:axId val="435042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760"/>
        <c:crosses val="autoZero"/>
        <c:crossBetween val="midCat"/>
      </c:valAx>
      <c:valAx>
        <c:axId val="435042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368"/>
        <c:crosses val="autoZero"/>
        <c:crossBetween val="midCat"/>
      </c:valAx>
      <c:valAx>
        <c:axId val="43504315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544"/>
        <c:crosses val="max"/>
        <c:crossBetween val="midCat"/>
      </c:valAx>
      <c:valAx>
        <c:axId val="435043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0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Data'!$AE$3:$AE$68</c:f>
              <c:numCache>
                <c:formatCode>0.00</c:formatCode>
                <c:ptCount val="66"/>
                <c:pt idx="0">
                  <c:v>0.21377258714803812</c:v>
                </c:pt>
                <c:pt idx="1">
                  <c:v>-3.9353279558382805</c:v>
                </c:pt>
                <c:pt idx="2">
                  <c:v>-5.4873477212466568</c:v>
                </c:pt>
                <c:pt idx="3">
                  <c:v>-5.7332624619257269</c:v>
                </c:pt>
                <c:pt idx="4">
                  <c:v>-5.9350736794969512</c:v>
                </c:pt>
                <c:pt idx="5">
                  <c:v>-6.1612776100515401</c:v>
                </c:pt>
                <c:pt idx="6">
                  <c:v>-56.684962914444462</c:v>
                </c:pt>
                <c:pt idx="7">
                  <c:v>-57.050784096076498</c:v>
                </c:pt>
                <c:pt idx="8">
                  <c:v>-57.179883157248156</c:v>
                </c:pt>
                <c:pt idx="9">
                  <c:v>-57.482901833245514</c:v>
                </c:pt>
                <c:pt idx="10">
                  <c:v>-4.6955055773972666E-2</c:v>
                </c:pt>
                <c:pt idx="11">
                  <c:v>1.1603693606344199E-2</c:v>
                </c:pt>
                <c:pt idx="12">
                  <c:v>-0.26942760527548087</c:v>
                </c:pt>
                <c:pt idx="13">
                  <c:v>0.30469508112953264</c:v>
                </c:pt>
                <c:pt idx="14">
                  <c:v>30.53488456772639</c:v>
                </c:pt>
                <c:pt idx="15">
                  <c:v>35.280842370231092</c:v>
                </c:pt>
                <c:pt idx="16">
                  <c:v>31.782152566058798</c:v>
                </c:pt>
                <c:pt idx="17">
                  <c:v>36.068304520876588</c:v>
                </c:pt>
                <c:pt idx="18">
                  <c:v>25.792578865419021</c:v>
                </c:pt>
                <c:pt idx="19">
                  <c:v>24.705879085484664</c:v>
                </c:pt>
                <c:pt idx="20">
                  <c:v>24.846179631391443</c:v>
                </c:pt>
                <c:pt idx="21">
                  <c:v>23.410046235070318</c:v>
                </c:pt>
                <c:pt idx="22">
                  <c:v>26.075470427028527</c:v>
                </c:pt>
                <c:pt idx="23">
                  <c:v>28.388937854344949</c:v>
                </c:pt>
                <c:pt idx="24">
                  <c:v>26.543652935051714</c:v>
                </c:pt>
                <c:pt idx="25">
                  <c:v>27.45165708720522</c:v>
                </c:pt>
                <c:pt idx="26">
                  <c:v>27.707303367124652</c:v>
                </c:pt>
                <c:pt idx="27">
                  <c:v>25.976797725981445</c:v>
                </c:pt>
                <c:pt idx="28">
                  <c:v>28.284448814346693</c:v>
                </c:pt>
                <c:pt idx="29">
                  <c:v>24.290357668947927</c:v>
                </c:pt>
                <c:pt idx="30">
                  <c:v>27.716817692066765</c:v>
                </c:pt>
                <c:pt idx="31">
                  <c:v>27.835432863293644</c:v>
                </c:pt>
                <c:pt idx="32">
                  <c:v>28.821559905040896</c:v>
                </c:pt>
                <c:pt idx="33">
                  <c:v>26.722314225380256</c:v>
                </c:pt>
                <c:pt idx="34">
                  <c:v>28.896377421487649</c:v>
                </c:pt>
                <c:pt idx="35">
                  <c:v>30.864010725085187</c:v>
                </c:pt>
                <c:pt idx="36">
                  <c:v>30.82577863356947</c:v>
                </c:pt>
                <c:pt idx="37">
                  <c:v>32.060554504068065</c:v>
                </c:pt>
                <c:pt idx="38">
                  <c:v>29.184902236758901</c:v>
                </c:pt>
                <c:pt idx="39">
                  <c:v>35.866257914347734</c:v>
                </c:pt>
                <c:pt idx="40">
                  <c:v>37.34136312655059</c:v>
                </c:pt>
                <c:pt idx="41">
                  <c:v>36.670105155896763</c:v>
                </c:pt>
                <c:pt idx="42">
                  <c:v>36.003038641976673</c:v>
                </c:pt>
                <c:pt idx="43">
                  <c:v>26.297349008142227</c:v>
                </c:pt>
                <c:pt idx="44">
                  <c:v>25.256404444485096</c:v>
                </c:pt>
                <c:pt idx="45">
                  <c:v>25.330955633808522</c:v>
                </c:pt>
                <c:pt idx="46">
                  <c:v>26.958670321196429</c:v>
                </c:pt>
                <c:pt idx="47">
                  <c:v>24.625156884050799</c:v>
                </c:pt>
                <c:pt idx="48">
                  <c:v>26.365820831679354</c:v>
                </c:pt>
                <c:pt idx="49">
                  <c:v>27.236506965098588</c:v>
                </c:pt>
                <c:pt idx="50">
                  <c:v>25.457050537556665</c:v>
                </c:pt>
                <c:pt idx="51">
                  <c:v>27.818774402752467</c:v>
                </c:pt>
                <c:pt idx="52">
                  <c:v>28.367718551258317</c:v>
                </c:pt>
                <c:pt idx="53">
                  <c:v>28.550770541006226</c:v>
                </c:pt>
                <c:pt idx="54">
                  <c:v>28.497300210626623</c:v>
                </c:pt>
                <c:pt idx="55">
                  <c:v>26.580706349225395</c:v>
                </c:pt>
                <c:pt idx="56">
                  <c:v>26.778416969378775</c:v>
                </c:pt>
                <c:pt idx="57">
                  <c:v>27.454557745656516</c:v>
                </c:pt>
                <c:pt idx="58">
                  <c:v>25.369630709336153</c:v>
                </c:pt>
                <c:pt idx="59">
                  <c:v>26.150500368356649</c:v>
                </c:pt>
                <c:pt idx="60">
                  <c:v>24.416899704093307</c:v>
                </c:pt>
                <c:pt idx="61">
                  <c:v>24.866111525565511</c:v>
                </c:pt>
                <c:pt idx="62">
                  <c:v>22.299350714861127</c:v>
                </c:pt>
                <c:pt idx="63">
                  <c:v>32.838980407313734</c:v>
                </c:pt>
                <c:pt idx="64">
                  <c:v>34.059301446062456</c:v>
                </c:pt>
                <c:pt idx="65">
                  <c:v>31.977747172631339</c:v>
                </c:pt>
              </c:numCache>
            </c:numRef>
          </c:xVal>
          <c:yVal>
            <c:numRef>
              <c:f>'All Data'!$AG$3:$AG$68</c:f>
              <c:numCache>
                <c:formatCode>0</c:formatCode>
                <c:ptCount val="66"/>
                <c:pt idx="0">
                  <c:v>3.2740281536253466</c:v>
                </c:pt>
                <c:pt idx="1">
                  <c:v>14.577609584009998</c:v>
                </c:pt>
                <c:pt idx="2">
                  <c:v>20.627210011995079</c:v>
                </c:pt>
                <c:pt idx="3">
                  <c:v>27.475265873968979</c:v>
                </c:pt>
                <c:pt idx="4">
                  <c:v>40.280289576693384</c:v>
                </c:pt>
                <c:pt idx="5">
                  <c:v>19.759881797792644</c:v>
                </c:pt>
                <c:pt idx="6">
                  <c:v>-1.1375923570255964</c:v>
                </c:pt>
                <c:pt idx="7">
                  <c:v>8.047676053934083</c:v>
                </c:pt>
                <c:pt idx="8">
                  <c:v>-2.2346607034577914</c:v>
                </c:pt>
                <c:pt idx="9">
                  <c:v>-4.63562886645974</c:v>
                </c:pt>
                <c:pt idx="10">
                  <c:v>-2.0760504650894318</c:v>
                </c:pt>
                <c:pt idx="11">
                  <c:v>9.4235679461092641</c:v>
                </c:pt>
                <c:pt idx="12">
                  <c:v>7.6252472557929716</c:v>
                </c:pt>
                <c:pt idx="13">
                  <c:v>-14.948665521916787</c:v>
                </c:pt>
                <c:pt idx="14">
                  <c:v>-131.5234794655442</c:v>
                </c:pt>
                <c:pt idx="15">
                  <c:v>-128.37337427950501</c:v>
                </c:pt>
                <c:pt idx="16">
                  <c:v>-137.57942946264023</c:v>
                </c:pt>
                <c:pt idx="17">
                  <c:v>-120.99087290087596</c:v>
                </c:pt>
                <c:pt idx="18">
                  <c:v>-98.45904911643899</c:v>
                </c:pt>
                <c:pt idx="19">
                  <c:v>-99.503764130197681</c:v>
                </c:pt>
                <c:pt idx="20">
                  <c:v>-99.80140775896551</c:v>
                </c:pt>
                <c:pt idx="21">
                  <c:v>-81.139835666924398</c:v>
                </c:pt>
                <c:pt idx="22">
                  <c:v>-102.67420068182886</c:v>
                </c:pt>
                <c:pt idx="23">
                  <c:v>-95.165397086629966</c:v>
                </c:pt>
                <c:pt idx="24">
                  <c:v>-113.83497102357509</c:v>
                </c:pt>
                <c:pt idx="25">
                  <c:v>-113.24932921432129</c:v>
                </c:pt>
                <c:pt idx="26">
                  <c:v>-112.04409479939059</c:v>
                </c:pt>
                <c:pt idx="27">
                  <c:v>-111.41767519593948</c:v>
                </c:pt>
                <c:pt idx="28">
                  <c:v>-105.22298335906299</c:v>
                </c:pt>
                <c:pt idx="29">
                  <c:v>-118.54131327375583</c:v>
                </c:pt>
                <c:pt idx="30">
                  <c:v>-110.54524824114687</c:v>
                </c:pt>
                <c:pt idx="31">
                  <c:v>-121.58609976179591</c:v>
                </c:pt>
                <c:pt idx="32">
                  <c:v>-102.6984899567438</c:v>
                </c:pt>
                <c:pt idx="33">
                  <c:v>-97.961915199178407</c:v>
                </c:pt>
                <c:pt idx="34">
                  <c:v>-107.56830581530785</c:v>
                </c:pt>
                <c:pt idx="35">
                  <c:v>-115.90062141936386</c:v>
                </c:pt>
                <c:pt idx="36">
                  <c:v>-120.82020718564834</c:v>
                </c:pt>
                <c:pt idx="37">
                  <c:v>-123.13121542050709</c:v>
                </c:pt>
                <c:pt idx="38">
                  <c:v>-133.34321297119976</c:v>
                </c:pt>
                <c:pt idx="39">
                  <c:v>-120.21359656674235</c:v>
                </c:pt>
                <c:pt idx="40">
                  <c:v>-120.45251722716088</c:v>
                </c:pt>
                <c:pt idx="41">
                  <c:v>-106.4811938710335</c:v>
                </c:pt>
                <c:pt idx="42">
                  <c:v>-113.77820373052216</c:v>
                </c:pt>
                <c:pt idx="43">
                  <c:v>-106.39662665143668</c:v>
                </c:pt>
                <c:pt idx="44">
                  <c:v>-86.642055981196009</c:v>
                </c:pt>
                <c:pt idx="45">
                  <c:v>-89.8663091637939</c:v>
                </c:pt>
                <c:pt idx="46">
                  <c:v>-94.8767059197273</c:v>
                </c:pt>
                <c:pt idx="47">
                  <c:v>-107.99231064193471</c:v>
                </c:pt>
                <c:pt idx="48">
                  <c:v>-97.877557479346677</c:v>
                </c:pt>
                <c:pt idx="49">
                  <c:v>-91.923882703810023</c:v>
                </c:pt>
                <c:pt idx="50">
                  <c:v>-111.36631566883359</c:v>
                </c:pt>
                <c:pt idx="51">
                  <c:v>-99.849011811343757</c:v>
                </c:pt>
                <c:pt idx="52">
                  <c:v>-100.35639669339069</c:v>
                </c:pt>
                <c:pt idx="53">
                  <c:v>-109.89553980953737</c:v>
                </c:pt>
                <c:pt idx="54">
                  <c:v>-95.883188427716703</c:v>
                </c:pt>
                <c:pt idx="55">
                  <c:v>-96.860933949852068</c:v>
                </c:pt>
                <c:pt idx="56">
                  <c:v>-99.647658997367827</c:v>
                </c:pt>
                <c:pt idx="57">
                  <c:v>-109.12216767374794</c:v>
                </c:pt>
                <c:pt idx="58">
                  <c:v>-118.32001868153696</c:v>
                </c:pt>
                <c:pt idx="59">
                  <c:v>-82.543815484633853</c:v>
                </c:pt>
                <c:pt idx="60">
                  <c:v>-83.113765973347853</c:v>
                </c:pt>
                <c:pt idx="61">
                  <c:v>-82.732457430731543</c:v>
                </c:pt>
                <c:pt idx="62">
                  <c:v>-85.517226181654138</c:v>
                </c:pt>
                <c:pt idx="63">
                  <c:v>-84.277814521382055</c:v>
                </c:pt>
                <c:pt idx="64">
                  <c:v>-93.469398310801921</c:v>
                </c:pt>
                <c:pt idx="65">
                  <c:v>-116.22585051681256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Data'!$AE$69:$AE$178</c:f>
              <c:numCache>
                <c:formatCode>0.00</c:formatCode>
                <c:ptCount val="110"/>
                <c:pt idx="0">
                  <c:v>35.970688450742394</c:v>
                </c:pt>
                <c:pt idx="1">
                  <c:v>1.877716901758532</c:v>
                </c:pt>
                <c:pt idx="2">
                  <c:v>1.6721450690358612</c:v>
                </c:pt>
                <c:pt idx="3">
                  <c:v>1.8689952819717035</c:v>
                </c:pt>
                <c:pt idx="4">
                  <c:v>1.2589432338477398</c:v>
                </c:pt>
                <c:pt idx="5">
                  <c:v>-56.139009835560572</c:v>
                </c:pt>
                <c:pt idx="6">
                  <c:v>-56.09455424256447</c:v>
                </c:pt>
                <c:pt idx="7">
                  <c:v>-56.027598246225118</c:v>
                </c:pt>
                <c:pt idx="8">
                  <c:v>-55.067400723783585</c:v>
                </c:pt>
                <c:pt idx="9">
                  <c:v>-17.56910019979086</c:v>
                </c:pt>
                <c:pt idx="10">
                  <c:v>-17.259548190245713</c:v>
                </c:pt>
                <c:pt idx="11">
                  <c:v>-30.166226927982155</c:v>
                </c:pt>
                <c:pt idx="12">
                  <c:v>-30.185505843379126</c:v>
                </c:pt>
                <c:pt idx="13">
                  <c:v>-11.250567522032231</c:v>
                </c:pt>
                <c:pt idx="14">
                  <c:v>-10.963371526447904</c:v>
                </c:pt>
                <c:pt idx="15">
                  <c:v>-23.974866868183188</c:v>
                </c:pt>
                <c:pt idx="16">
                  <c:v>-24.459462920351374</c:v>
                </c:pt>
                <c:pt idx="17">
                  <c:v>-7.8152304118430607</c:v>
                </c:pt>
                <c:pt idx="18">
                  <c:v>-7.4610864436101902</c:v>
                </c:pt>
                <c:pt idx="20">
                  <c:v>22.167253759110167</c:v>
                </c:pt>
                <c:pt idx="21">
                  <c:v>22.128396485043186</c:v>
                </c:pt>
                <c:pt idx="22">
                  <c:v>22.330560963909516</c:v>
                </c:pt>
                <c:pt idx="23">
                  <c:v>-56.850117083504458</c:v>
                </c:pt>
                <c:pt idx="24">
                  <c:v>-56.852595412197772</c:v>
                </c:pt>
                <c:pt idx="25">
                  <c:v>-57.194196232423465</c:v>
                </c:pt>
                <c:pt idx="26">
                  <c:v>-57.501606333562933</c:v>
                </c:pt>
                <c:pt idx="27">
                  <c:v>-0.62508603602268897</c:v>
                </c:pt>
                <c:pt idx="28">
                  <c:v>3.9286167945444352E-2</c:v>
                </c:pt>
                <c:pt idx="29">
                  <c:v>8.6439629991256692E-2</c:v>
                </c:pt>
                <c:pt idx="30">
                  <c:v>0.49903586567334429</c:v>
                </c:pt>
                <c:pt idx="31">
                  <c:v>-7.6543236411693512</c:v>
                </c:pt>
                <c:pt idx="32">
                  <c:v>-7.5739423011922336</c:v>
                </c:pt>
                <c:pt idx="33">
                  <c:v>-0.726321567288707</c:v>
                </c:pt>
                <c:pt idx="34">
                  <c:v>-0.8254268280234468</c:v>
                </c:pt>
                <c:pt idx="35">
                  <c:v>-10.529190983217468</c:v>
                </c:pt>
                <c:pt idx="36">
                  <c:v>-10.869975374552466</c:v>
                </c:pt>
                <c:pt idx="37">
                  <c:v>-29.823410671582618</c:v>
                </c:pt>
                <c:pt idx="38">
                  <c:v>-29.887302064220762</c:v>
                </c:pt>
                <c:pt idx="39">
                  <c:v>-25.523411636963758</c:v>
                </c:pt>
                <c:pt idx="40">
                  <c:v>-24.19468160746063</c:v>
                </c:pt>
              </c:numCache>
            </c:numRef>
          </c:xVal>
          <c:yVal>
            <c:numRef>
              <c:f>'All Data'!$AG$69:$AG$178</c:f>
              <c:numCache>
                <c:formatCode>0</c:formatCode>
                <c:ptCount val="110"/>
                <c:pt idx="0">
                  <c:v>-96.206920540939933</c:v>
                </c:pt>
                <c:pt idx="1">
                  <c:v>-17.610133671394301</c:v>
                </c:pt>
                <c:pt idx="2">
                  <c:v>-21.365334283263813</c:v>
                </c:pt>
                <c:pt idx="3">
                  <c:v>-20.496950871251251</c:v>
                </c:pt>
                <c:pt idx="4">
                  <c:v>-24.178997701059245</c:v>
                </c:pt>
                <c:pt idx="5">
                  <c:v>-141.53125371038655</c:v>
                </c:pt>
                <c:pt idx="6">
                  <c:v>-119.18664737879681</c:v>
                </c:pt>
                <c:pt idx="7">
                  <c:v>-131.79150007630724</c:v>
                </c:pt>
                <c:pt idx="8">
                  <c:v>-147.26960549682389</c:v>
                </c:pt>
                <c:pt idx="9">
                  <c:v>-29.205903650751708</c:v>
                </c:pt>
                <c:pt idx="10">
                  <c:v>-42.507418569057265</c:v>
                </c:pt>
                <c:pt idx="11">
                  <c:v>-63.079226590435411</c:v>
                </c:pt>
                <c:pt idx="12">
                  <c:v>-52.003031552157353</c:v>
                </c:pt>
                <c:pt idx="13">
                  <c:v>-22.220385865087344</c:v>
                </c:pt>
                <c:pt idx="14">
                  <c:v>-11.497433635129006</c:v>
                </c:pt>
                <c:pt idx="15">
                  <c:v>-53.789070219432134</c:v>
                </c:pt>
                <c:pt idx="16">
                  <c:v>-41.734121588520523</c:v>
                </c:pt>
                <c:pt idx="17">
                  <c:v>-1586.6496871921631</c:v>
                </c:pt>
                <c:pt idx="18">
                  <c:v>-1571.367815626211</c:v>
                </c:pt>
                <c:pt idx="20">
                  <c:v>-316.9509539795925</c:v>
                </c:pt>
                <c:pt idx="21">
                  <c:v>-316.42951864406223</c:v>
                </c:pt>
                <c:pt idx="22">
                  <c:v>-318.09404069135462</c:v>
                </c:pt>
                <c:pt idx="23">
                  <c:v>20.638489218004707</c:v>
                </c:pt>
                <c:pt idx="24">
                  <c:v>-1.4201771790105511</c:v>
                </c:pt>
                <c:pt idx="25">
                  <c:v>-11.215377892298761</c:v>
                </c:pt>
                <c:pt idx="26">
                  <c:v>-7.971419486867859</c:v>
                </c:pt>
                <c:pt idx="27">
                  <c:v>-5.2574127275846756</c:v>
                </c:pt>
                <c:pt idx="28">
                  <c:v>-5.2480680518305602</c:v>
                </c:pt>
                <c:pt idx="29">
                  <c:v>2.3217039645687181</c:v>
                </c:pt>
                <c:pt idx="30">
                  <c:v>8.2606396937373603</c:v>
                </c:pt>
                <c:pt idx="31">
                  <c:v>-1591.7353346363877</c:v>
                </c:pt>
                <c:pt idx="32">
                  <c:v>-1585.3129201957911</c:v>
                </c:pt>
                <c:pt idx="33">
                  <c:v>-38.380779260120512</c:v>
                </c:pt>
                <c:pt idx="34">
                  <c:v>-15.153588740090761</c:v>
                </c:pt>
                <c:pt idx="35">
                  <c:v>3.9527688749041445</c:v>
                </c:pt>
                <c:pt idx="36">
                  <c:v>-1.7218343238383227</c:v>
                </c:pt>
                <c:pt idx="37">
                  <c:v>-48.80590184401612</c:v>
                </c:pt>
                <c:pt idx="38">
                  <c:v>-41.976372173818888</c:v>
                </c:pt>
                <c:pt idx="39">
                  <c:v>-48.208686834744441</c:v>
                </c:pt>
                <c:pt idx="40">
                  <c:v>-44.311850726316493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54104"/>
        <c:axId val="670954432"/>
      </c:scatterChart>
      <c:valAx>
        <c:axId val="6709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432"/>
        <c:crosses val="autoZero"/>
        <c:crossBetween val="midCat"/>
      </c:valAx>
      <c:valAx>
        <c:axId val="670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131</xdr:row>
      <xdr:rowOff>104775</xdr:rowOff>
    </xdr:from>
    <xdr:to>
      <xdr:col>27</xdr:col>
      <xdr:colOff>661988</xdr:colOff>
      <xdr:row>145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581025</xdr:colOff>
      <xdr:row>133</xdr:row>
      <xdr:rowOff>104775</xdr:rowOff>
    </xdr:from>
    <xdr:to>
      <xdr:col>35</xdr:col>
      <xdr:colOff>381000</xdr:colOff>
      <xdr:row>147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17O%20Compiled%20REACTOR%20SIXTEEN%20post%20filament%2020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 refreshError="1"/>
      <sheetData sheetId="1">
        <row r="4">
          <cell r="Z4">
            <v>-10.6884892986479</v>
          </cell>
          <cell r="AA4">
            <v>-20.8037155316918</v>
          </cell>
        </row>
        <row r="6">
          <cell r="AN6">
            <v>1.0672067396508644</v>
          </cell>
        </row>
        <row r="12">
          <cell r="AN12">
            <v>1.0621170743550086</v>
          </cell>
        </row>
        <row r="14">
          <cell r="AN14">
            <v>0.52800000000000002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" headerRowDxfId="9" dataDxfId="8" totalsRowDxfId="7">
  <autoFilter ref="C1:D18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7" totalsRowShown="0">
  <autoFilter ref="D1:D17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7" totalsRowShown="0">
  <autoFilter ref="E1:E1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1"/>
  <sheetViews>
    <sheetView tabSelected="1" zoomScale="70" zoomScaleNormal="70" workbookViewId="0">
      <pane xSplit="5" ySplit="1" topLeftCell="AB80" activePane="bottomRight" state="frozen"/>
      <selection pane="topRight" activeCell="F1" sqref="F1"/>
      <selection pane="bottomLeft" activeCell="A2" sqref="A2"/>
      <selection pane="bottomRight" activeCell="A85" activeCellId="1" sqref="A108:XFD109 A84:XFD85"/>
    </sheetView>
  </sheetViews>
  <sheetFormatPr defaultColWidth="9.109375" defaultRowHeight="14.4" x14ac:dyDescent="0.3"/>
  <cols>
    <col min="1" max="1" width="9.44140625" style="91" bestFit="1" customWidth="1"/>
    <col min="2" max="2" width="7" style="91" customWidth="1"/>
    <col min="3" max="3" width="13.44140625" style="79" customWidth="1"/>
    <col min="4" max="4" width="16.44140625" style="79" customWidth="1"/>
    <col min="5" max="5" width="52.6640625" style="134" customWidth="1"/>
    <col min="6" max="7" width="17" style="51" bestFit="1" customWidth="1"/>
    <col min="8" max="8" width="16.33203125" style="51" bestFit="1" customWidth="1"/>
    <col min="9" max="10" width="18.109375" style="51" bestFit="1" customWidth="1"/>
    <col min="11" max="11" width="16.33203125" style="51" bestFit="1" customWidth="1"/>
    <col min="12" max="12" width="17" style="51" bestFit="1" customWidth="1"/>
    <col min="13" max="13" width="16.33203125" style="51" bestFit="1" customWidth="1"/>
    <col min="14" max="14" width="18.109375" style="51" bestFit="1" customWidth="1"/>
    <col min="15" max="15" width="16.33203125" style="51" bestFit="1" customWidth="1"/>
    <col min="16" max="16" width="18.109375" style="51" bestFit="1" customWidth="1"/>
    <col min="17" max="17" width="16.33203125" style="51" bestFit="1" customWidth="1"/>
    <col min="18" max="18" width="18.109375" style="51" bestFit="1" customWidth="1"/>
    <col min="19" max="19" width="16.33203125" style="51" bestFit="1" customWidth="1"/>
    <col min="20" max="20" width="18.44140625" style="51" bestFit="1" customWidth="1"/>
    <col min="21" max="21" width="16.33203125" style="51" bestFit="1" customWidth="1"/>
    <col min="22" max="22" width="21.44140625" style="51" bestFit="1" customWidth="1"/>
    <col min="23" max="23" width="13.6640625" style="126" bestFit="1" customWidth="1"/>
    <col min="24" max="24" width="14.6640625" style="51" customWidth="1"/>
    <col min="25" max="25" width="14.44140625" style="51" customWidth="1"/>
    <col min="26" max="27" width="15.33203125" style="79" bestFit="1" customWidth="1"/>
    <col min="28" max="28" width="23.6640625" style="79" bestFit="1" customWidth="1"/>
    <col min="29" max="29" width="24.6640625" style="79" bestFit="1" customWidth="1"/>
    <col min="30" max="31" width="12.109375" style="79" bestFit="1" customWidth="1"/>
    <col min="32" max="32" width="11.88671875" style="79" bestFit="1" customWidth="1"/>
    <col min="33" max="33" width="14.33203125" style="79" bestFit="1" customWidth="1"/>
    <col min="34" max="34" width="8.44140625" style="103" customWidth="1"/>
    <col min="35" max="35" width="7.6640625" style="103" bestFit="1" customWidth="1"/>
    <col min="36" max="36" width="13.44140625" style="48" customWidth="1"/>
    <col min="37" max="37" width="9.44140625" style="79" bestFit="1" customWidth="1"/>
    <col min="38" max="38" width="7.109375" style="79" bestFit="1" customWidth="1"/>
    <col min="39" max="39" width="10" style="79" bestFit="1" customWidth="1"/>
    <col min="40" max="40" width="11.88671875" style="79" bestFit="1" customWidth="1"/>
    <col min="41" max="41" width="14.44140625" style="79" bestFit="1" customWidth="1"/>
    <col min="42" max="16384" width="9.109375" style="79"/>
  </cols>
  <sheetData>
    <row r="1" spans="1:42" s="23" customFormat="1" x14ac:dyDescent="0.3">
      <c r="A1" s="89" t="s">
        <v>0</v>
      </c>
      <c r="B1" s="89" t="s">
        <v>79</v>
      </c>
      <c r="C1" s="79" t="s">
        <v>65</v>
      </c>
      <c r="D1" s="79" t="s">
        <v>57</v>
      </c>
      <c r="E1" s="112" t="s">
        <v>1</v>
      </c>
      <c r="F1" s="113" t="s">
        <v>2</v>
      </c>
      <c r="G1" s="113" t="s">
        <v>3</v>
      </c>
      <c r="H1" s="113" t="s">
        <v>4</v>
      </c>
      <c r="I1" s="113" t="s">
        <v>5</v>
      </c>
      <c r="J1" s="113" t="s">
        <v>6</v>
      </c>
      <c r="K1" s="113" t="s">
        <v>7</v>
      </c>
      <c r="L1" s="113" t="s">
        <v>8</v>
      </c>
      <c r="M1" s="113" t="s">
        <v>9</v>
      </c>
      <c r="N1" s="113" t="s">
        <v>10</v>
      </c>
      <c r="O1" s="113" t="s">
        <v>11</v>
      </c>
      <c r="P1" s="113" t="s">
        <v>12</v>
      </c>
      <c r="Q1" s="113" t="s">
        <v>13</v>
      </c>
      <c r="R1" s="113" t="s">
        <v>14</v>
      </c>
      <c r="S1" s="113" t="s">
        <v>15</v>
      </c>
      <c r="T1" s="113" t="s">
        <v>16</v>
      </c>
      <c r="U1" s="113" t="s">
        <v>17</v>
      </c>
      <c r="V1" s="113" t="s">
        <v>18</v>
      </c>
      <c r="W1" s="114" t="s">
        <v>19</v>
      </c>
      <c r="X1" s="113" t="s">
        <v>20</v>
      </c>
      <c r="Y1" s="113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102" t="s">
        <v>73</v>
      </c>
      <c r="AI1" s="102" t="s">
        <v>74</v>
      </c>
      <c r="AJ1" s="83" t="s">
        <v>81</v>
      </c>
      <c r="AK1" s="23" t="s">
        <v>115</v>
      </c>
      <c r="AL1" s="23" t="s">
        <v>116</v>
      </c>
      <c r="AM1" s="23" t="s">
        <v>117</v>
      </c>
      <c r="AN1" s="23" t="s">
        <v>118</v>
      </c>
    </row>
    <row r="2" spans="1:42" s="23" customFormat="1" x14ac:dyDescent="0.3">
      <c r="A2" s="91" t="s">
        <v>98</v>
      </c>
      <c r="B2" s="89"/>
      <c r="C2" s="115"/>
      <c r="D2" s="79"/>
      <c r="E2" s="112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  <c r="X2" s="113"/>
      <c r="Y2" s="113"/>
      <c r="Z2" s="116"/>
      <c r="AA2" s="116"/>
      <c r="AB2" s="51"/>
      <c r="AC2" s="51"/>
      <c r="AD2" s="51"/>
      <c r="AE2" s="51"/>
      <c r="AF2" s="117"/>
      <c r="AG2" s="117"/>
      <c r="AH2" s="102"/>
      <c r="AI2" s="102"/>
      <c r="AJ2" s="83"/>
      <c r="AK2" s="100">
        <v>16</v>
      </c>
      <c r="AL2" s="100">
        <v>0</v>
      </c>
      <c r="AM2" s="100">
        <v>0</v>
      </c>
      <c r="AN2" s="100">
        <v>0</v>
      </c>
    </row>
    <row r="3" spans="1:42" x14ac:dyDescent="0.3">
      <c r="A3" s="79">
        <v>2447</v>
      </c>
      <c r="B3" s="79" t="s">
        <v>112</v>
      </c>
      <c r="C3" s="79" t="s">
        <v>62</v>
      </c>
      <c r="D3" s="79" t="s">
        <v>66</v>
      </c>
      <c r="E3" s="79" t="s">
        <v>122</v>
      </c>
      <c r="F3" s="79">
        <v>-0.41190936566623298</v>
      </c>
      <c r="G3" s="79">
        <v>-0.41199459568826102</v>
      </c>
      <c r="H3" s="79">
        <v>4.3662500184289601E-3</v>
      </c>
      <c r="I3" s="79">
        <v>-0.71777437283526102</v>
      </c>
      <c r="J3" s="79">
        <v>-0.71803232661802396</v>
      </c>
      <c r="K3" s="79">
        <v>3.4350602050549801E-3</v>
      </c>
      <c r="L3" s="79">
        <v>-3.2873527233944801E-2</v>
      </c>
      <c r="M3" s="79">
        <v>4.0231336150230697E-3</v>
      </c>
      <c r="N3" s="79">
        <v>-10.602701539806199</v>
      </c>
      <c r="O3" s="79">
        <v>4.32173613622505E-3</v>
      </c>
      <c r="P3" s="79">
        <v>-20.599602443237501</v>
      </c>
      <c r="Q3" s="79">
        <v>3.36671587283695E-3</v>
      </c>
      <c r="R3" s="79">
        <v>-34.0447268833896</v>
      </c>
      <c r="S3" s="79">
        <v>9.5633158184234804E-2</v>
      </c>
      <c r="T3" s="79">
        <v>911.90403417826406</v>
      </c>
      <c r="U3" s="79">
        <v>0.78864877744691997</v>
      </c>
      <c r="V3" s="118">
        <v>44097.606620370374</v>
      </c>
      <c r="W3" s="79">
        <v>2.4</v>
      </c>
      <c r="X3" s="79">
        <v>0.118115405016691</v>
      </c>
      <c r="Y3" s="79">
        <v>0.111200891678244</v>
      </c>
      <c r="Z3" s="116">
        <f>((((N3/1000)+1)/((SMOW!$Z$4/1000)+1))-1)*1000</f>
        <v>0.10637727938722641</v>
      </c>
      <c r="AA3" s="116">
        <f>((((P3/1000)+1)/((SMOW!$AA$4/1000)+1))-1)*1000</f>
        <v>0.1961726483834525</v>
      </c>
      <c r="AB3" s="116">
        <f>Z3*SMOW!$AN$6</f>
        <v>0.11615269937020356</v>
      </c>
      <c r="AC3" s="116">
        <f>AA3*SMOW!$AN$12</f>
        <v>0.21379543813577295</v>
      </c>
      <c r="AD3" s="116">
        <f>LN((AB3/1000)+1)*1000</f>
        <v>0.11614595416778949</v>
      </c>
      <c r="AE3" s="116">
        <f>LN((AC3/1000)+1)*1000</f>
        <v>0.21377258714803812</v>
      </c>
      <c r="AF3" s="51">
        <f>(AD3-SMOW!AN$14*AE3)</f>
        <v>3.2740281536253468E-3</v>
      </c>
      <c r="AG3" s="55">
        <f>AF3*1000</f>
        <v>3.2740281536253466</v>
      </c>
      <c r="AH3" s="79"/>
      <c r="AI3" s="55"/>
      <c r="AK3" s="100">
        <v>16</v>
      </c>
      <c r="AL3" s="100">
        <v>0</v>
      </c>
      <c r="AM3" s="100">
        <v>0</v>
      </c>
      <c r="AN3" s="100">
        <v>1</v>
      </c>
    </row>
    <row r="4" spans="1:42" x14ac:dyDescent="0.3">
      <c r="A4" s="79">
        <v>2448</v>
      </c>
      <c r="B4" s="79" t="s">
        <v>112</v>
      </c>
      <c r="C4" s="79" t="s">
        <v>62</v>
      </c>
      <c r="D4" s="79" t="s">
        <v>66</v>
      </c>
      <c r="E4" s="79" t="s">
        <v>123</v>
      </c>
      <c r="F4" s="79">
        <v>-2.4049353112072702</v>
      </c>
      <c r="G4" s="79">
        <v>-2.4078321400976899</v>
      </c>
      <c r="H4" s="79">
        <v>4.08576489588134E-3</v>
      </c>
      <c r="I4" s="79">
        <v>-4.51432451679094</v>
      </c>
      <c r="J4" s="79">
        <v>-4.5245449114694001</v>
      </c>
      <c r="K4" s="79">
        <v>1.76872392639662E-3</v>
      </c>
      <c r="L4" s="79">
        <v>-1.88724268418409E-2</v>
      </c>
      <c r="M4" s="79">
        <v>4.2361869462337696E-3</v>
      </c>
      <c r="N4" s="79">
        <v>-12.575408602600501</v>
      </c>
      <c r="O4" s="79">
        <v>4.0441105571420903E-3</v>
      </c>
      <c r="P4" s="79">
        <v>-24.320616011752399</v>
      </c>
      <c r="Q4" s="79">
        <v>1.7335332023882301E-3</v>
      </c>
      <c r="R4" s="79">
        <v>-35.552535772614</v>
      </c>
      <c r="S4" s="79">
        <v>0.115899320884852</v>
      </c>
      <c r="T4" s="79">
        <v>1329.1195384938801</v>
      </c>
      <c r="U4" s="79">
        <v>0.42851685330047301</v>
      </c>
      <c r="V4" s="118">
        <v>44097.690601851849</v>
      </c>
      <c r="W4" s="79">
        <v>2.4</v>
      </c>
      <c r="X4" s="79">
        <v>0.110374461119937</v>
      </c>
      <c r="Y4" s="79">
        <v>0.11847769953619799</v>
      </c>
      <c r="Z4" s="116">
        <f>((((N4/1000)+1)/((SMOW!$Z$4/1000)+1))-1)*1000</f>
        <v>-1.8876820505454583</v>
      </c>
      <c r="AA4" s="116">
        <f>((((P4/1000)+1)/((SMOW!$AA$4/1000)+1))-1)*1000</f>
        <v>-3.6038498336224967</v>
      </c>
      <c r="AB4" s="116">
        <f>Z4*SMOW!$AN$6</f>
        <v>-2.0611484612743753</v>
      </c>
      <c r="AC4" s="116">
        <f>AA4*SMOW!$AN$12</f>
        <v>-3.9275947004029232</v>
      </c>
      <c r="AD4" s="116">
        <f t="shared" ref="AD4:AD13" si="0">LN((AB4/1000)+1)*1000</f>
        <v>-2.0632755510986023</v>
      </c>
      <c r="AE4" s="116">
        <f t="shared" ref="AE4:AE13" si="1">LN((AC4/1000)+1)*1000</f>
        <v>-3.9353279558382805</v>
      </c>
      <c r="AF4" s="51">
        <f>(AD4-SMOW!AN$14*AE4)</f>
        <v>1.4577609584009998E-2</v>
      </c>
      <c r="AG4" s="55">
        <f t="shared" ref="AG4:AG12" si="2">AF4*1000</f>
        <v>14.577609584009998</v>
      </c>
      <c r="AH4" s="79"/>
      <c r="AI4" s="55"/>
      <c r="AK4" s="100">
        <v>16</v>
      </c>
      <c r="AL4" s="100">
        <v>0</v>
      </c>
      <c r="AM4" s="100">
        <v>0</v>
      </c>
      <c r="AN4" s="100">
        <v>1</v>
      </c>
    </row>
    <row r="5" spans="1:42" x14ac:dyDescent="0.3">
      <c r="A5" s="79">
        <v>2459</v>
      </c>
      <c r="B5" s="79" t="s">
        <v>120</v>
      </c>
      <c r="C5" s="79" t="s">
        <v>62</v>
      </c>
      <c r="D5" s="79" t="s">
        <v>66</v>
      </c>
      <c r="E5" s="79" t="s">
        <v>124</v>
      </c>
      <c r="F5" s="79">
        <v>-3.1476720679433399</v>
      </c>
      <c r="G5" s="79">
        <v>-3.1526369892508002</v>
      </c>
      <c r="H5" s="79">
        <v>5.4433258465311401E-3</v>
      </c>
      <c r="I5" s="79">
        <v>-5.93042535115673</v>
      </c>
      <c r="J5" s="79">
        <v>-5.9480805141100301</v>
      </c>
      <c r="K5" s="79">
        <v>4.2448697257742697E-3</v>
      </c>
      <c r="L5" s="79">
        <v>-1.20504778007035E-2</v>
      </c>
      <c r="M5" s="79">
        <v>4.4063090529595202E-3</v>
      </c>
      <c r="N5" s="79">
        <v>-13.310573164350499</v>
      </c>
      <c r="O5" s="79">
        <v>5.3878311853213E-3</v>
      </c>
      <c r="P5" s="79">
        <v>-25.708541949580201</v>
      </c>
      <c r="Q5" s="79">
        <v>4.16041333507356E-3</v>
      </c>
      <c r="R5" s="79">
        <v>-38.920183600258099</v>
      </c>
      <c r="S5" s="79">
        <v>0.180154297257579</v>
      </c>
      <c r="T5" s="79">
        <v>320.17309760108498</v>
      </c>
      <c r="U5" s="79">
        <v>0.40195523812075501</v>
      </c>
      <c r="V5" s="118">
        <v>44102.476701388892</v>
      </c>
      <c r="W5" s="79">
        <v>2.4</v>
      </c>
      <c r="X5" s="79">
        <v>0.13335849891187099</v>
      </c>
      <c r="Y5" s="79">
        <v>0.12486365139855</v>
      </c>
      <c r="Z5" s="116">
        <f>((((N5/1000)+1)/((SMOW!$Z$4/1000)+1))-1)*1000</f>
        <v>-2.630803916453317</v>
      </c>
      <c r="AA5" s="116">
        <f>((((P5/1000)+1)/((SMOW!$AA$4/1000)+1))-1)*1000</f>
        <v>-5.0212458387679515</v>
      </c>
      <c r="AB5" s="116">
        <f>Z5*SMOW!$AN$6</f>
        <v>-2.8725586720207956</v>
      </c>
      <c r="AC5" s="116">
        <f>AA5*SMOW!$AN$12</f>
        <v>-5.4723197292440391</v>
      </c>
      <c r="AD5" s="116">
        <f t="shared" si="0"/>
        <v>-2.8766923868062397</v>
      </c>
      <c r="AE5" s="116">
        <f t="shared" si="1"/>
        <v>-5.4873477212466568</v>
      </c>
      <c r="AF5" s="51">
        <f>(AD5-SMOW!AN$14*AE5)</f>
        <v>2.0627210011995079E-2</v>
      </c>
      <c r="AG5" s="55">
        <f t="shared" si="2"/>
        <v>20.627210011995079</v>
      </c>
      <c r="AH5" s="55">
        <f>AVERAGE(AG5:AG8)</f>
        <v>27.035661815112519</v>
      </c>
      <c r="AI5" s="55">
        <f>STDEV(AG5:AG8)</f>
        <v>9.4801309000229992</v>
      </c>
      <c r="AJ5" s="48" t="s">
        <v>126</v>
      </c>
      <c r="AK5" s="100">
        <v>16</v>
      </c>
      <c r="AL5" s="100">
        <v>2</v>
      </c>
      <c r="AM5" s="100">
        <v>0</v>
      </c>
      <c r="AN5" s="100">
        <v>0</v>
      </c>
    </row>
    <row r="6" spans="1:42" x14ac:dyDescent="0.3">
      <c r="A6" s="79">
        <v>2460</v>
      </c>
      <c r="B6" s="79" t="s">
        <v>120</v>
      </c>
      <c r="C6" s="79" t="s">
        <v>62</v>
      </c>
      <c r="D6" s="79" t="s">
        <v>66</v>
      </c>
      <c r="E6" s="79" t="s">
        <v>125</v>
      </c>
      <c r="F6" s="79">
        <v>-3.25992704587838</v>
      </c>
      <c r="G6" s="79">
        <v>-3.2652524903528701</v>
      </c>
      <c r="H6" s="79">
        <v>3.9491584355267496E-3</v>
      </c>
      <c r="I6" s="79">
        <v>-6.1546023413102802</v>
      </c>
      <c r="J6" s="79">
        <v>-6.1736200155266703</v>
      </c>
      <c r="K6" s="79">
        <v>1.39496196882473E-3</v>
      </c>
      <c r="L6" s="79">
        <v>-5.5811221547832001E-3</v>
      </c>
      <c r="M6" s="79">
        <v>3.7755984761758598E-3</v>
      </c>
      <c r="N6" s="79">
        <v>-13.421683703729901</v>
      </c>
      <c r="O6" s="79">
        <v>3.9088967985017598E-3</v>
      </c>
      <c r="P6" s="79">
        <v>-25.928258689905199</v>
      </c>
      <c r="Q6" s="79">
        <v>1.36720765345972E-3</v>
      </c>
      <c r="R6" s="79">
        <v>-39.052775165834802</v>
      </c>
      <c r="S6" s="79">
        <v>0.15608692750783801</v>
      </c>
      <c r="T6" s="79">
        <v>411.42571048994</v>
      </c>
      <c r="U6" s="79">
        <v>0.15752077105645801</v>
      </c>
      <c r="V6" s="118">
        <v>44102.553263888891</v>
      </c>
      <c r="W6" s="79">
        <v>2.4</v>
      </c>
      <c r="X6" s="79">
        <v>7.31124329966297E-2</v>
      </c>
      <c r="Y6" s="79">
        <v>7.7752678225987901E-2</v>
      </c>
      <c r="Z6" s="116">
        <f>((((N6/1000)+1)/((SMOW!$Z$4/1000)+1))-1)*1000</f>
        <v>-2.7431170986190745</v>
      </c>
      <c r="AA6" s="116">
        <f>((((P6/1000)+1)/((SMOW!$AA$4/1000)+1))-1)*1000</f>
        <v>-5.2456278619814611</v>
      </c>
      <c r="AB6" s="116">
        <f>Z6*SMOW!$AN$6</f>
        <v>-2.9951927472533741</v>
      </c>
      <c r="AC6" s="116">
        <f>AA6*SMOW!$AN$12</f>
        <v>-5.7168586767376492</v>
      </c>
      <c r="AD6" s="116">
        <f t="shared" si="0"/>
        <v>-2.9996873140228151</v>
      </c>
      <c r="AE6" s="116">
        <f t="shared" si="1"/>
        <v>-5.7332624619257269</v>
      </c>
      <c r="AF6" s="51">
        <f>(AD6-SMOW!AN$14*AE6)</f>
        <v>2.7475265873968979E-2</v>
      </c>
      <c r="AG6" s="55">
        <f t="shared" si="2"/>
        <v>27.475265873968979</v>
      </c>
      <c r="AH6" s="55"/>
      <c r="AI6" s="55"/>
      <c r="AK6" s="100">
        <v>16</v>
      </c>
      <c r="AL6" s="100">
        <v>0</v>
      </c>
      <c r="AM6" s="100">
        <v>0</v>
      </c>
      <c r="AN6" s="100">
        <v>0</v>
      </c>
    </row>
    <row r="7" spans="1:42" x14ac:dyDescent="0.3">
      <c r="A7" s="79">
        <v>2462</v>
      </c>
      <c r="B7" s="79" t="s">
        <v>120</v>
      </c>
      <c r="C7" s="79" t="s">
        <v>62</v>
      </c>
      <c r="D7" s="79" t="s">
        <v>66</v>
      </c>
      <c r="E7" s="79" t="s">
        <v>127</v>
      </c>
      <c r="F7" s="79">
        <v>-3.34548268458096</v>
      </c>
      <c r="G7" s="79">
        <v>-3.3510916042030798</v>
      </c>
      <c r="H7" s="79">
        <v>3.77568813327503E-3</v>
      </c>
      <c r="I7" s="79">
        <v>-6.3385331802028704</v>
      </c>
      <c r="J7" s="79">
        <v>-6.3587070267043604</v>
      </c>
      <c r="K7" s="79">
        <v>1.6180014842293901E-3</v>
      </c>
      <c r="L7" s="79">
        <v>6.3057058968181796E-3</v>
      </c>
      <c r="M7" s="79">
        <v>3.69351646285841E-3</v>
      </c>
      <c r="N7" s="79">
        <v>-13.506367103415799</v>
      </c>
      <c r="O7" s="79">
        <v>3.7371950245225099E-3</v>
      </c>
      <c r="P7" s="79">
        <v>-26.108530020781</v>
      </c>
      <c r="Q7" s="79">
        <v>1.58580955035626E-3</v>
      </c>
      <c r="R7" s="79">
        <v>-39.234225063148102</v>
      </c>
      <c r="S7" s="79">
        <v>0.12738161621520599</v>
      </c>
      <c r="T7" s="79">
        <v>528.40197789689205</v>
      </c>
      <c r="U7" s="79">
        <v>0.13965523715846501</v>
      </c>
      <c r="V7" s="118">
        <v>44102.709027777775</v>
      </c>
      <c r="W7" s="79">
        <v>2.4</v>
      </c>
      <c r="X7" s="79">
        <v>2.0526106378189201E-2</v>
      </c>
      <c r="Y7" s="79">
        <v>2.6996832546609801E-2</v>
      </c>
      <c r="Z7" s="116">
        <f>((((N7/1000)+1)/((SMOW!$Z$4/1000)+1))-1)*1000</f>
        <v>-2.8287170979393039</v>
      </c>
      <c r="AA7" s="116">
        <f>((((P7/1000)+1)/((SMOW!$AA$4/1000)+1))-1)*1000</f>
        <v>-5.4297269246629254</v>
      </c>
      <c r="AB7" s="116">
        <f>Z7*SMOW!$AN$6</f>
        <v>-3.0886588618636162</v>
      </c>
      <c r="AC7" s="116">
        <f>AA7*SMOW!$AN$12</f>
        <v>-5.9174959219943579</v>
      </c>
      <c r="AD7" s="116">
        <f t="shared" si="0"/>
        <v>-3.093438613197697</v>
      </c>
      <c r="AE7" s="116">
        <f t="shared" si="1"/>
        <v>-5.9350736794969512</v>
      </c>
      <c r="AF7" s="51">
        <f>(AD7-SMOW!AN$14*AE7)</f>
        <v>4.0280289576693384E-2</v>
      </c>
      <c r="AG7" s="55">
        <f t="shared" si="2"/>
        <v>40.280289576693384</v>
      </c>
      <c r="AH7" s="55"/>
      <c r="AI7" s="55"/>
      <c r="AJ7" s="111"/>
      <c r="AK7" s="100">
        <v>16</v>
      </c>
      <c r="AL7" s="100">
        <v>0</v>
      </c>
      <c r="AM7" s="100">
        <v>0</v>
      </c>
      <c r="AN7" s="100">
        <v>0</v>
      </c>
      <c r="AO7" s="100"/>
      <c r="AP7" s="100"/>
    </row>
    <row r="8" spans="1:42" x14ac:dyDescent="0.3">
      <c r="A8" s="79">
        <v>2463</v>
      </c>
      <c r="B8" s="79" t="s">
        <v>120</v>
      </c>
      <c r="C8" s="79" t="s">
        <v>62</v>
      </c>
      <c r="D8" s="79" t="s">
        <v>66</v>
      </c>
      <c r="E8" s="79" t="s">
        <v>128</v>
      </c>
      <c r="F8" s="79">
        <v>-3.4731889997320202</v>
      </c>
      <c r="G8" s="79">
        <v>-3.47923479802447</v>
      </c>
      <c r="H8" s="79">
        <v>3.74338126168368E-3</v>
      </c>
      <c r="I8" s="79">
        <v>-6.54465143371658</v>
      </c>
      <c r="J8" s="79">
        <v>-6.5661616014572397</v>
      </c>
      <c r="K8" s="79">
        <v>1.31754361264263E-3</v>
      </c>
      <c r="L8" s="79">
        <v>-1.23014724550471E-2</v>
      </c>
      <c r="M8" s="79">
        <v>4.0212838574358502E-3</v>
      </c>
      <c r="N8" s="79">
        <v>-13.6327714537583</v>
      </c>
      <c r="O8" s="79">
        <v>3.70521752121422E-3</v>
      </c>
      <c r="P8" s="79">
        <v>-26.310547323058501</v>
      </c>
      <c r="Q8" s="79">
        <v>1.29132962133059E-3</v>
      </c>
      <c r="R8" s="79">
        <v>-39.643757289339099</v>
      </c>
      <c r="S8" s="79">
        <v>9.2073345036016899E-2</v>
      </c>
      <c r="T8" s="79">
        <v>374.91915109461598</v>
      </c>
      <c r="U8" s="79">
        <v>0.105658256456756</v>
      </c>
      <c r="V8" s="118">
        <v>44102.788032407407</v>
      </c>
      <c r="W8" s="79">
        <v>2.4</v>
      </c>
      <c r="X8" s="79">
        <v>9.3748511633801098E-3</v>
      </c>
      <c r="Y8" s="79">
        <v>1.4960815104343E-2</v>
      </c>
      <c r="Z8" s="116">
        <f>((((N8/1000)+1)/((SMOW!$Z$4/1000)+1))-1)*1000</f>
        <v>-2.9564896288428733</v>
      </c>
      <c r="AA8" s="116">
        <f>((((P8/1000)+1)/((SMOW!$AA$4/1000)+1))-1)*1000</f>
        <v>-5.63603369465282</v>
      </c>
      <c r="AB8" s="116">
        <f>Z8*SMOW!$AN$6</f>
        <v>-3.2281729052317383</v>
      </c>
      <c r="AC8" s="116">
        <f>AA8*SMOW!$AN$12</f>
        <v>-6.142335860914641</v>
      </c>
      <c r="AD8" s="116">
        <f t="shared" si="0"/>
        <v>-3.2333946963094204</v>
      </c>
      <c r="AE8" s="116">
        <f t="shared" si="1"/>
        <v>-6.1612776100515401</v>
      </c>
      <c r="AF8" s="51">
        <f>(AD8-SMOW!AN$14*AE8)</f>
        <v>1.9759881797792644E-2</v>
      </c>
      <c r="AG8" s="55">
        <f t="shared" si="2"/>
        <v>19.759881797792644</v>
      </c>
      <c r="AH8" s="55"/>
      <c r="AI8" s="55"/>
      <c r="AK8" s="100">
        <v>16</v>
      </c>
      <c r="AL8" s="100">
        <v>0</v>
      </c>
      <c r="AM8" s="100">
        <v>0</v>
      </c>
      <c r="AN8" s="100">
        <v>0</v>
      </c>
    </row>
    <row r="9" spans="1:42" x14ac:dyDescent="0.3">
      <c r="A9" s="79">
        <v>2464</v>
      </c>
      <c r="B9" s="79" t="s">
        <v>112</v>
      </c>
      <c r="C9" s="79" t="s">
        <v>62</v>
      </c>
      <c r="D9" s="79" t="s">
        <v>24</v>
      </c>
      <c r="E9" s="79" t="s">
        <v>129</v>
      </c>
      <c r="F9" s="79">
        <v>-27.509889680056101</v>
      </c>
      <c r="G9" s="79">
        <v>-27.895373128538299</v>
      </c>
      <c r="H9" s="79">
        <v>3.4853801919566899E-3</v>
      </c>
      <c r="I9" s="79">
        <v>-51.433381551723997</v>
      </c>
      <c r="J9" s="79">
        <v>-52.8032570009428</v>
      </c>
      <c r="K9" s="79">
        <v>4.8421991740266101E-3</v>
      </c>
      <c r="L9" s="79">
        <v>-1.5253432040538899E-2</v>
      </c>
      <c r="M9" s="79">
        <v>3.3819156442448199E-3</v>
      </c>
      <c r="N9" s="79">
        <v>-37.424418172875399</v>
      </c>
      <c r="O9" s="79">
        <v>3.4498467702221499E-3</v>
      </c>
      <c r="P9" s="79">
        <v>-70.306166374325201</v>
      </c>
      <c r="Q9" s="79">
        <v>4.7458582515207603E-3</v>
      </c>
      <c r="R9" s="79">
        <v>-100.18979301653501</v>
      </c>
      <c r="S9" s="79">
        <v>0.14268431166812201</v>
      </c>
      <c r="T9" s="79">
        <v>447.965501202035</v>
      </c>
      <c r="U9" s="79">
        <v>0.24454442728940001</v>
      </c>
      <c r="V9" s="118">
        <v>44103.376516203702</v>
      </c>
      <c r="W9" s="79">
        <v>2.4</v>
      </c>
      <c r="X9" s="79">
        <v>8.9575919794495099E-2</v>
      </c>
      <c r="Y9" s="79">
        <v>8.5719077478708397E-2</v>
      </c>
      <c r="Z9" s="116">
        <f>((((N9/1000)+1)/((SMOW!$Z$4/1000)+1))-1)*1000</f>
        <v>-27.00565334376126</v>
      </c>
      <c r="AA9" s="116">
        <f>((((P9/1000)+1)/((SMOW!$AA$4/1000)+1))-1)*1000</f>
        <v>-50.565819202344485</v>
      </c>
      <c r="AB9" s="116">
        <f>Z9*SMOW!$AN$6</f>
        <v>-29.487307366788073</v>
      </c>
      <c r="AC9" s="116">
        <f>AA9*SMOW!$AN$12</f>
        <v>-55.108301591198909</v>
      </c>
      <c r="AD9" s="116">
        <f t="shared" si="0"/>
        <v>-29.930798011183704</v>
      </c>
      <c r="AE9" s="116">
        <f t="shared" si="1"/>
        <v>-56.684962914444462</v>
      </c>
      <c r="AF9" s="51">
        <f>(AD9-SMOW!AN$14*AE9)</f>
        <v>-1.1375923570255964E-3</v>
      </c>
      <c r="AG9" s="55">
        <f t="shared" si="2"/>
        <v>-1.1375923570255964</v>
      </c>
      <c r="AH9" s="55">
        <f>AVERAGE(AG9:AG12)</f>
        <v>9.948531747738798E-3</v>
      </c>
      <c r="AI9" s="55">
        <f>STDEV(AG9:AG12)</f>
        <v>5.5540247806980672</v>
      </c>
      <c r="AK9" s="100">
        <v>16</v>
      </c>
      <c r="AL9" s="100">
        <v>2</v>
      </c>
      <c r="AM9" s="100">
        <v>0</v>
      </c>
      <c r="AN9" s="100">
        <v>0</v>
      </c>
    </row>
    <row r="10" spans="1:42" x14ac:dyDescent="0.3">
      <c r="A10" s="79">
        <v>2465</v>
      </c>
      <c r="B10" s="79" t="s">
        <v>112</v>
      </c>
      <c r="C10" s="79" t="s">
        <v>62</v>
      </c>
      <c r="D10" s="79" t="s">
        <v>24</v>
      </c>
      <c r="E10" s="79" t="s">
        <v>130</v>
      </c>
      <c r="F10" s="79">
        <v>-27.6733072514869</v>
      </c>
      <c r="G10" s="79">
        <v>-28.063427562738202</v>
      </c>
      <c r="H10" s="79">
        <v>3.2777387812755999E-3</v>
      </c>
      <c r="I10" s="79">
        <v>-51.750202903230502</v>
      </c>
      <c r="J10" s="79">
        <v>-53.137312422143502</v>
      </c>
      <c r="K10" s="79">
        <v>1.22374648646851E-3</v>
      </c>
      <c r="L10" s="79">
        <v>-6.9266038463971398E-3</v>
      </c>
      <c r="M10" s="79">
        <v>3.2778939661125702E-3</v>
      </c>
      <c r="N10" s="79">
        <v>-37.586169703540399</v>
      </c>
      <c r="O10" s="79">
        <v>3.24432226197718E-3</v>
      </c>
      <c r="P10" s="79">
        <v>-70.616684213692494</v>
      </c>
      <c r="Q10" s="79">
        <v>1.1993986930013501E-3</v>
      </c>
      <c r="R10" s="79">
        <v>-101.54283018484</v>
      </c>
      <c r="S10" s="79">
        <v>0.13872887842186599</v>
      </c>
      <c r="T10" s="79">
        <v>453.97359800353098</v>
      </c>
      <c r="U10" s="79">
        <v>7.3810281273682402E-2</v>
      </c>
      <c r="V10" s="118">
        <v>44103.453611111108</v>
      </c>
      <c r="W10" s="79">
        <v>2.4</v>
      </c>
      <c r="X10" s="79">
        <v>3.2860186869029299E-2</v>
      </c>
      <c r="Y10" s="79">
        <v>2.9129863152977602E-2</v>
      </c>
      <c r="Z10" s="116">
        <f>((((N10/1000)+1)/((SMOW!$Z$4/1000)+1))-1)*1000</f>
        <v>-27.169155647238984</v>
      </c>
      <c r="AA10" s="116">
        <f>((((P10/1000)+1)/((SMOW!$AA$4/1000)+1))-1)*1000</f>
        <v>-50.882930319767979</v>
      </c>
      <c r="AB10" s="116">
        <f>Z10*SMOW!$AN$6</f>
        <v>-29.665834529840001</v>
      </c>
      <c r="AC10" s="116">
        <f>AA10*SMOW!$AN$12</f>
        <v>-55.453899771403727</v>
      </c>
      <c r="AD10" s="116">
        <f t="shared" si="0"/>
        <v>-30.114766326674459</v>
      </c>
      <c r="AE10" s="116">
        <f t="shared" si="1"/>
        <v>-57.050784096076498</v>
      </c>
      <c r="AF10" s="51">
        <f>(AD10-SMOW!AN$14*AE10)</f>
        <v>8.047676053934083E-3</v>
      </c>
      <c r="AG10" s="55">
        <f t="shared" si="2"/>
        <v>8.047676053934083</v>
      </c>
      <c r="AH10" s="79"/>
      <c r="AI10" s="55"/>
      <c r="AK10" s="100">
        <v>16</v>
      </c>
      <c r="AL10" s="100">
        <v>0</v>
      </c>
      <c r="AM10" s="100">
        <v>0</v>
      </c>
      <c r="AN10" s="100">
        <v>0</v>
      </c>
    </row>
    <row r="11" spans="1:42" x14ac:dyDescent="0.3">
      <c r="A11" s="79">
        <v>2466</v>
      </c>
      <c r="B11" s="79" t="s">
        <v>112</v>
      </c>
      <c r="C11" s="79" t="s">
        <v>62</v>
      </c>
      <c r="D11" s="79" t="s">
        <v>24</v>
      </c>
      <c r="E11" s="79" t="s">
        <v>131</v>
      </c>
      <c r="F11" s="79">
        <v>-27.742981627792201</v>
      </c>
      <c r="G11" s="79">
        <v>-28.135087777620999</v>
      </c>
      <c r="H11" s="79">
        <v>4.9043157030582603E-3</v>
      </c>
      <c r="I11" s="79">
        <v>-51.8619821568495</v>
      </c>
      <c r="J11" s="79">
        <v>-53.255199019446202</v>
      </c>
      <c r="K11" s="79">
        <v>2.5177783918738602E-3</v>
      </c>
      <c r="L11" s="79">
        <v>-1.6342695353372402E-2</v>
      </c>
      <c r="M11" s="79">
        <v>4.7936669051114799E-3</v>
      </c>
      <c r="N11" s="79">
        <v>-37.655133750165497</v>
      </c>
      <c r="O11" s="79">
        <v>4.8543162457271704E-3</v>
      </c>
      <c r="P11" s="79">
        <v>-70.726239495098994</v>
      </c>
      <c r="Q11" s="79">
        <v>2.4676843985834301E-3</v>
      </c>
      <c r="R11" s="79">
        <v>-102.016835361044</v>
      </c>
      <c r="S11" s="79">
        <v>0.138960648733364</v>
      </c>
      <c r="T11" s="79">
        <v>413.33272260987201</v>
      </c>
      <c r="U11" s="79">
        <v>9.0468486947523102E-2</v>
      </c>
      <c r="V11" s="118">
        <v>44103.528819444444</v>
      </c>
      <c r="W11" s="79">
        <v>2.4</v>
      </c>
      <c r="X11" s="79">
        <v>6.5420731887015403E-3</v>
      </c>
      <c r="Y11" s="79">
        <v>3.7826875152657999E-3</v>
      </c>
      <c r="Z11" s="116">
        <f>((((N11/1000)+1)/((SMOW!$Z$4/1000)+1))-1)*1000</f>
        <v>-27.238866149723705</v>
      </c>
      <c r="AA11" s="116">
        <f>((((P11/1000)+1)/((SMOW!$AA$4/1000)+1))-1)*1000</f>
        <v>-50.99481180708365</v>
      </c>
      <c r="AB11" s="116">
        <f>Z11*SMOW!$AN$6</f>
        <v>-29.74195100024323</v>
      </c>
      <c r="AC11" s="116">
        <f>AA11*SMOW!$AN$12</f>
        <v>-55.575831915344509</v>
      </c>
      <c r="AD11" s="116">
        <f t="shared" si="0"/>
        <v>-30.193212967730485</v>
      </c>
      <c r="AE11" s="116">
        <f t="shared" si="1"/>
        <v>-57.179883157248156</v>
      </c>
      <c r="AF11" s="51">
        <f>(AD11-SMOW!AN$14*AE11)</f>
        <v>-2.2346607034577914E-3</v>
      </c>
      <c r="AG11" s="55">
        <f t="shared" si="2"/>
        <v>-2.2346607034577914</v>
      </c>
      <c r="AH11" s="79"/>
      <c r="AI11" s="55"/>
      <c r="AK11" s="100">
        <v>16</v>
      </c>
      <c r="AL11" s="100">
        <v>0</v>
      </c>
      <c r="AM11" s="100">
        <v>0</v>
      </c>
      <c r="AN11" s="100">
        <v>0</v>
      </c>
    </row>
    <row r="12" spans="1:42" x14ac:dyDescent="0.3">
      <c r="A12" s="79">
        <v>2467</v>
      </c>
      <c r="B12" s="79" t="s">
        <v>112</v>
      </c>
      <c r="C12" s="79" t="s">
        <v>62</v>
      </c>
      <c r="D12" s="79" t="s">
        <v>24</v>
      </c>
      <c r="E12" s="79" t="s">
        <v>132</v>
      </c>
      <c r="F12" s="79">
        <v>-27.8871993513273</v>
      </c>
      <c r="G12" s="79">
        <v>-28.283431461008799</v>
      </c>
      <c r="H12" s="79">
        <v>3.52291676952714E-3</v>
      </c>
      <c r="I12" s="79">
        <v>-52.124291455239501</v>
      </c>
      <c r="J12" s="79">
        <v>-53.531894493661</v>
      </c>
      <c r="K12" s="79">
        <v>1.37432324570842E-3</v>
      </c>
      <c r="L12" s="79">
        <v>-1.85911683557748E-2</v>
      </c>
      <c r="M12" s="79">
        <v>3.7232904696935902E-3</v>
      </c>
      <c r="N12" s="79">
        <v>-37.7978811752225</v>
      </c>
      <c r="O12" s="79">
        <v>3.4870006627023202E-3</v>
      </c>
      <c r="P12" s="79">
        <v>-70.983329859099797</v>
      </c>
      <c r="Q12" s="79">
        <v>1.34697956062847E-3</v>
      </c>
      <c r="R12" s="79">
        <v>-102.025790767627</v>
      </c>
      <c r="S12" s="79">
        <v>0.12642493938596999</v>
      </c>
      <c r="T12" s="79">
        <v>349.51180206994599</v>
      </c>
      <c r="U12" s="79">
        <v>7.4237786879444004E-2</v>
      </c>
      <c r="V12" s="118">
        <v>44103.605810185189</v>
      </c>
      <c r="W12" s="79">
        <v>2.4</v>
      </c>
      <c r="X12" s="79">
        <v>3.38768722202996E-2</v>
      </c>
      <c r="Y12" s="79">
        <v>2.80350375242755E-2</v>
      </c>
      <c r="Z12" s="116">
        <f>((((N12/1000)+1)/((SMOW!$Z$4/1000)+1))-1)*1000</f>
        <v>-27.38315865018015</v>
      </c>
      <c r="AA12" s="116">
        <f>((((P12/1000)+1)/((SMOW!$AA$4/1000)+1))-1)*1000</f>
        <v>-51.257361014476089</v>
      </c>
      <c r="AB12" s="116">
        <f>Z12*SMOW!$AN$6</f>
        <v>-29.899503097114252</v>
      </c>
      <c r="AC12" s="116">
        <f>AA12*SMOW!$AN$12</f>
        <v>-55.86196672205287</v>
      </c>
      <c r="AD12" s="116">
        <f t="shared" si="0"/>
        <v>-30.355607796820092</v>
      </c>
      <c r="AE12" s="116">
        <f t="shared" si="1"/>
        <v>-57.482901833245514</v>
      </c>
      <c r="AF12" s="51">
        <f>(AD12-SMOW!AN$14*AE12)</f>
        <v>-4.63562886645974E-3</v>
      </c>
      <c r="AG12" s="55">
        <f t="shared" si="2"/>
        <v>-4.63562886645974</v>
      </c>
      <c r="AH12" s="79"/>
      <c r="AI12" s="55"/>
      <c r="AK12" s="100">
        <v>16</v>
      </c>
      <c r="AL12" s="100">
        <v>0</v>
      </c>
      <c r="AM12" s="100">
        <v>0</v>
      </c>
      <c r="AN12" s="100">
        <v>0</v>
      </c>
    </row>
    <row r="13" spans="1:42" s="85" customFormat="1" x14ac:dyDescent="0.3">
      <c r="A13" s="85">
        <v>2468</v>
      </c>
      <c r="B13" s="85" t="s">
        <v>112</v>
      </c>
      <c r="C13" s="85" t="s">
        <v>62</v>
      </c>
      <c r="D13" s="85" t="s">
        <v>22</v>
      </c>
      <c r="E13" s="85" t="s">
        <v>133</v>
      </c>
      <c r="F13" s="85">
        <v>-0.54282551450224004</v>
      </c>
      <c r="G13" s="85">
        <v>-0.54297308407718103</v>
      </c>
      <c r="H13" s="85">
        <v>3.0906352629230301E-3</v>
      </c>
      <c r="I13" s="85">
        <v>-0.95681201644413105</v>
      </c>
      <c r="J13" s="85">
        <v>-0.95727007645558104</v>
      </c>
      <c r="K13" s="85">
        <v>1.0897262031340301E-3</v>
      </c>
      <c r="L13" s="85">
        <v>-3.7534483708633701E-2</v>
      </c>
      <c r="M13" s="85">
        <v>3.08175391514283E-3</v>
      </c>
      <c r="N13" s="85">
        <v>-10.7322829996063</v>
      </c>
      <c r="O13" s="85">
        <v>3.0591262624186698E-3</v>
      </c>
      <c r="P13" s="85">
        <v>-20.833884167836999</v>
      </c>
      <c r="Q13" s="85">
        <v>1.0680448918286599E-3</v>
      </c>
      <c r="R13" s="85">
        <v>-32.849421891748598</v>
      </c>
      <c r="S13" s="85">
        <v>0.157389457338934</v>
      </c>
      <c r="T13" s="85">
        <v>536.82253250803001</v>
      </c>
      <c r="U13" s="85">
        <v>9.3660071307620496E-2</v>
      </c>
      <c r="V13" s="86">
        <v>44103.686273148145</v>
      </c>
      <c r="W13" s="85">
        <v>2.4</v>
      </c>
      <c r="X13" s="85">
        <v>3.4266777031380798E-3</v>
      </c>
      <c r="Y13" s="85">
        <v>1.70769337942819E-3</v>
      </c>
      <c r="Z13" s="116">
        <f>((((N13/1000)+1)/((SMOW!$Z$4/1000)+1))-1)*1000</f>
        <v>-2.4606749500777347E-2</v>
      </c>
      <c r="AA13" s="116">
        <f>((((P13/1000)+1)/((SMOW!$AA$4/1000)+1))-1)*1000</f>
        <v>-4.3083619890915692E-2</v>
      </c>
      <c r="AB13" s="116">
        <f>Z13*SMOW!$AN$6</f>
        <v>-2.6867958963659098E-2</v>
      </c>
      <c r="AC13" s="116">
        <f>AA13*SMOW!$AN$12</f>
        <v>-4.6953953402560034E-2</v>
      </c>
      <c r="AD13" s="116">
        <f t="shared" si="0"/>
        <v>-2.6868319913747E-2</v>
      </c>
      <c r="AE13" s="116">
        <f t="shared" si="1"/>
        <v>-4.6955055773972666E-2</v>
      </c>
      <c r="AF13" s="51">
        <f>(AD13-SMOW!AN$14*AE13)</f>
        <v>-2.0760504650894317E-3</v>
      </c>
      <c r="AG13" s="55">
        <f>AF13*1000</f>
        <v>-2.0760504650894318</v>
      </c>
      <c r="AH13" s="55">
        <f>AVERAGE(AG13:AG16)</f>
        <v>6.0248037240038244E-3</v>
      </c>
      <c r="AI13" s="55">
        <f>STDEV(AG13:AG16)</f>
        <v>11.176172120089811</v>
      </c>
      <c r="AK13" s="100">
        <v>16</v>
      </c>
      <c r="AL13" s="100">
        <v>2</v>
      </c>
      <c r="AM13" s="100">
        <v>0</v>
      </c>
      <c r="AN13" s="100">
        <v>0</v>
      </c>
    </row>
    <row r="14" spans="1:42" x14ac:dyDescent="0.3">
      <c r="A14" s="85">
        <v>2469</v>
      </c>
      <c r="B14" s="85" t="s">
        <v>112</v>
      </c>
      <c r="C14" s="85" t="s">
        <v>62</v>
      </c>
      <c r="D14" s="85" t="s">
        <v>22</v>
      </c>
      <c r="E14" s="85" t="s">
        <v>134</v>
      </c>
      <c r="F14" s="85">
        <v>-0.50399718455329801</v>
      </c>
      <c r="G14" s="85">
        <v>-0.50412453900838305</v>
      </c>
      <c r="H14" s="85">
        <v>3.9540742900960203E-3</v>
      </c>
      <c r="I14" s="85">
        <v>-0.90313021121928805</v>
      </c>
      <c r="J14" s="85">
        <v>-0.90353830436448701</v>
      </c>
      <c r="K14" s="85">
        <v>1.13903932751064E-3</v>
      </c>
      <c r="L14" s="85">
        <v>-2.7056314303933401E-2</v>
      </c>
      <c r="M14" s="85">
        <v>3.9110136217732497E-3</v>
      </c>
      <c r="N14" s="85">
        <v>-10.693850524154501</v>
      </c>
      <c r="O14" s="85">
        <v>3.9137625359755004E-3</v>
      </c>
      <c r="P14" s="85">
        <v>-20.781270421659599</v>
      </c>
      <c r="Q14" s="85">
        <v>1.1163768769101899E-3</v>
      </c>
      <c r="R14" s="85">
        <v>-32.049201407258003</v>
      </c>
      <c r="S14" s="85">
        <v>0.14617777464118401</v>
      </c>
      <c r="T14" s="85">
        <v>603.88818982313398</v>
      </c>
      <c r="U14" s="85">
        <v>9.9716413644701907E-2</v>
      </c>
      <c r="V14" s="86">
        <v>44103.764282407406</v>
      </c>
      <c r="W14" s="85">
        <v>2.4</v>
      </c>
      <c r="X14" s="85">
        <v>3.9397370172163798E-2</v>
      </c>
      <c r="Y14" s="85">
        <v>4.6016550176540098E-2</v>
      </c>
      <c r="Z14" s="116">
        <f>((((N14/1000)+1)/((SMOW!$Z$4/1000)+1))-1)*1000</f>
        <v>1.424171294561738E-2</v>
      </c>
      <c r="AA14" s="116">
        <f>((((P14/1000)+1)/((SMOW!$AA$4/1000)+1))-1)*1000</f>
        <v>1.0647282900899668E-2</v>
      </c>
      <c r="AB14" s="116">
        <f>Z14*SMOW!$AN$6</f>
        <v>1.5550439077009022E-2</v>
      </c>
      <c r="AC14" s="116">
        <f>AA14*SMOW!$AN$12</f>
        <v>1.1603760929525083E-2</v>
      </c>
      <c r="AD14" s="116">
        <f t="shared" ref="AD14" si="3">LN((AB14/1000)+1)*1000</f>
        <v>1.5550318170259002E-2</v>
      </c>
      <c r="AE14" s="116">
        <f t="shared" ref="AE14" si="4">LN((AC14/1000)+1)*1000</f>
        <v>1.1603693606344199E-2</v>
      </c>
      <c r="AF14" s="51">
        <f>(AD14-SMOW!AN$14*AE14)</f>
        <v>9.4235679461092646E-3</v>
      </c>
      <c r="AG14" s="55">
        <f t="shared" ref="AG14:AG16" si="5">AF14*1000</f>
        <v>9.4235679461092641</v>
      </c>
      <c r="AK14" s="100">
        <v>16</v>
      </c>
      <c r="AL14" s="100">
        <v>0</v>
      </c>
      <c r="AM14" s="100">
        <v>0</v>
      </c>
      <c r="AN14" s="100">
        <v>0</v>
      </c>
    </row>
    <row r="15" spans="1:42" x14ac:dyDescent="0.3">
      <c r="A15" s="85">
        <v>2470</v>
      </c>
      <c r="B15" s="85" t="s">
        <v>120</v>
      </c>
      <c r="C15" s="85" t="s">
        <v>62</v>
      </c>
      <c r="D15" s="85" t="s">
        <v>22</v>
      </c>
      <c r="E15" s="85" t="s">
        <v>135</v>
      </c>
      <c r="F15" s="85">
        <v>-0.64146116708746204</v>
      </c>
      <c r="G15" s="85">
        <v>-0.641667247901615</v>
      </c>
      <c r="H15" s="85">
        <v>3.6250400579608002E-3</v>
      </c>
      <c r="I15" s="85">
        <v>-1.1607277454717599</v>
      </c>
      <c r="J15" s="85">
        <v>-1.16140196270931</v>
      </c>
      <c r="K15" s="85">
        <v>1.61620812397251E-3</v>
      </c>
      <c r="L15" s="85">
        <v>-2.8447011591097401E-2</v>
      </c>
      <c r="M15" s="85">
        <v>3.9650763841586802E-3</v>
      </c>
      <c r="N15" s="85">
        <v>-10.8299130625432</v>
      </c>
      <c r="O15" s="85">
        <v>3.5880828050689601E-3</v>
      </c>
      <c r="P15" s="85">
        <v>-21.033742767295699</v>
      </c>
      <c r="Q15" s="85">
        <v>1.58405187099227E-3</v>
      </c>
      <c r="R15" s="85">
        <v>-33.299918392668097</v>
      </c>
      <c r="S15" s="85">
        <v>0.151935752941741</v>
      </c>
      <c r="T15" s="85">
        <v>563.44124958398595</v>
      </c>
      <c r="U15" s="85">
        <v>0.30258168724533402</v>
      </c>
      <c r="V15" s="86">
        <v>44104.437164351853</v>
      </c>
      <c r="W15" s="85">
        <v>2.4</v>
      </c>
      <c r="X15" s="85">
        <v>2.5886403777332E-2</v>
      </c>
      <c r="Y15" s="85">
        <v>2.8747722903806099E-2</v>
      </c>
      <c r="Z15" s="116">
        <f>((((N15/1000)+1)/((SMOW!$Z$4/1000)+1))-1)*1000</f>
        <v>-0.12329354469364784</v>
      </c>
      <c r="AA15" s="116">
        <f>((((P15/1000)+1)/((SMOW!$AA$4/1000)+1))-1)*1000</f>
        <v>-0.24718585095817591</v>
      </c>
      <c r="AB15" s="116">
        <f>Z15*SMOW!$AN$6</f>
        <v>-0.1346234657774831</v>
      </c>
      <c r="AC15" s="116">
        <f>AA15*SMOW!$AN$12</f>
        <v>-0.26939131291773316</v>
      </c>
      <c r="AD15" s="116">
        <f t="shared" ref="AD15" si="6">LN((AB15/1000)+1)*1000</f>
        <v>-0.13463252832966094</v>
      </c>
      <c r="AE15" s="116">
        <f t="shared" ref="AE15" si="7">LN((AC15/1000)+1)*1000</f>
        <v>-0.26942760527548087</v>
      </c>
      <c r="AF15" s="51">
        <f>(AD15-SMOW!AN$14*AE15)</f>
        <v>7.6252472557929718E-3</v>
      </c>
      <c r="AG15" s="55">
        <f t="shared" si="5"/>
        <v>7.6252472557929716</v>
      </c>
      <c r="AH15" s="79"/>
      <c r="AI15" s="55"/>
      <c r="AK15" s="100">
        <v>16</v>
      </c>
      <c r="AL15" s="100">
        <v>0</v>
      </c>
      <c r="AM15" s="100">
        <v>0</v>
      </c>
      <c r="AN15" s="100">
        <v>0</v>
      </c>
    </row>
    <row r="16" spans="1:42" x14ac:dyDescent="0.3">
      <c r="A16" s="85">
        <v>2471</v>
      </c>
      <c r="B16" s="85" t="s">
        <v>120</v>
      </c>
      <c r="C16" s="85" t="s">
        <v>62</v>
      </c>
      <c r="D16" s="85" t="s">
        <v>22</v>
      </c>
      <c r="E16" s="85" t="s">
        <v>136</v>
      </c>
      <c r="F16" s="85">
        <v>-0.37822953262179398</v>
      </c>
      <c r="G16" s="85">
        <v>-0.378301826002851</v>
      </c>
      <c r="H16" s="85">
        <v>6.8282399054986004E-3</v>
      </c>
      <c r="I16" s="85">
        <v>-0.64930660408891006</v>
      </c>
      <c r="J16" s="85">
        <v>-0.64951754498706804</v>
      </c>
      <c r="K16" s="85">
        <v>1.7678879793195401E-3</v>
      </c>
      <c r="L16" s="85">
        <v>-3.5356562249679202E-2</v>
      </c>
      <c r="M16" s="85">
        <v>6.5332370788227798E-3</v>
      </c>
      <c r="N16" s="85">
        <v>-10.575712364480999</v>
      </c>
      <c r="O16" s="85">
        <v>1.1912388417742101E-2</v>
      </c>
      <c r="P16" s="85">
        <v>-20.517887961158198</v>
      </c>
      <c r="Q16" s="85">
        <v>1.0351531593931E-2</v>
      </c>
      <c r="R16" s="85">
        <v>-33.297180108921197</v>
      </c>
      <c r="S16" s="85">
        <v>0.15477844472257599</v>
      </c>
      <c r="T16" s="85">
        <v>430.62947405450598</v>
      </c>
      <c r="U16" s="85">
        <v>0.14495708497423901</v>
      </c>
      <c r="V16" s="86">
        <v>44104.513819444444</v>
      </c>
      <c r="W16" s="85">
        <v>2.4</v>
      </c>
      <c r="X16" s="85">
        <v>1.79618386513841E-2</v>
      </c>
      <c r="Y16" s="85">
        <v>8.0339367220208305E-3</v>
      </c>
      <c r="Z16" s="116">
        <f>((((N16/1000)+1)/((SMOW!$Z$4/1000)+1))-1)*1000</f>
        <v>0.13365858124880781</v>
      </c>
      <c r="AA16" s="116">
        <f>((((P16/1000)+1)/((SMOW!$AA$4/1000)+1))-1)*1000</f>
        <v>0.27962218794819194</v>
      </c>
      <c r="AB16" s="116">
        <f>Z16*SMOW!$AN$6</f>
        <v>0.14594098566413319</v>
      </c>
      <c r="AC16" s="116">
        <f>AA16*SMOW!$AN$12</f>
        <v>0.30474150539076811</v>
      </c>
      <c r="AD16" s="116">
        <f t="shared" ref="AD16" si="8">LN((AB16/1000)+1)*1000</f>
        <v>0.14593033731447647</v>
      </c>
      <c r="AE16" s="116">
        <f t="shared" ref="AE16" si="9">LN((AC16/1000)+1)*1000</f>
        <v>0.30469508112953264</v>
      </c>
      <c r="AF16" s="51">
        <f>(AD16-SMOW!AN$14*AE16)</f>
        <v>-1.4948665521916787E-2</v>
      </c>
      <c r="AG16" s="55">
        <f t="shared" si="5"/>
        <v>-14.948665521916787</v>
      </c>
      <c r="AH16" s="79"/>
      <c r="AI16" s="55"/>
      <c r="AK16" s="100">
        <v>16</v>
      </c>
      <c r="AL16" s="100">
        <v>0</v>
      </c>
      <c r="AM16" s="100">
        <v>0</v>
      </c>
      <c r="AN16" s="100">
        <v>0</v>
      </c>
    </row>
    <row r="17" spans="1:41" s="85" customFormat="1" x14ac:dyDescent="0.3">
      <c r="A17" s="85">
        <v>2474</v>
      </c>
      <c r="B17" s="85" t="s">
        <v>112</v>
      </c>
      <c r="C17" s="85" t="s">
        <v>64</v>
      </c>
      <c r="D17" s="85" t="s">
        <v>100</v>
      </c>
      <c r="E17" s="85" t="s">
        <v>137</v>
      </c>
      <c r="F17" s="85">
        <v>14.2369392995175</v>
      </c>
      <c r="G17" s="85">
        <v>14.136545364407599</v>
      </c>
      <c r="H17" s="85">
        <v>4.9084944181893896E-3</v>
      </c>
      <c r="I17" s="85">
        <v>27.5103317912012</v>
      </c>
      <c r="J17" s="85">
        <v>27.138722560036499</v>
      </c>
      <c r="K17" s="85">
        <v>1.62720569499379E-3</v>
      </c>
      <c r="L17" s="85">
        <v>-0.192700147291721</v>
      </c>
      <c r="M17" s="85">
        <v>4.7760021806705103E-3</v>
      </c>
      <c r="N17" s="85">
        <v>3.89680223648178</v>
      </c>
      <c r="O17" s="85">
        <v>4.8584523588908104E-3</v>
      </c>
      <c r="P17" s="85">
        <v>7.0668742440470904</v>
      </c>
      <c r="Q17" s="85">
        <v>1.59483063314199E-3</v>
      </c>
      <c r="R17" s="85">
        <v>8.8497217978485505</v>
      </c>
      <c r="S17" s="85">
        <v>0.15040906650036401</v>
      </c>
      <c r="T17" s="85">
        <v>605.88605623781802</v>
      </c>
      <c r="U17" s="85">
        <v>0.157553835899163</v>
      </c>
      <c r="V17" s="86">
        <v>44105.711898148147</v>
      </c>
      <c r="W17" s="85">
        <v>2.4</v>
      </c>
      <c r="X17" s="85">
        <v>7.2740546582601401E-2</v>
      </c>
      <c r="Y17" s="85">
        <v>8.2855634949322798E-2</v>
      </c>
      <c r="Z17" s="116">
        <f>((((N17/1000)+1)/((SMOW!$Z$4/1000)+1))-1)*1000</f>
        <v>14.76282137582885</v>
      </c>
      <c r="AA17" s="116">
        <f>((((P17/1000)+1)/((SMOW!$AA$4/1000)+1))-1)*1000</f>
        <v>28.450096337120812</v>
      </c>
      <c r="AB17" s="116">
        <f>Z17*SMOW!$AN$6</f>
        <v>16.119434178052185</v>
      </c>
      <c r="AC17" s="116">
        <f>AA17*SMOW!$AN$12</f>
        <v>31.005855615052003</v>
      </c>
      <c r="AD17" s="116">
        <f t="shared" ref="AD17" si="10">LN((AB17/1000)+1)*1000</f>
        <v>15.990895572293992</v>
      </c>
      <c r="AE17" s="116">
        <f t="shared" ref="AE17" si="11">LN((AC17/1000)+1)*1000</f>
        <v>30.53488456772639</v>
      </c>
      <c r="AF17" s="51">
        <f>(AD17-SMOW!AN$14*AE17)</f>
        <v>-0.13152347946554421</v>
      </c>
      <c r="AG17" s="55">
        <f t="shared" ref="AG17" si="12">AF17*1000</f>
        <v>-131.5234794655442</v>
      </c>
      <c r="AK17" s="100">
        <v>16</v>
      </c>
      <c r="AL17" s="100">
        <v>0</v>
      </c>
      <c r="AM17" s="100">
        <v>0</v>
      </c>
      <c r="AN17" s="100">
        <v>0</v>
      </c>
    </row>
    <row r="18" spans="1:41" s="85" customFormat="1" x14ac:dyDescent="0.3">
      <c r="A18" s="85">
        <v>2475</v>
      </c>
      <c r="B18" s="85" t="s">
        <v>112</v>
      </c>
      <c r="C18" s="85" t="s">
        <v>64</v>
      </c>
      <c r="D18" s="85" t="s">
        <v>100</v>
      </c>
      <c r="E18" s="85" t="s">
        <v>157</v>
      </c>
      <c r="F18" s="85">
        <v>16.573556376486899</v>
      </c>
      <c r="G18" s="85">
        <v>16.4377136403841</v>
      </c>
      <c r="H18" s="85">
        <v>3.4514879621691599E-3</v>
      </c>
      <c r="I18" s="85">
        <v>32.006670082886799</v>
      </c>
      <c r="J18" s="85">
        <v>31.505130250852599</v>
      </c>
      <c r="K18" s="85">
        <v>1.58923447179052E-3</v>
      </c>
      <c r="L18" s="85">
        <v>-0.19699513206608499</v>
      </c>
      <c r="M18" s="85">
        <v>3.7296384461132101E-3</v>
      </c>
      <c r="N18" s="85">
        <v>6.2095975220101796</v>
      </c>
      <c r="O18" s="85">
        <v>3.4163000714332401E-3</v>
      </c>
      <c r="P18" s="85">
        <v>11.4737528990364</v>
      </c>
      <c r="Q18" s="85">
        <v>1.5576148895333601E-3</v>
      </c>
      <c r="R18" s="85">
        <v>15.084875315535401</v>
      </c>
      <c r="S18" s="85">
        <v>0.12777134032997101</v>
      </c>
      <c r="T18" s="85">
        <v>589.72118737523704</v>
      </c>
      <c r="U18" s="85">
        <v>7.5380963298973896E-2</v>
      </c>
      <c r="V18" s="86">
        <v>44105.815208333333</v>
      </c>
      <c r="W18" s="85">
        <v>2.4</v>
      </c>
      <c r="X18" s="85">
        <v>1.24395830852364E-2</v>
      </c>
      <c r="Y18" s="85">
        <v>1.6546637607073499E-2</v>
      </c>
      <c r="Z18" s="116">
        <f>((((N18/1000)+1)/((SMOW!$Z$4/1000)+1))-1)*1000</f>
        <v>17.100649989266969</v>
      </c>
      <c r="AA18" s="116">
        <f>((((P18/1000)+1)/((SMOW!$AA$4/1000)+1))-1)*1000</f>
        <v>32.950546995545778</v>
      </c>
      <c r="AB18" s="116">
        <f>Z18*SMOW!$AN$6</f>
        <v>18.672094912373844</v>
      </c>
      <c r="AC18" s="116">
        <f>AA18*SMOW!$AN$12</f>
        <v>35.910595538049115</v>
      </c>
      <c r="AD18" s="116">
        <f t="shared" ref="AD18" si="13">LN((AB18/1000)+1)*1000</f>
        <v>18.499911397202514</v>
      </c>
      <c r="AE18" s="116">
        <f t="shared" ref="AE18" si="14">LN((AC18/1000)+1)*1000</f>
        <v>35.280842370231092</v>
      </c>
      <c r="AF18" s="51">
        <f>(AD18-SMOW!AN$14*AE18)</f>
        <v>-0.12837337427950501</v>
      </c>
      <c r="AG18" s="55">
        <f t="shared" ref="AG18" si="15">AF18*1000</f>
        <v>-128.37337427950501</v>
      </c>
      <c r="AK18" s="100">
        <v>16</v>
      </c>
      <c r="AL18" s="100">
        <v>0</v>
      </c>
      <c r="AM18" s="100">
        <v>0</v>
      </c>
      <c r="AN18" s="100">
        <v>0</v>
      </c>
    </row>
    <row r="19" spans="1:41" s="85" customFormat="1" x14ac:dyDescent="0.3">
      <c r="A19" s="85">
        <v>2476</v>
      </c>
      <c r="B19" s="85" t="s">
        <v>112</v>
      </c>
      <c r="C19" s="85" t="s">
        <v>64</v>
      </c>
      <c r="D19" s="85" t="s">
        <v>114</v>
      </c>
      <c r="E19" s="85" t="s">
        <v>138</v>
      </c>
      <c r="F19" s="85">
        <v>14.8440424022612</v>
      </c>
      <c r="G19" s="85">
        <v>14.7349475578533</v>
      </c>
      <c r="H19" s="85">
        <v>4.1395219725904502E-3</v>
      </c>
      <c r="I19" s="85">
        <v>28.689931823394701</v>
      </c>
      <c r="J19" s="85">
        <v>28.286081781385899</v>
      </c>
      <c r="K19" s="85">
        <v>1.5442302892494501E-3</v>
      </c>
      <c r="L19" s="85">
        <v>-0.200103622718483</v>
      </c>
      <c r="M19" s="85">
        <v>4.2960610084332301E-3</v>
      </c>
      <c r="N19" s="85">
        <v>4.4977159282008099</v>
      </c>
      <c r="O19" s="85">
        <v>4.0973195809098596E-3</v>
      </c>
      <c r="P19" s="85">
        <v>8.2230048254383199</v>
      </c>
      <c r="Q19" s="85">
        <v>1.51350611511326E-3</v>
      </c>
      <c r="R19" s="85">
        <v>8.8973565860106394</v>
      </c>
      <c r="S19" s="85">
        <v>0.15187982158297</v>
      </c>
      <c r="T19" s="85">
        <v>386.51561251946299</v>
      </c>
      <c r="U19" s="85">
        <v>0.31643278047136902</v>
      </c>
      <c r="V19" s="86">
        <v>44110.430821759262</v>
      </c>
      <c r="W19" s="85">
        <v>2.4</v>
      </c>
      <c r="X19" s="85">
        <v>2.6940432495456201E-4</v>
      </c>
      <c r="Y19" s="110">
        <v>1.2837652788923801E-6</v>
      </c>
      <c r="Z19" s="116">
        <f>((((N19/1000)+1)/((SMOW!$Z$4/1000)+1))-1)*1000</f>
        <v>15.370239261665031</v>
      </c>
      <c r="AA19" s="116">
        <f>((((P19/1000)+1)/((SMOW!$AA$4/1000)+1))-1)*1000</f>
        <v>29.630775235632623</v>
      </c>
      <c r="AB19" s="116">
        <f>Z19*SMOW!$AN$6</f>
        <v>16.78267004469615</v>
      </c>
      <c r="AC19" s="116">
        <f>AA19*SMOW!$AN$12</f>
        <v>32.292598514661485</v>
      </c>
      <c r="AD19" s="116">
        <f t="shared" ref="AD19" si="16">LN((AB19/1000)+1)*1000</f>
        <v>16.643397125416406</v>
      </c>
      <c r="AE19" s="116">
        <f t="shared" ref="AE19" si="17">LN((AC19/1000)+1)*1000</f>
        <v>31.782152566058798</v>
      </c>
      <c r="AF19" s="51">
        <f>(AD19-SMOW!AN$14*AE19)</f>
        <v>-0.13757942946264023</v>
      </c>
      <c r="AG19" s="55">
        <f t="shared" ref="AG19" si="18">AF19*1000</f>
        <v>-137.57942946264023</v>
      </c>
      <c r="AH19" s="55">
        <f>AVERAGE(AG19:AG20)</f>
        <v>-129.2851511817581</v>
      </c>
      <c r="AI19" s="55">
        <f>STDEV(AG19:AG20)</f>
        <v>11.72988083492012</v>
      </c>
      <c r="AK19" s="100">
        <v>16</v>
      </c>
      <c r="AL19" s="100">
        <v>0</v>
      </c>
      <c r="AM19" s="100">
        <v>0</v>
      </c>
      <c r="AN19" s="100">
        <v>0</v>
      </c>
    </row>
    <row r="20" spans="1:41" s="85" customFormat="1" x14ac:dyDescent="0.3">
      <c r="A20" s="85">
        <v>2477</v>
      </c>
      <c r="B20" s="85" t="s">
        <v>112</v>
      </c>
      <c r="C20" s="85" t="s">
        <v>64</v>
      </c>
      <c r="D20" s="85" t="s">
        <v>114</v>
      </c>
      <c r="E20" s="85" t="s">
        <v>139</v>
      </c>
      <c r="F20" s="85">
        <v>16.968220765418302</v>
      </c>
      <c r="G20" s="85">
        <v>16.825868160081399</v>
      </c>
      <c r="H20" s="85">
        <v>4.6050322782898298E-3</v>
      </c>
      <c r="I20" s="85">
        <v>32.754780953661403</v>
      </c>
      <c r="J20" s="85">
        <v>32.229776600194199</v>
      </c>
      <c r="K20" s="85">
        <v>1.2042888430045899E-3</v>
      </c>
      <c r="L20" s="85">
        <v>-0.19145388482110101</v>
      </c>
      <c r="M20" s="85">
        <v>4.69051074397303E-3</v>
      </c>
      <c r="N20" s="85">
        <v>6.6002383108169296</v>
      </c>
      <c r="O20" s="85">
        <v>4.5580840129570603E-3</v>
      </c>
      <c r="P20" s="85">
        <v>12.206979274391299</v>
      </c>
      <c r="Q20" s="85">
        <v>1.1803281809328299E-3</v>
      </c>
      <c r="R20" s="85">
        <v>14.7421024484835</v>
      </c>
      <c r="S20" s="85">
        <v>0.13572035712003699</v>
      </c>
      <c r="T20" s="85">
        <v>529.40681909155001</v>
      </c>
      <c r="U20" s="85">
        <v>8.7395930639210598E-2</v>
      </c>
      <c r="V20" s="86">
        <v>44110.527569444443</v>
      </c>
      <c r="W20" s="85">
        <v>2.4</v>
      </c>
      <c r="X20" s="85">
        <v>3.6172082308971802E-4</v>
      </c>
      <c r="Y20" s="110">
        <v>3.56003274580748E-5</v>
      </c>
      <c r="Z20" s="116">
        <f>((((N20/1000)+1)/((SMOW!$Z$4/1000)+1))-1)*1000</f>
        <v>17.495519011770931</v>
      </c>
      <c r="AA20" s="116">
        <f>((((P20/1000)+1)/((SMOW!$AA$4/1000)+1))-1)*1000</f>
        <v>33.69934209114156</v>
      </c>
      <c r="AB20" s="116">
        <f>Z20*SMOW!$AN$6</f>
        <v>19.103249977870057</v>
      </c>
      <c r="AC20" s="116">
        <f>AA20*SMOW!$AN$12</f>
        <v>36.726657190150057</v>
      </c>
      <c r="AD20" s="116">
        <f t="shared" ref="AD20" si="19">LN((AB20/1000)+1)*1000</f>
        <v>18.923073914121964</v>
      </c>
      <c r="AE20" s="116">
        <f t="shared" ref="AE20" si="20">LN((AC20/1000)+1)*1000</f>
        <v>36.068304520876588</v>
      </c>
      <c r="AF20" s="51">
        <f>(AD20-SMOW!AN$14*AE20)</f>
        <v>-0.12099087290087596</v>
      </c>
      <c r="AG20" s="55">
        <f t="shared" ref="AG20" si="21">AF20*1000</f>
        <v>-120.99087290087596</v>
      </c>
      <c r="AK20" s="100">
        <v>16</v>
      </c>
      <c r="AL20" s="100">
        <v>0</v>
      </c>
      <c r="AM20" s="100">
        <v>0</v>
      </c>
      <c r="AN20" s="100">
        <v>0</v>
      </c>
    </row>
    <row r="21" spans="1:41" s="85" customFormat="1" x14ac:dyDescent="0.3">
      <c r="A21" s="85">
        <v>2478</v>
      </c>
      <c r="B21" s="85" t="s">
        <v>112</v>
      </c>
      <c r="C21" s="85" t="s">
        <v>64</v>
      </c>
      <c r="D21" s="85" t="s">
        <v>50</v>
      </c>
      <c r="E21" s="85" t="s">
        <v>140</v>
      </c>
      <c r="F21" s="85">
        <v>11.9415666969604</v>
      </c>
      <c r="G21" s="85">
        <v>11.8708284947975</v>
      </c>
      <c r="H21" s="85">
        <v>3.8714485837229601E-3</v>
      </c>
      <c r="I21" s="85">
        <v>23.0387178456843</v>
      </c>
      <c r="J21" s="85">
        <v>22.777333571269999</v>
      </c>
      <c r="K21" s="85">
        <v>1.43770338831824E-3</v>
      </c>
      <c r="L21" s="85">
        <v>-0.15560363083312001</v>
      </c>
      <c r="M21" s="85">
        <v>3.9804431937266599E-3</v>
      </c>
      <c r="N21" s="85">
        <v>1.624830938296</v>
      </c>
      <c r="O21" s="85">
        <v>3.8319791979822201E-3</v>
      </c>
      <c r="P21" s="85">
        <v>2.68422801694039</v>
      </c>
      <c r="Q21" s="85">
        <v>1.40909868501532E-3</v>
      </c>
      <c r="R21" s="85">
        <v>2.0575237509403799</v>
      </c>
      <c r="S21" s="85">
        <v>0.139898512034422</v>
      </c>
      <c r="T21" s="85">
        <v>563.564592878231</v>
      </c>
      <c r="U21" s="85">
        <v>0.120753352997873</v>
      </c>
      <c r="V21" s="86">
        <v>44110.629293981481</v>
      </c>
      <c r="W21" s="85">
        <v>2.4</v>
      </c>
      <c r="X21" s="85">
        <v>1.17398702146448E-4</v>
      </c>
      <c r="Y21" s="85">
        <v>7.1161574995170596E-4</v>
      </c>
      <c r="Z21" s="116">
        <f>((((N21/1000)+1)/((SMOW!$Z$4/1000)+1))-1)*1000</f>
        <v>12.466258622071846</v>
      </c>
      <c r="AA21" s="116">
        <f>((((P21/1000)+1)/((SMOW!$AA$4/1000)+1))-1)*1000</f>
        <v>23.974392637837738</v>
      </c>
      <c r="AB21" s="116">
        <f>Z21*SMOW!$AN$6</f>
        <v>13.611831382995412</v>
      </c>
      <c r="AC21" s="116">
        <f>AA21*SMOW!$AN$12</f>
        <v>26.128085746320195</v>
      </c>
      <c r="AD21" s="116">
        <f t="shared" ref="AD21" si="22">LN((AB21/1000)+1)*1000</f>
        <v>13.520022591824805</v>
      </c>
      <c r="AE21" s="116">
        <f t="shared" ref="AE21" si="23">LN((AC21/1000)+1)*1000</f>
        <v>25.792578865419021</v>
      </c>
      <c r="AF21" s="51">
        <f>(AD21-SMOW!AN$14*AE21)</f>
        <v>-9.845904911643899E-2</v>
      </c>
      <c r="AG21" s="55">
        <f t="shared" ref="AG21" si="24">AF21*1000</f>
        <v>-98.45904911643899</v>
      </c>
      <c r="AJ21" s="85" t="s">
        <v>144</v>
      </c>
      <c r="AK21" s="100">
        <v>16</v>
      </c>
      <c r="AL21" s="100">
        <v>0</v>
      </c>
      <c r="AM21" s="100">
        <v>0</v>
      </c>
      <c r="AN21" s="100">
        <v>1</v>
      </c>
    </row>
    <row r="22" spans="1:41" s="85" customFormat="1" x14ac:dyDescent="0.3">
      <c r="A22" s="85">
        <v>2479</v>
      </c>
      <c r="B22" s="85" t="s">
        <v>112</v>
      </c>
      <c r="C22" s="85" t="s">
        <v>64</v>
      </c>
      <c r="D22" s="85" t="s">
        <v>50</v>
      </c>
      <c r="E22" s="85" t="s">
        <v>141</v>
      </c>
      <c r="F22" s="85">
        <v>11.4083854866888</v>
      </c>
      <c r="G22" s="85">
        <v>11.3438002793268</v>
      </c>
      <c r="H22" s="85">
        <v>4.0951331485902702E-3</v>
      </c>
      <c r="I22" s="85">
        <v>22.017030071334901</v>
      </c>
      <c r="J22" s="85">
        <v>21.7781550658353</v>
      </c>
      <c r="K22" s="85">
        <v>1.66461620807012E-3</v>
      </c>
      <c r="L22" s="85">
        <v>-0.15506559543428</v>
      </c>
      <c r="M22" s="85">
        <v>3.8457894576241301E-3</v>
      </c>
      <c r="N22" s="85">
        <v>1.0970855059772699</v>
      </c>
      <c r="O22" s="85">
        <v>4.0533833005920797E-3</v>
      </c>
      <c r="P22" s="85">
        <v>1.68286785390073</v>
      </c>
      <c r="Q22" s="85">
        <v>1.6314968225715799E-3</v>
      </c>
      <c r="R22" s="85">
        <v>0.156063496368442</v>
      </c>
      <c r="S22" s="85">
        <v>0.151825423487955</v>
      </c>
      <c r="T22" s="85">
        <v>506.072803969387</v>
      </c>
      <c r="U22" s="85">
        <v>7.8146575852590702E-2</v>
      </c>
      <c r="V22" s="86">
        <v>44110.727916666663</v>
      </c>
      <c r="W22" s="85">
        <v>2.4</v>
      </c>
      <c r="X22" s="85">
        <v>1.3990275232320199E-2</v>
      </c>
      <c r="Y22" s="85">
        <v>1.0089918540960001E-2</v>
      </c>
      <c r="Z22" s="116">
        <f>((((N22/1000)+1)/((SMOW!$Z$4/1000)+1))-1)*1000</f>
        <v>11.932800957225487</v>
      </c>
      <c r="AA22" s="116">
        <f>((((P22/1000)+1)/((SMOW!$AA$4/1000)+1))-1)*1000</f>
        <v>22.951770424273874</v>
      </c>
      <c r="AB22" s="116">
        <f>Z22*SMOW!$AN$6</f>
        <v>13.029352228343612</v>
      </c>
      <c r="AC22" s="116">
        <f>AA22*SMOW!$AN$12</f>
        <v>25.013598247691398</v>
      </c>
      <c r="AD22" s="116">
        <f t="shared" ref="AD22" si="25">LN((AB22/1000)+1)*1000</f>
        <v>12.945200393005706</v>
      </c>
      <c r="AE22" s="116">
        <f t="shared" ref="AE22" si="26">LN((AC22/1000)+1)*1000</f>
        <v>24.705879085484664</v>
      </c>
      <c r="AF22" s="51">
        <f>(AD22-SMOW!AN$14*AE22)</f>
        <v>-9.9503764130197681E-2</v>
      </c>
      <c r="AG22" s="55">
        <f t="shared" ref="AG22" si="27">AF22*1000</f>
        <v>-99.503764130197681</v>
      </c>
      <c r="AH22" s="55">
        <f>AVERAGE(AG22:AG23)</f>
        <v>-99.652585944581602</v>
      </c>
      <c r="AI22" s="55">
        <f>STDEV(AG22:AG23)</f>
        <v>0.21046582827870375</v>
      </c>
      <c r="AK22" s="100">
        <v>16</v>
      </c>
      <c r="AL22" s="100">
        <v>0</v>
      </c>
      <c r="AM22" s="100">
        <v>0</v>
      </c>
      <c r="AN22" s="100">
        <v>0</v>
      </c>
    </row>
    <row r="23" spans="1:41" x14ac:dyDescent="0.3">
      <c r="A23" s="85">
        <v>2480</v>
      </c>
      <c r="B23" s="85" t="s">
        <v>112</v>
      </c>
      <c r="C23" s="85" t="s">
        <v>64</v>
      </c>
      <c r="D23" s="85" t="s">
        <v>50</v>
      </c>
      <c r="E23" s="85" t="s">
        <v>142</v>
      </c>
      <c r="F23" s="85">
        <v>11.4768045774918</v>
      </c>
      <c r="G23" s="85">
        <v>11.4114454440305</v>
      </c>
      <c r="H23" s="85">
        <v>3.3258671509790601E-3</v>
      </c>
      <c r="I23" s="85">
        <v>22.1488747024163</v>
      </c>
      <c r="J23" s="85">
        <v>21.9071511024868</v>
      </c>
      <c r="K23" s="85">
        <v>1.3379816082560001E-3</v>
      </c>
      <c r="L23" s="85">
        <v>-0.15553033808248501</v>
      </c>
      <c r="M23" s="85">
        <v>3.3545134334621298E-3</v>
      </c>
      <c r="N23" s="85">
        <v>1.1648070647251301</v>
      </c>
      <c r="O23" s="85">
        <v>3.2919599633546501E-3</v>
      </c>
      <c r="P23" s="85">
        <v>1.8120892898326499</v>
      </c>
      <c r="Q23" s="85">
        <v>1.31136098035235E-3</v>
      </c>
      <c r="R23" s="85">
        <v>0.40404742259395898</v>
      </c>
      <c r="S23" s="85">
        <v>0.17127287481435199</v>
      </c>
      <c r="T23" s="85">
        <v>540.38128988165602</v>
      </c>
      <c r="U23" s="85">
        <v>9.6979364877295998E-2</v>
      </c>
      <c r="V23" s="86">
        <v>44110.826018518521</v>
      </c>
      <c r="W23" s="85">
        <v>2.4</v>
      </c>
      <c r="X23" s="85">
        <v>4.2108136005558298E-3</v>
      </c>
      <c r="Y23" s="85">
        <v>6.4637896414480303E-3</v>
      </c>
      <c r="Z23" s="116">
        <f>((((N23/1000)+1)/((SMOW!$Z$4/1000)+1))-1)*1000</f>
        <v>12.001255523342191</v>
      </c>
      <c r="AA23" s="116">
        <f>((((P23/1000)+1)/((SMOW!$AA$4/1000)+1))-1)*1000</f>
        <v>23.08373564091637</v>
      </c>
      <c r="AB23" s="116">
        <f>Z23*SMOW!$AN$6</f>
        <v>13.104097349524309</v>
      </c>
      <c r="AC23" s="116">
        <f>AA23*SMOW!$AN$12</f>
        <v>25.157418303867711</v>
      </c>
      <c r="AD23" s="116">
        <f t="shared" ref="AD23" si="28">LN((AB23/1000)+1)*1000</f>
        <v>13.018981437615718</v>
      </c>
      <c r="AE23" s="116">
        <f t="shared" ref="AE23" si="29">LN((AC23/1000)+1)*1000</f>
        <v>24.846179631391443</v>
      </c>
      <c r="AF23" s="51">
        <f>(AD23-SMOW!AN$14*AE23)</f>
        <v>-9.980140775896551E-2</v>
      </c>
      <c r="AG23" s="55">
        <f t="shared" ref="AG23" si="30">AF23*1000</f>
        <v>-99.80140775896551</v>
      </c>
      <c r="AK23" s="100">
        <v>16</v>
      </c>
      <c r="AL23" s="100">
        <v>0</v>
      </c>
      <c r="AM23" s="100">
        <v>0</v>
      </c>
      <c r="AN23" s="100">
        <v>0</v>
      </c>
    </row>
    <row r="24" spans="1:41" x14ac:dyDescent="0.3">
      <c r="A24" s="85">
        <v>2481</v>
      </c>
      <c r="B24" s="85" t="s">
        <v>120</v>
      </c>
      <c r="C24" s="85" t="s">
        <v>48</v>
      </c>
      <c r="D24" s="85" t="s">
        <v>111</v>
      </c>
      <c r="E24" s="85" t="s">
        <v>143</v>
      </c>
      <c r="F24" s="85">
        <v>10.7911668171761</v>
      </c>
      <c r="G24" s="85">
        <v>10.7333572773423</v>
      </c>
      <c r="H24" s="85">
        <v>4.6497126631480801E-3</v>
      </c>
      <c r="I24" s="85">
        <v>20.8001710908474</v>
      </c>
      <c r="J24" s="85">
        <v>20.586801168083799</v>
      </c>
      <c r="K24" s="85">
        <v>1.5500320205063601E-3</v>
      </c>
      <c r="L24" s="85">
        <v>-0.136473739405987</v>
      </c>
      <c r="M24" s="85">
        <v>4.6263946369679201E-3</v>
      </c>
      <c r="N24" s="85">
        <v>0.48615937560740902</v>
      </c>
      <c r="O24" s="85">
        <v>4.6023088816681598E-3</v>
      </c>
      <c r="P24" s="85">
        <v>0.49021963231153398</v>
      </c>
      <c r="Q24" s="85">
        <v>1.5191924144907099E-3</v>
      </c>
      <c r="R24" s="85">
        <v>-2.0600615624079701</v>
      </c>
      <c r="S24" s="85">
        <v>0.14408281030263401</v>
      </c>
      <c r="T24" s="85">
        <v>408.62455116784201</v>
      </c>
      <c r="U24" s="85">
        <v>0.11778390446487</v>
      </c>
      <c r="V24" s="86">
        <v>44111.538460648146</v>
      </c>
      <c r="W24" s="85">
        <v>2.4</v>
      </c>
      <c r="X24" s="85">
        <v>6.9385593064477998E-3</v>
      </c>
      <c r="Y24" s="85">
        <v>1.1003332429779101E-2</v>
      </c>
      <c r="Z24" s="116">
        <f>((((N24/1000)+1)/((SMOW!$Z$4/1000)+1))-1)*1000</f>
        <v>11.31526225969659</v>
      </c>
      <c r="AA24" s="116">
        <f>((((P24/1000)+1)/((SMOW!$AA$4/1000)+1))-1)*1000</f>
        <v>21.73379850030388</v>
      </c>
      <c r="AB24" s="116">
        <f>Z24*SMOW!$AN$6</f>
        <v>12.355065509443428</v>
      </c>
      <c r="AC24" s="116">
        <f>AA24*SMOW!$AN$12</f>
        <v>23.686212175942774</v>
      </c>
      <c r="AD24" s="116">
        <f t="shared" ref="AD24" si="31">LN((AB24/1000)+1)*1000</f>
        <v>12.279364576450204</v>
      </c>
      <c r="AE24" s="116">
        <f t="shared" ref="AE24" si="32">LN((AC24/1000)+1)*1000</f>
        <v>23.410046235070318</v>
      </c>
      <c r="AF24" s="51">
        <f>(AD24-SMOW!AN$14*AE24)</f>
        <v>-8.1139835666924398E-2</v>
      </c>
      <c r="AG24" s="55">
        <f t="shared" ref="AG24" si="33">AF24*1000</f>
        <v>-81.139835666924398</v>
      </c>
      <c r="AH24" s="55">
        <f>AVERAGE(AG24:AG25)</f>
        <v>-91.907018174376631</v>
      </c>
      <c r="AI24" s="55">
        <f>STDEV(AG24:AG25)</f>
        <v>15.227095530585359</v>
      </c>
      <c r="AJ24" s="48" t="s">
        <v>146</v>
      </c>
      <c r="AK24" s="100">
        <v>16</v>
      </c>
      <c r="AL24" s="100">
        <v>0</v>
      </c>
      <c r="AM24" s="100">
        <v>0</v>
      </c>
      <c r="AN24" s="100">
        <v>0</v>
      </c>
      <c r="AO24" s="100"/>
    </row>
    <row r="25" spans="1:41" x14ac:dyDescent="0.3">
      <c r="A25" s="85">
        <v>2482</v>
      </c>
      <c r="B25" s="85" t="s">
        <v>120</v>
      </c>
      <c r="C25" s="85" t="s">
        <v>48</v>
      </c>
      <c r="D25" s="85" t="s">
        <v>111</v>
      </c>
      <c r="E25" s="85" t="s">
        <v>145</v>
      </c>
      <c r="F25" s="85">
        <v>12.0762517636272</v>
      </c>
      <c r="G25" s="85">
        <v>12.003915075674399</v>
      </c>
      <c r="H25" s="85">
        <v>5.3437748403940199E-3</v>
      </c>
      <c r="I25" s="85">
        <v>23.304867553410901</v>
      </c>
      <c r="J25" s="85">
        <v>23.037455798015099</v>
      </c>
      <c r="K25" s="85">
        <v>1.1122586661128E-3</v>
      </c>
      <c r="L25" s="85">
        <v>-0.15986158567758499</v>
      </c>
      <c r="M25" s="85">
        <v>5.2775933594265403E-3</v>
      </c>
      <c r="N25" s="85">
        <v>1.75814289184126</v>
      </c>
      <c r="O25" s="85">
        <v>5.2892951008561102E-3</v>
      </c>
      <c r="P25" s="85">
        <v>2.9450823810751099</v>
      </c>
      <c r="Q25" s="85">
        <v>1.0901290464696599E-3</v>
      </c>
      <c r="R25" s="85">
        <v>1.81082798154881</v>
      </c>
      <c r="S25" s="85">
        <v>0.13538748961750399</v>
      </c>
      <c r="T25" s="85">
        <v>651.06958751600996</v>
      </c>
      <c r="U25" s="85">
        <v>0.117901783741891</v>
      </c>
      <c r="V25" s="86">
        <v>44111.660833333335</v>
      </c>
      <c r="W25" s="85">
        <v>2.4</v>
      </c>
      <c r="X25" s="85">
        <v>7.2576015354376994E-2</v>
      </c>
      <c r="Y25" s="85">
        <v>5.5792878847810902E-2</v>
      </c>
      <c r="Z25" s="116">
        <f>((((N25/1000)+1)/((SMOW!$Z$4/1000)+1))-1)*1000</f>
        <v>12.601013522975268</v>
      </c>
      <c r="AA25" s="116">
        <f>((((P25/1000)+1)/((SMOW!$AA$4/1000)+1))-1)*1000</f>
        <v>24.2407857670186</v>
      </c>
      <c r="AB25" s="116">
        <f>Z25*SMOW!$AN$6</f>
        <v>13.758969433371009</v>
      </c>
      <c r="AC25" s="116">
        <f>AA25*SMOW!$AN$12</f>
        <v>26.418409786082641</v>
      </c>
      <c r="AD25" s="116">
        <f t="shared" ref="AD25" si="34">LN((AB25/1000)+1)*1000</f>
        <v>13.665174184789235</v>
      </c>
      <c r="AE25" s="116">
        <f t="shared" ref="AE25" si="35">LN((AC25/1000)+1)*1000</f>
        <v>26.075470427028527</v>
      </c>
      <c r="AF25" s="51">
        <f>(AD25-SMOW!AN$14*AE25)</f>
        <v>-0.10267420068182886</v>
      </c>
      <c r="AG25" s="55">
        <f t="shared" ref="AG25" si="36">AF25*1000</f>
        <v>-102.67420068182886</v>
      </c>
      <c r="AH25" s="55"/>
      <c r="AI25" s="55"/>
      <c r="AJ25" s="48" t="s">
        <v>146</v>
      </c>
      <c r="AK25" s="100">
        <v>16</v>
      </c>
      <c r="AL25" s="100">
        <v>0</v>
      </c>
      <c r="AM25" s="100">
        <v>0</v>
      </c>
      <c r="AN25" s="100">
        <v>0</v>
      </c>
    </row>
    <row r="26" spans="1:41" s="85" customFormat="1" x14ac:dyDescent="0.3">
      <c r="A26" s="85">
        <v>2483</v>
      </c>
      <c r="B26" s="85" t="s">
        <v>120</v>
      </c>
      <c r="C26" s="85" t="s">
        <v>48</v>
      </c>
      <c r="D26" s="85" t="s">
        <v>111</v>
      </c>
      <c r="E26" s="85" t="s">
        <v>148</v>
      </c>
      <c r="F26" s="85">
        <v>13.2174336626654</v>
      </c>
      <c r="G26" s="85">
        <v>13.130844958914601</v>
      </c>
      <c r="H26" s="85">
        <v>5.5010798032234503E-3</v>
      </c>
      <c r="I26" s="85">
        <v>25.4842491402852</v>
      </c>
      <c r="J26" s="85">
        <v>25.164939182888201</v>
      </c>
      <c r="K26" s="85">
        <v>1.25797985562393E-3</v>
      </c>
      <c r="L26" s="85">
        <v>-0.156242929650413</v>
      </c>
      <c r="M26" s="85">
        <v>5.3480325669062303E-3</v>
      </c>
      <c r="N26" s="85">
        <v>2.8876904510199499</v>
      </c>
      <c r="O26" s="85">
        <v>5.4449963409126702E-3</v>
      </c>
      <c r="P26" s="85">
        <v>5.08110275437146</v>
      </c>
      <c r="Q26" s="85">
        <v>1.23295095130949E-3</v>
      </c>
      <c r="R26" s="85">
        <v>4.8264017807377702</v>
      </c>
      <c r="S26" s="85">
        <v>0.13097844577510401</v>
      </c>
      <c r="T26" s="85">
        <v>450.06821588443898</v>
      </c>
      <c r="U26" s="85">
        <v>6.8343382849199302E-2</v>
      </c>
      <c r="V26" s="86">
        <v>44111.769872685189</v>
      </c>
      <c r="W26" s="85">
        <v>2.4</v>
      </c>
      <c r="X26" s="85">
        <v>3.6626994140552101E-2</v>
      </c>
      <c r="Y26" s="85">
        <v>5.1642484702746898E-2</v>
      </c>
      <c r="Z26" s="116">
        <f>((((N26/1000)+1)/((SMOW!$Z$4/1000)+1))-1)*1000</f>
        <v>13.742787125079481</v>
      </c>
      <c r="AA26" s="116">
        <f>((((P26/1000)+1)/((SMOW!$AA$4/1000)+1))-1)*1000</f>
        <v>26.422160623920774</v>
      </c>
      <c r="AB26" s="116">
        <f>Z26*SMOW!$AN$6</f>
        <v>15.00566503150989</v>
      </c>
      <c r="AC26" s="116">
        <f>AA26*SMOW!$AN$12</f>
        <v>28.795744226499455</v>
      </c>
      <c r="AD26" s="116">
        <f t="shared" ref="AD26" si="37">LN((AB26/1000)+1)*1000</f>
        <v>14.894193790007504</v>
      </c>
      <c r="AE26" s="116">
        <f t="shared" ref="AE26" si="38">LN((AC26/1000)+1)*1000</f>
        <v>28.388937854344949</v>
      </c>
      <c r="AF26" s="51">
        <f>(AD26-SMOW!AN$14*AE26)</f>
        <v>-9.5165397086629966E-2</v>
      </c>
      <c r="AG26" s="121">
        <f t="shared" ref="AG26" si="39">AF26*1000</f>
        <v>-95.165397086629966</v>
      </c>
      <c r="AH26" s="55">
        <f>AVERAGE(AG26:AG27)</f>
        <v>-104.50018405510252</v>
      </c>
      <c r="AI26" s="55">
        <f>STDEV(AG26:AG27)</f>
        <v>13.201382332677529</v>
      </c>
      <c r="AK26" s="100">
        <v>16</v>
      </c>
      <c r="AL26" s="100">
        <v>0</v>
      </c>
      <c r="AM26" s="100">
        <v>0</v>
      </c>
      <c r="AN26" s="100">
        <v>0</v>
      </c>
    </row>
    <row r="27" spans="1:41" s="85" customFormat="1" x14ac:dyDescent="0.3">
      <c r="A27" s="85">
        <v>2484</v>
      </c>
      <c r="B27" s="85" t="s">
        <v>112</v>
      </c>
      <c r="C27" s="85" t="s">
        <v>48</v>
      </c>
      <c r="D27" s="85" t="s">
        <v>111</v>
      </c>
      <c r="E27" s="85" t="s">
        <v>147</v>
      </c>
      <c r="F27" s="85">
        <v>12.2953128682268</v>
      </c>
      <c r="G27" s="85">
        <v>12.220338273349901</v>
      </c>
      <c r="H27" s="85">
        <v>7.8006770448626897E-3</v>
      </c>
      <c r="I27" s="85">
        <v>23.745507920629901</v>
      </c>
      <c r="J27" s="85">
        <v>23.467968273515801</v>
      </c>
      <c r="K27" s="85">
        <v>1.3613721050402599E-3</v>
      </c>
      <c r="L27" s="85">
        <v>-0.170748975066423</v>
      </c>
      <c r="M27" s="85">
        <v>7.6740853578082203E-3</v>
      </c>
      <c r="N27" s="85">
        <v>1.9749706703225101</v>
      </c>
      <c r="O27" s="85">
        <v>7.7211492080196302E-3</v>
      </c>
      <c r="P27" s="85">
        <v>3.3769557195235498</v>
      </c>
      <c r="Q27" s="85">
        <v>1.3342860972651201E-3</v>
      </c>
      <c r="R27" s="85">
        <v>2.2978110801486902</v>
      </c>
      <c r="S27" s="85">
        <v>0.13687095395467899</v>
      </c>
      <c r="T27" s="85">
        <v>354.93095642653998</v>
      </c>
      <c r="U27" s="85">
        <v>7.79602333683726E-2</v>
      </c>
      <c r="V27" s="86">
        <v>44112.515960648147</v>
      </c>
      <c r="W27" s="85">
        <v>2.4</v>
      </c>
      <c r="X27" s="85">
        <v>0.17359235145332699</v>
      </c>
      <c r="Y27" s="85">
        <v>0.19201695681589401</v>
      </c>
      <c r="Z27" s="116">
        <f>((((N27/1000)+1)/((SMOW!$Z$4/1000)+1))-1)*1000</f>
        <v>12.820188210805883</v>
      </c>
      <c r="AA27" s="116">
        <f>((((P27/1000)+1)/((SMOW!$AA$4/1000)+1))-1)*1000</f>
        <v>24.681829145459801</v>
      </c>
      <c r="AB27" s="116">
        <f>Z27*SMOW!$AN$6</f>
        <v>13.998284931678484</v>
      </c>
      <c r="AC27" s="116">
        <f>AA27*SMOW!$AN$12</f>
        <v>26.89907344183554</v>
      </c>
      <c r="AD27" s="116">
        <f t="shared" ref="AD27" si="40">LN((AB27/1000)+1)*1000</f>
        <v>13.901213778683731</v>
      </c>
      <c r="AE27" s="116">
        <f t="shared" ref="AE27" si="41">LN((AC27/1000)+1)*1000</f>
        <v>26.543652935051714</v>
      </c>
      <c r="AF27" s="51">
        <f>(AD27-SMOW!AN$14*AE27)</f>
        <v>-0.11383497102357509</v>
      </c>
      <c r="AG27" s="121">
        <f t="shared" ref="AG27" si="42">AF27*1000</f>
        <v>-113.83497102357509</v>
      </c>
      <c r="AK27" s="100">
        <v>16</v>
      </c>
      <c r="AL27" s="100">
        <v>0</v>
      </c>
      <c r="AM27" s="100">
        <v>0</v>
      </c>
      <c r="AN27" s="100">
        <v>0</v>
      </c>
    </row>
    <row r="28" spans="1:41" s="85" customFormat="1" x14ac:dyDescent="0.3">
      <c r="A28" s="85">
        <v>2485</v>
      </c>
      <c r="B28" s="85" t="s">
        <v>112</v>
      </c>
      <c r="C28" s="85" t="s">
        <v>48</v>
      </c>
      <c r="D28" s="85" t="s">
        <v>111</v>
      </c>
      <c r="E28" s="85" t="s">
        <v>149</v>
      </c>
      <c r="F28" s="85">
        <v>12.740956649727</v>
      </c>
      <c r="G28" s="85">
        <v>12.6604729372081</v>
      </c>
      <c r="H28" s="85">
        <v>5.7309241503965998E-3</v>
      </c>
      <c r="I28" s="85">
        <v>24.600684458451099</v>
      </c>
      <c r="J28" s="85">
        <v>24.302960511317799</v>
      </c>
      <c r="K28" s="85">
        <v>1.40100932386366E-3</v>
      </c>
      <c r="L28" s="85">
        <v>-0.17149021276766799</v>
      </c>
      <c r="M28" s="85">
        <v>5.79217776113191E-3</v>
      </c>
      <c r="N28" s="85">
        <v>2.4160711172196798</v>
      </c>
      <c r="O28" s="85">
        <v>5.6724974268996401E-3</v>
      </c>
      <c r="P28" s="85">
        <v>4.2151175717446598</v>
      </c>
      <c r="Q28" s="85">
        <v>1.37313468966229E-3</v>
      </c>
      <c r="R28" s="85">
        <v>3.45474869325718</v>
      </c>
      <c r="S28" s="85">
        <v>0.143627555405725</v>
      </c>
      <c r="T28" s="85">
        <v>425.10106062056502</v>
      </c>
      <c r="U28" s="85">
        <v>0.17445516408112</v>
      </c>
      <c r="V28" s="86">
        <v>44112.603645833333</v>
      </c>
      <c r="W28" s="85">
        <v>2.4</v>
      </c>
      <c r="X28" s="85">
        <v>8.7590315962387502E-4</v>
      </c>
      <c r="Y28" s="110">
        <v>2.1993987733571099E-5</v>
      </c>
      <c r="Z28" s="116">
        <f>((((N28/1000)+1)/((SMOW!$Z$4/1000)+1))-1)*1000</f>
        <v>13.266063058704924</v>
      </c>
      <c r="AA28" s="116">
        <f>((((P28/1000)+1)/((SMOW!$AA$4/1000)+1))-1)*1000</f>
        <v>25.537787830735901</v>
      </c>
      <c r="AB28" s="116">
        <f>Z28*SMOW!$AN$6</f>
        <v>14.485132945305832</v>
      </c>
      <c r="AC28" s="116">
        <f>AA28*SMOW!$AN$12</f>
        <v>27.831925517049509</v>
      </c>
      <c r="AD28" s="116">
        <f t="shared" ref="AD28" si="43">LN((AB28/1000)+1)*1000</f>
        <v>14.381225612830036</v>
      </c>
      <c r="AE28" s="116">
        <f t="shared" ref="AE28" si="44">LN((AC28/1000)+1)*1000</f>
        <v>27.45165708720522</v>
      </c>
      <c r="AF28" s="51">
        <f>(AD28-SMOW!AN$14*AE28)</f>
        <v>-0.11324932921432129</v>
      </c>
      <c r="AG28" s="55">
        <f t="shared" ref="AG28" si="45">AF28*1000</f>
        <v>-113.24932921432129</v>
      </c>
      <c r="AH28" s="55">
        <f>AVERAGE(AG28:AG29)</f>
        <v>-112.64671200685595</v>
      </c>
      <c r="AI28" s="55">
        <f>STDEV(AG28:AG29)</f>
        <v>0.85222942771689936</v>
      </c>
      <c r="AK28" s="100">
        <v>16</v>
      </c>
      <c r="AL28" s="100">
        <v>0</v>
      </c>
      <c r="AM28" s="100">
        <v>0</v>
      </c>
      <c r="AN28" s="100">
        <v>0</v>
      </c>
    </row>
    <row r="29" spans="1:41" x14ac:dyDescent="0.3">
      <c r="A29" s="85">
        <v>2486</v>
      </c>
      <c r="B29" s="85" t="s">
        <v>112</v>
      </c>
      <c r="C29" s="85" t="s">
        <v>48</v>
      </c>
      <c r="D29" s="85" t="s">
        <v>111</v>
      </c>
      <c r="E29" s="85" t="s">
        <v>150</v>
      </c>
      <c r="F29" s="85">
        <v>12.867431353764999</v>
      </c>
      <c r="G29" s="85">
        <v>12.785348987999299</v>
      </c>
      <c r="H29" s="85">
        <v>4.2556735648617604E-3</v>
      </c>
      <c r="I29" s="85">
        <v>24.8415973775626</v>
      </c>
      <c r="J29" s="85">
        <v>24.538061473440301</v>
      </c>
      <c r="K29" s="85">
        <v>1.2856100556003099E-3</v>
      </c>
      <c r="L29" s="85">
        <v>-0.17074746997717699</v>
      </c>
      <c r="M29" s="85">
        <v>4.2764542436408799E-3</v>
      </c>
      <c r="N29" s="85">
        <v>2.5412564127140298</v>
      </c>
      <c r="O29" s="85">
        <v>4.2122870086715204E-3</v>
      </c>
      <c r="P29" s="85">
        <v>4.4512372611610802</v>
      </c>
      <c r="Q29" s="85">
        <v>1.26003141781845E-3</v>
      </c>
      <c r="R29" s="85">
        <v>3.7341868134236398</v>
      </c>
      <c r="S29" s="85">
        <v>0.128363370942844</v>
      </c>
      <c r="T29" s="85">
        <v>462.27495523850803</v>
      </c>
      <c r="U29" s="85">
        <v>0.11843681390489599</v>
      </c>
      <c r="V29" s="86">
        <v>44112.712175925924</v>
      </c>
      <c r="W29" s="85">
        <v>2.4</v>
      </c>
      <c r="X29" s="85">
        <v>6.9972195927483494E-2</v>
      </c>
      <c r="Y29" s="85">
        <v>8.3816285001685004E-2</v>
      </c>
      <c r="Z29" s="116">
        <f>((((N29/1000)+1)/((SMOW!$Z$4/1000)+1))-1)*1000</f>
        <v>13.392603339904774</v>
      </c>
      <c r="AA29" s="116">
        <f>((((P29/1000)+1)/((SMOW!$AA$4/1000)+1))-1)*1000</f>
        <v>25.778921089646634</v>
      </c>
      <c r="AB29" s="116">
        <f>Z29*SMOW!$AN$6</f>
        <v>14.623301502774995</v>
      </c>
      <c r="AC29" s="116">
        <f>AA29*SMOW!$AN$12</f>
        <v>28.094720515041061</v>
      </c>
      <c r="AD29" s="116">
        <f t="shared" ref="AD29" si="46">LN((AB29/1000)+1)*1000</f>
        <v>14.517412083042426</v>
      </c>
      <c r="AE29" s="116">
        <f t="shared" ref="AE29" si="47">LN((AC29/1000)+1)*1000</f>
        <v>27.707303367124652</v>
      </c>
      <c r="AF29" s="51">
        <f>(AD29-SMOW!AN$14*AE29)</f>
        <v>-0.11204409479939059</v>
      </c>
      <c r="AG29" s="55">
        <f t="shared" ref="AG29" si="48">AF29*1000</f>
        <v>-112.04409479939059</v>
      </c>
      <c r="AH29" s="116"/>
      <c r="AI29" s="116"/>
      <c r="AK29" s="100">
        <v>16</v>
      </c>
      <c r="AL29" s="100">
        <v>0</v>
      </c>
      <c r="AM29" s="100">
        <v>0</v>
      </c>
      <c r="AN29" s="100">
        <v>0</v>
      </c>
    </row>
    <row r="30" spans="1:41" x14ac:dyDescent="0.3">
      <c r="A30" s="85">
        <v>2488</v>
      </c>
      <c r="B30" s="85" t="s">
        <v>120</v>
      </c>
      <c r="C30" s="85" t="s">
        <v>48</v>
      </c>
      <c r="D30" s="85" t="s">
        <v>111</v>
      </c>
      <c r="E30" s="85" t="s">
        <v>151</v>
      </c>
      <c r="F30" s="85">
        <v>12.019793938528601</v>
      </c>
      <c r="G30" s="85">
        <v>11.9481296622433</v>
      </c>
      <c r="H30" s="85">
        <v>3.5470369934867802E-3</v>
      </c>
      <c r="I30" s="85">
        <v>23.2120258674288</v>
      </c>
      <c r="J30" s="85">
        <v>22.946724358124701</v>
      </c>
      <c r="K30" s="85">
        <v>1.6161190094971E-3</v>
      </c>
      <c r="L30" s="85">
        <v>-0.16774079884655499</v>
      </c>
      <c r="M30" s="85">
        <v>3.3965542416464498E-3</v>
      </c>
      <c r="N30" s="85">
        <v>1.7022606537945499</v>
      </c>
      <c r="O30" s="85">
        <v>3.5108749811815099E-3</v>
      </c>
      <c r="P30" s="85">
        <v>2.8540878833958701</v>
      </c>
      <c r="Q30" s="85">
        <v>1.5839645295472101E-3</v>
      </c>
      <c r="R30" s="85">
        <v>3.8025502816636898</v>
      </c>
      <c r="S30" s="85">
        <v>0.126937945821057</v>
      </c>
      <c r="T30" s="85">
        <v>770.30937218302199</v>
      </c>
      <c r="U30" s="85">
        <v>0.10966455199913</v>
      </c>
      <c r="V30" s="86">
        <v>44113.650659722225</v>
      </c>
      <c r="W30" s="85">
        <v>2.4</v>
      </c>
      <c r="X30" s="85">
        <v>9.1418529724532696E-2</v>
      </c>
      <c r="Y30" s="85">
        <v>7.9472741244089998E-2</v>
      </c>
      <c r="Z30" s="116">
        <f>((((N30/1000)+1)/((SMOW!$Z$4/1000)+1))-1)*1000</f>
        <v>12.544526424482116</v>
      </c>
      <c r="AA30" s="116">
        <f>((((P30/1000)+1)/((SMOW!$AA$4/1000)+1))-1)*1000</f>
        <v>24.147859167705565</v>
      </c>
      <c r="AB30" s="116">
        <f>Z30*SMOW!$AN$6</f>
        <v>13.697291516739142</v>
      </c>
      <c r="AC30" s="116">
        <f>AA30*SMOW!$AN$12</f>
        <v>26.317135305780148</v>
      </c>
      <c r="AD30" s="116">
        <f t="shared" ref="AD30" si="49">LN((AB30/1000)+1)*1000</f>
        <v>13.604331524122264</v>
      </c>
      <c r="AE30" s="116">
        <f t="shared" ref="AE30" si="50">LN((AC30/1000)+1)*1000</f>
        <v>25.976797725981445</v>
      </c>
      <c r="AF30" s="51">
        <f>(AD30-SMOW!AN$14*AE30)</f>
        <v>-0.11141767519593948</v>
      </c>
      <c r="AG30" s="55">
        <f t="shared" ref="AG30" si="51">AF30*1000</f>
        <v>-111.41767519593948</v>
      </c>
      <c r="AH30" s="55">
        <f>AVERAGE(AG30:AG31)</f>
        <v>-108.32032927750123</v>
      </c>
      <c r="AI30" s="55">
        <f>STDEV(AG30:AG31)</f>
        <v>4.3803086052163147</v>
      </c>
      <c r="AK30" s="100">
        <v>16</v>
      </c>
      <c r="AL30" s="100">
        <v>0</v>
      </c>
      <c r="AM30" s="100">
        <v>0</v>
      </c>
      <c r="AN30" s="100">
        <v>0</v>
      </c>
    </row>
    <row r="31" spans="1:41" s="85" customFormat="1" x14ac:dyDescent="0.3">
      <c r="A31" s="85">
        <v>2489</v>
      </c>
      <c r="B31" s="85" t="s">
        <v>120</v>
      </c>
      <c r="C31" s="85" t="s">
        <v>48</v>
      </c>
      <c r="D31" s="85" t="s">
        <v>111</v>
      </c>
      <c r="E31" s="85" t="s">
        <v>156</v>
      </c>
      <c r="F31" s="85">
        <v>13.156832427295701</v>
      </c>
      <c r="G31" s="85">
        <v>13.071032707879199</v>
      </c>
      <c r="H31" s="85">
        <v>4.2652867196857703E-3</v>
      </c>
      <c r="I31" s="85">
        <v>25.3857074053773</v>
      </c>
      <c r="J31" s="85">
        <v>25.068841688679999</v>
      </c>
      <c r="K31" s="85">
        <v>1.1913448906930601E-3</v>
      </c>
      <c r="L31" s="85">
        <v>-0.16531570374381799</v>
      </c>
      <c r="M31" s="85">
        <v>4.0570002443934099E-3</v>
      </c>
      <c r="N31" s="85">
        <v>2.8277070447349701</v>
      </c>
      <c r="O31" s="85">
        <v>4.2218021574628103E-3</v>
      </c>
      <c r="P31" s="85">
        <v>4.9845216165611097</v>
      </c>
      <c r="Q31" s="85">
        <v>1.16764176290538E-3</v>
      </c>
      <c r="R31" s="85">
        <v>6.7728261526051998</v>
      </c>
      <c r="S31" s="85">
        <v>0.15998671733728501</v>
      </c>
      <c r="T31" s="85">
        <v>643.47210473866198</v>
      </c>
      <c r="U31" s="85">
        <v>8.7473490312567806E-2</v>
      </c>
      <c r="V31" s="86">
        <v>44113.745486111111</v>
      </c>
      <c r="W31" s="85">
        <v>2.4</v>
      </c>
      <c r="X31" s="85">
        <v>1.1094819799104001E-2</v>
      </c>
      <c r="Y31" s="85">
        <v>1.58493883432765E-2</v>
      </c>
      <c r="Z31" s="116">
        <f>((((N31/1000)+1)/((SMOW!$Z$4/1000)+1))-1)*1000</f>
        <v>13.682154467955954</v>
      </c>
      <c r="AA31" s="116">
        <f>((((P31/1000)+1)/((SMOW!$AA$4/1000)+1))-1)*1000</f>
        <v>26.323528762397075</v>
      </c>
      <c r="AB31" s="116">
        <f>Z31*SMOW!$AN$6</f>
        <v>14.939460604817892</v>
      </c>
      <c r="AC31" s="116">
        <f>AA31*SMOW!$AN$12</f>
        <v>28.68825196281044</v>
      </c>
      <c r="AD31" s="116">
        <f t="shared" ref="AD31" si="52">LN((AB31/1000)+1)*1000</f>
        <v>14.828965990615991</v>
      </c>
      <c r="AE31" s="116">
        <f t="shared" ref="AE31" si="53">LN((AC31/1000)+1)*1000</f>
        <v>28.284448814346693</v>
      </c>
      <c r="AF31" s="51">
        <f>(AD31-SMOW!AN$14*AE31)</f>
        <v>-0.10522298335906299</v>
      </c>
      <c r="AG31" s="55">
        <f t="shared" ref="AG31" si="54">AF31*1000</f>
        <v>-105.22298335906299</v>
      </c>
      <c r="AK31" s="100">
        <v>16</v>
      </c>
      <c r="AL31" s="100">
        <v>0</v>
      </c>
      <c r="AM31" s="100">
        <v>0</v>
      </c>
      <c r="AN31" s="100">
        <v>0</v>
      </c>
    </row>
    <row r="32" spans="1:41" x14ac:dyDescent="0.3">
      <c r="A32" s="85">
        <v>2490</v>
      </c>
      <c r="B32" s="85" t="s">
        <v>120</v>
      </c>
      <c r="C32" s="85" t="s">
        <v>48</v>
      </c>
      <c r="D32" s="85" t="s">
        <v>111</v>
      </c>
      <c r="E32" s="85" t="s">
        <v>152</v>
      </c>
      <c r="F32" s="85">
        <v>11.187314980168299</v>
      </c>
      <c r="G32" s="85">
        <v>11.1251992778102</v>
      </c>
      <c r="H32" s="85">
        <v>5.2854748185843601E-3</v>
      </c>
      <c r="I32" s="85">
        <v>21.6266606338488</v>
      </c>
      <c r="J32" s="85">
        <v>21.396122303781901</v>
      </c>
      <c r="K32" s="85">
        <v>1.30540098452779E-3</v>
      </c>
      <c r="L32" s="85">
        <v>-0.171953298586628</v>
      </c>
      <c r="M32" s="85">
        <v>5.21961578930918E-3</v>
      </c>
      <c r="N32" s="85">
        <v>0.87826881141080404</v>
      </c>
      <c r="O32" s="85">
        <v>5.2315894472794297E-3</v>
      </c>
      <c r="P32" s="85">
        <v>1.30026524928827</v>
      </c>
      <c r="Q32" s="85">
        <v>1.2794285842661799E-3</v>
      </c>
      <c r="R32" s="85">
        <v>-7.1957868905353495E-2</v>
      </c>
      <c r="S32" s="85">
        <v>0.149448188845174</v>
      </c>
      <c r="T32" s="85">
        <v>522.25090100531997</v>
      </c>
      <c r="U32" s="85">
        <v>0.38432479840377098</v>
      </c>
      <c r="V32" s="86">
        <v>44116.519074074073</v>
      </c>
      <c r="W32" s="85">
        <v>2.4</v>
      </c>
      <c r="X32" s="85">
        <v>8.7366817178174093E-3</v>
      </c>
      <c r="Y32" s="85">
        <v>6.7757738095953002E-3</v>
      </c>
      <c r="Z32" s="116">
        <f>((((N32/1000)+1)/((SMOW!$Z$4/1000)+1))-1)*1000</f>
        <v>11.711615825598543</v>
      </c>
      <c r="AA32" s="116">
        <f>((((P32/1000)+1)/((SMOW!$AA$4/1000)+1))-1)*1000</f>
        <v>22.561043953533975</v>
      </c>
      <c r="AB32" s="116">
        <f>Z32*SMOW!$AN$6</f>
        <v>12.787841538777053</v>
      </c>
      <c r="AC32" s="116">
        <f>AA32*SMOW!$AN$12</f>
        <v>24.587771621546267</v>
      </c>
      <c r="AD32" s="116">
        <f t="shared" ref="AD32" si="55">LN((AB32/1000)+1)*1000</f>
        <v>12.70676753593075</v>
      </c>
      <c r="AE32" s="116">
        <f t="shared" ref="AE32" si="56">LN((AC32/1000)+1)*1000</f>
        <v>24.290357668947927</v>
      </c>
      <c r="AF32" s="51">
        <f>(AD32-SMOW!AN$14*AE32)</f>
        <v>-0.11854131327375583</v>
      </c>
      <c r="AG32" s="55">
        <f t="shared" ref="AG32" si="57">AF32*1000</f>
        <v>-118.54131327375583</v>
      </c>
      <c r="AH32" s="55">
        <f>AVERAGE(AG32:AG33)</f>
        <v>-114.54328075745136</v>
      </c>
      <c r="AI32" s="55">
        <f>STDEV(AG32:AG33)</f>
        <v>5.6540718073664333</v>
      </c>
      <c r="AK32" s="100">
        <v>16</v>
      </c>
      <c r="AL32" s="100">
        <v>0</v>
      </c>
      <c r="AM32" s="100">
        <v>0</v>
      </c>
      <c r="AN32" s="100">
        <v>0</v>
      </c>
    </row>
    <row r="33" spans="1:40" s="71" customFormat="1" x14ac:dyDescent="0.3">
      <c r="A33" s="85">
        <v>2491</v>
      </c>
      <c r="B33" s="85" t="s">
        <v>120</v>
      </c>
      <c r="C33" s="85" t="s">
        <v>48</v>
      </c>
      <c r="D33" s="85" t="s">
        <v>111</v>
      </c>
      <c r="E33" s="85" t="s">
        <v>153</v>
      </c>
      <c r="F33" s="85">
        <v>12.8734890682528</v>
      </c>
      <c r="G33" s="85">
        <v>12.791329603542801</v>
      </c>
      <c r="H33" s="85">
        <v>4.9637424689838797E-3</v>
      </c>
      <c r="I33" s="85">
        <v>24.8505645633958</v>
      </c>
      <c r="J33" s="85">
        <v>24.5468112610858</v>
      </c>
      <c r="K33" s="85">
        <v>1.29083161731929E-3</v>
      </c>
      <c r="L33" s="85">
        <v>-0.169386742310524</v>
      </c>
      <c r="M33" s="85">
        <v>5.0894539858242502E-3</v>
      </c>
      <c r="N33" s="85">
        <v>2.5472523688535902</v>
      </c>
      <c r="O33" s="85">
        <v>4.9131371562723802E-3</v>
      </c>
      <c r="P33" s="85">
        <v>4.4600260348875702</v>
      </c>
      <c r="Q33" s="85">
        <v>1.26514909078007E-3</v>
      </c>
      <c r="R33" s="85">
        <v>5.1289648852293803</v>
      </c>
      <c r="S33" s="85">
        <v>0.123368078869039</v>
      </c>
      <c r="T33" s="85">
        <v>418.75030748729898</v>
      </c>
      <c r="U33" s="85">
        <v>0.121811954093154</v>
      </c>
      <c r="V33" s="86">
        <v>44116.641724537039</v>
      </c>
      <c r="W33" s="85">
        <v>2.4</v>
      </c>
      <c r="X33" s="85">
        <v>2.1691442715741398E-2</v>
      </c>
      <c r="Y33" s="85">
        <v>1.40130090932223E-2</v>
      </c>
      <c r="Z33" s="116">
        <f>((((N33/1000)+1)/((SMOW!$Z$4/1000)+1))-1)*1000</f>
        <v>13.398664195318988</v>
      </c>
      <c r="AA33" s="116">
        <f>((((P33/1000)+1)/((SMOW!$AA$4/1000)+1))-1)*1000</f>
        <v>25.787896476899164</v>
      </c>
      <c r="AB33" s="116">
        <f>Z33*SMOW!$AN$6</f>
        <v>14.62991931365443</v>
      </c>
      <c r="AC33" s="116">
        <f>AA33*SMOW!$AN$12</f>
        <v>28.104502188816205</v>
      </c>
      <c r="AD33" s="116">
        <f t="shared" ref="AD33" si="58">LN((AB33/1000)+1)*1000</f>
        <v>14.523934493170106</v>
      </c>
      <c r="AE33" s="116">
        <f t="shared" ref="AE33" si="59">LN((AC33/1000)+1)*1000</f>
        <v>27.716817692066765</v>
      </c>
      <c r="AF33" s="51">
        <f>(AD33-SMOW!AN$14*AE33)</f>
        <v>-0.11054524824114687</v>
      </c>
      <c r="AG33" s="55">
        <f t="shared" ref="AG33" si="60">AF33*1000</f>
        <v>-110.54524824114687</v>
      </c>
      <c r="AH33" s="109"/>
      <c r="AI33" s="109"/>
      <c r="AJ33" s="48"/>
      <c r="AK33" s="100">
        <v>16</v>
      </c>
      <c r="AL33" s="100">
        <v>0</v>
      </c>
      <c r="AM33" s="100">
        <v>0</v>
      </c>
      <c r="AN33" s="100">
        <v>0</v>
      </c>
    </row>
    <row r="34" spans="1:40" x14ac:dyDescent="0.3">
      <c r="A34" s="85">
        <v>2492</v>
      </c>
      <c r="B34" s="85" t="s">
        <v>120</v>
      </c>
      <c r="C34" s="85" t="s">
        <v>48</v>
      </c>
      <c r="D34" s="85" t="s">
        <v>110</v>
      </c>
      <c r="E34" s="85" t="s">
        <v>154</v>
      </c>
      <c r="F34" s="85">
        <v>12.9214029834926</v>
      </c>
      <c r="G34" s="85">
        <v>12.838633121029099</v>
      </c>
      <c r="H34" s="85">
        <v>6.3553434937313399E-3</v>
      </c>
      <c r="I34" s="85">
        <v>24.962365708971902</v>
      </c>
      <c r="J34" s="85">
        <v>24.655895488247602</v>
      </c>
      <c r="K34" s="85">
        <v>1.5839623738943E-3</v>
      </c>
      <c r="L34" s="85">
        <v>-0.179679696765629</v>
      </c>
      <c r="M34" s="85">
        <v>6.4541191349467199E-3</v>
      </c>
      <c r="N34" s="85">
        <v>2.5946778021306498</v>
      </c>
      <c r="O34" s="85">
        <v>6.2905508202830496E-3</v>
      </c>
      <c r="P34" s="85">
        <v>4.5696027726864097</v>
      </c>
      <c r="Q34" s="85">
        <v>1.55244768586783E-3</v>
      </c>
      <c r="R34" s="85">
        <v>5.6502339594068598</v>
      </c>
      <c r="S34" s="85">
        <v>0.123345437834726</v>
      </c>
      <c r="T34" s="85">
        <v>548.42091388880897</v>
      </c>
      <c r="U34" s="85">
        <v>8.1391071792671493E-2</v>
      </c>
      <c r="V34" s="86">
        <v>44116.739814814813</v>
      </c>
      <c r="W34" s="85">
        <v>2.4</v>
      </c>
      <c r="X34" s="85">
        <v>6.5943588460561104E-3</v>
      </c>
      <c r="Y34" s="85">
        <v>2.8258583382660099E-3</v>
      </c>
      <c r="Z34" s="116">
        <f>((((N34/1000)+1)/((SMOW!$Z$4/1000)+1))-1)*1000</f>
        <v>13.446602953934406</v>
      </c>
      <c r="AA34" s="116">
        <f>((((P34/1000)+1)/((SMOW!$AA$4/1000)+1))-1)*1000</f>
        <v>25.899799876194507</v>
      </c>
      <c r="AB34" s="116">
        <f>Z34*SMOW!$AN$6</f>
        <v>14.682263350367085</v>
      </c>
      <c r="AC34" s="116">
        <f>AA34*SMOW!$AN$12</f>
        <v>28.226458213156896</v>
      </c>
      <c r="AD34" s="116">
        <f t="shared" ref="AD34" si="61">LN((AB34/1000)+1)*1000</f>
        <v>14.575522452057248</v>
      </c>
      <c r="AE34" s="116">
        <f t="shared" ref="AE34" si="62">LN((AC34/1000)+1)*1000</f>
        <v>27.835432863293644</v>
      </c>
      <c r="AF34" s="51">
        <f>(AD34-SMOW!AN$14*AE34)</f>
        <v>-0.12158609976179591</v>
      </c>
      <c r="AG34" s="55">
        <f t="shared" ref="AG34" si="63">AF34*1000</f>
        <v>-121.58609976179591</v>
      </c>
      <c r="AH34" s="55">
        <f>AVERAGE(AG34:AG35)</f>
        <v>-112.14229485926985</v>
      </c>
      <c r="AI34" s="55">
        <f>STDEV(AG34:AG35)</f>
        <v>13.355556973557871</v>
      </c>
      <c r="AK34" s="100">
        <v>16</v>
      </c>
      <c r="AL34" s="100">
        <v>0</v>
      </c>
      <c r="AM34" s="100">
        <v>0</v>
      </c>
      <c r="AN34" s="100">
        <v>0</v>
      </c>
    </row>
    <row r="35" spans="1:40" s="85" customFormat="1" x14ac:dyDescent="0.3">
      <c r="A35" s="85">
        <v>2493</v>
      </c>
      <c r="B35" s="85" t="s">
        <v>120</v>
      </c>
      <c r="C35" s="85" t="s">
        <v>48</v>
      </c>
      <c r="D35" s="85" t="s">
        <v>110</v>
      </c>
      <c r="E35" s="85" t="s">
        <v>155</v>
      </c>
      <c r="F35" s="85">
        <v>13.4226866990963</v>
      </c>
      <c r="G35" s="85">
        <v>13.333400033960199</v>
      </c>
      <c r="H35" s="85">
        <v>5.0916131802921302E-3</v>
      </c>
      <c r="I35" s="85">
        <v>25.892356805603601</v>
      </c>
      <c r="J35" s="85">
        <v>25.562825809791899</v>
      </c>
      <c r="K35" s="85">
        <v>1.4808834143472901E-3</v>
      </c>
      <c r="L35" s="85">
        <v>-0.163771993609855</v>
      </c>
      <c r="M35" s="85">
        <v>5.0368153975168502E-3</v>
      </c>
      <c r="N35" s="85">
        <v>3.09085093447128</v>
      </c>
      <c r="O35" s="85">
        <v>5.0397042267588902E-3</v>
      </c>
      <c r="P35" s="85">
        <v>5.4810906651020703</v>
      </c>
      <c r="Q35" s="85">
        <v>1.45141959653859E-3</v>
      </c>
      <c r="R35" s="85">
        <v>6.8148405745052001</v>
      </c>
      <c r="S35" s="85">
        <v>0.15566291157474299</v>
      </c>
      <c r="T35" s="85">
        <v>654.63833951070001</v>
      </c>
      <c r="U35" s="85">
        <v>0.120286449153802</v>
      </c>
      <c r="V35" s="86">
        <v>44116.837581018517</v>
      </c>
      <c r="W35" s="85">
        <v>2.4</v>
      </c>
      <c r="X35" s="110">
        <v>1.1441791643667801E-10</v>
      </c>
      <c r="Y35" s="85">
        <v>4.3106687797929601E-4</v>
      </c>
      <c r="Z35" s="116">
        <f>((((N35/1000)+1)/((SMOW!$Z$4/1000)+1))-1)*1000</f>
        <v>13.948146585255117</v>
      </c>
      <c r="AA35" s="116">
        <f>((((P35/1000)+1)/((SMOW!$AA$4/1000)+1))-1)*1000</f>
        <v>26.830641545938285</v>
      </c>
      <c r="AB35" s="116">
        <f>Z35*SMOW!$AN$6</f>
        <v>15.22989576741525</v>
      </c>
      <c r="AC35" s="116">
        <f>AA35*SMOW!$AN$12</f>
        <v>29.240920240650695</v>
      </c>
      <c r="AD35" s="116">
        <f t="shared" ref="AD35" si="64">LN((AB35/1000)+1)*1000</f>
        <v>15.115085139904851</v>
      </c>
      <c r="AE35" s="116">
        <f t="shared" ref="AE35" si="65">LN((AC35/1000)+1)*1000</f>
        <v>28.821559905040896</v>
      </c>
      <c r="AF35" s="51">
        <f>(AD35-SMOW!AN$14*AE35)</f>
        <v>-0.1026984899567438</v>
      </c>
      <c r="AG35" s="55">
        <f t="shared" ref="AG35" si="66">AF35*1000</f>
        <v>-102.6984899567438</v>
      </c>
      <c r="AK35" s="100">
        <v>16</v>
      </c>
      <c r="AL35" s="100">
        <v>0</v>
      </c>
      <c r="AM35" s="100">
        <v>0</v>
      </c>
      <c r="AN35" s="100">
        <v>0</v>
      </c>
    </row>
    <row r="36" spans="1:40" s="85" customFormat="1" x14ac:dyDescent="0.3">
      <c r="A36" s="85">
        <v>2494</v>
      </c>
      <c r="B36" s="85" t="s">
        <v>112</v>
      </c>
      <c r="C36" s="85" t="s">
        <v>48</v>
      </c>
      <c r="D36" s="85" t="s">
        <v>111</v>
      </c>
      <c r="E36" s="85" t="s">
        <v>158</v>
      </c>
      <c r="F36" s="85">
        <v>12.39760958502</v>
      </c>
      <c r="G36" s="85">
        <v>12.321387693450699</v>
      </c>
      <c r="H36" s="85">
        <v>6.7064676054061903E-3</v>
      </c>
      <c r="I36" s="85">
        <v>23.9137133538587</v>
      </c>
      <c r="J36" s="85">
        <v>23.632258720418601</v>
      </c>
      <c r="K36" s="85">
        <v>1.53086320137182E-3</v>
      </c>
      <c r="L36" s="85">
        <v>-0.15644491093028801</v>
      </c>
      <c r="M36" s="85">
        <v>6.6533672417616197E-3</v>
      </c>
      <c r="N36" s="85">
        <v>2.0762244729486499</v>
      </c>
      <c r="O36" s="85">
        <v>6.6380952245949799E-3</v>
      </c>
      <c r="P36" s="85">
        <v>3.5418145191205701</v>
      </c>
      <c r="Q36" s="85">
        <v>1.50040498026995E-3</v>
      </c>
      <c r="R36" s="85">
        <v>3.6232147752316002</v>
      </c>
      <c r="S36" s="85">
        <v>0.15537573593418699</v>
      </c>
      <c r="T36" s="85">
        <v>718.41126344245004</v>
      </c>
      <c r="U36" s="85">
        <v>0.175427103590092</v>
      </c>
      <c r="V36" s="86">
        <v>44117.424722222226</v>
      </c>
      <c r="W36" s="85">
        <v>2.4</v>
      </c>
      <c r="X36" s="85">
        <v>3.81829052551498E-2</v>
      </c>
      <c r="Y36" s="85">
        <v>4.8267331407767497E-2</v>
      </c>
      <c r="Z36" s="116">
        <f>((((N36/1000)+1)/((SMOW!$Z$4/1000)+1))-1)*1000</f>
        <v>12.922537968469427</v>
      </c>
      <c r="AA36" s="116">
        <f>((((P36/1000)+1)/((SMOW!$AA$4/1000)+1))-1)*1000</f>
        <v>24.850188419966777</v>
      </c>
      <c r="AB36" s="116">
        <f>Z36*SMOW!$AN$6</f>
        <v>14.110040004763521</v>
      </c>
      <c r="AC36" s="116">
        <f>AA36*SMOW!$AN$12</f>
        <v>27.082556945545406</v>
      </c>
      <c r="AD36" s="116">
        <f t="shared" ref="AD36" si="67">LN((AB36/1000)+1)*1000</f>
        <v>14.011419995801598</v>
      </c>
      <c r="AE36" s="116">
        <f t="shared" ref="AE36" si="68">LN((AC36/1000)+1)*1000</f>
        <v>26.722314225380256</v>
      </c>
      <c r="AF36" s="51">
        <f>(AD36-SMOW!AN$14*AE36)</f>
        <v>-9.7961915199178407E-2</v>
      </c>
      <c r="AG36" s="55">
        <f t="shared" ref="AG36" si="69">AF36*1000</f>
        <v>-97.961915199178407</v>
      </c>
      <c r="AH36" s="55">
        <f>AVERAGE(AG36:AG37)</f>
        <v>-102.76511050724312</v>
      </c>
      <c r="AI36" s="55">
        <f>STDEV(AG36:AG37)</f>
        <v>6.7927439473919469</v>
      </c>
      <c r="AK36" s="100">
        <v>16</v>
      </c>
      <c r="AL36" s="100">
        <v>0</v>
      </c>
      <c r="AM36" s="100">
        <v>0</v>
      </c>
      <c r="AN36" s="100">
        <v>0</v>
      </c>
    </row>
    <row r="37" spans="1:40" s="85" customFormat="1" x14ac:dyDescent="0.3">
      <c r="A37" s="85">
        <v>2495</v>
      </c>
      <c r="B37" s="85" t="s">
        <v>112</v>
      </c>
      <c r="C37" s="85" t="s">
        <v>48</v>
      </c>
      <c r="D37" s="85" t="s">
        <v>111</v>
      </c>
      <c r="E37" s="85" t="s">
        <v>159</v>
      </c>
      <c r="F37" s="85">
        <v>13.4548726929062</v>
      </c>
      <c r="G37" s="85">
        <v>13.3651590098954</v>
      </c>
      <c r="H37" s="85">
        <v>6.0952662890399502E-3</v>
      </c>
      <c r="I37" s="85">
        <v>25.962952721007401</v>
      </c>
      <c r="J37" s="85">
        <v>25.6316376071332</v>
      </c>
      <c r="K37" s="85">
        <v>1.2822975888201399E-3</v>
      </c>
      <c r="L37" s="85">
        <v>-0.16834564667099799</v>
      </c>
      <c r="M37" s="85">
        <v>5.97162504030302E-3</v>
      </c>
      <c r="N37" s="85">
        <v>3.1227087923450698</v>
      </c>
      <c r="O37" s="85">
        <v>6.0331251005057603E-3</v>
      </c>
      <c r="P37" s="85">
        <v>5.5502819964789101</v>
      </c>
      <c r="Q37" s="85">
        <v>1.25678485623987E-3</v>
      </c>
      <c r="R37" s="85">
        <v>6.7172224331426298</v>
      </c>
      <c r="S37" s="85">
        <v>0.141136915031079</v>
      </c>
      <c r="T37" s="85">
        <v>690.87648898222199</v>
      </c>
      <c r="U37" s="85">
        <v>0.120030979642591</v>
      </c>
      <c r="V37" s="86">
        <v>44117.523310185185</v>
      </c>
      <c r="W37" s="85">
        <v>2.4</v>
      </c>
      <c r="X37" s="85">
        <v>8.9901236805833597E-3</v>
      </c>
      <c r="Y37" s="85">
        <v>4.8928147963656198E-3</v>
      </c>
      <c r="Z37" s="116">
        <f>((((N37/1000)+1)/((SMOW!$Z$4/1000)+1))-1)*1000</f>
        <v>13.980349267509684</v>
      </c>
      <c r="AA37" s="116">
        <f>((((P37/1000)+1)/((SMOW!$AA$4/1000)+1))-1)*1000</f>
        <v>26.901302028613294</v>
      </c>
      <c r="AB37" s="116">
        <f>Z37*SMOW!$AN$6</f>
        <v>15.265057678796847</v>
      </c>
      <c r="AC37" s="116">
        <f>AA37*SMOW!$AN$12</f>
        <v>29.317928370871069</v>
      </c>
      <c r="AD37" s="116">
        <f t="shared" ref="AD37" si="70">LN((AB37/1000)+1)*1000</f>
        <v>15.149718972730172</v>
      </c>
      <c r="AE37" s="116">
        <f t="shared" ref="AE37" si="71">LN((AC37/1000)+1)*1000</f>
        <v>28.896377421487649</v>
      </c>
      <c r="AF37" s="51">
        <f>(AD37-SMOW!AN$14*AE37)</f>
        <v>-0.10756830581530785</v>
      </c>
      <c r="AG37" s="55">
        <f t="shared" ref="AG37" si="72">AF37*1000</f>
        <v>-107.56830581530785</v>
      </c>
      <c r="AK37" s="100">
        <v>16</v>
      </c>
      <c r="AL37" s="100">
        <v>0</v>
      </c>
      <c r="AM37" s="100">
        <v>0</v>
      </c>
      <c r="AN37" s="100">
        <v>0</v>
      </c>
    </row>
    <row r="38" spans="1:40" s="85" customFormat="1" x14ac:dyDescent="0.3">
      <c r="A38" s="85">
        <v>2496</v>
      </c>
      <c r="B38" s="85" t="s">
        <v>112</v>
      </c>
      <c r="C38" s="85" t="s">
        <v>48</v>
      </c>
      <c r="D38" s="85" t="s">
        <v>110</v>
      </c>
      <c r="E38" s="85" t="s">
        <v>160</v>
      </c>
      <c r="F38" s="85">
        <v>14.413122168623</v>
      </c>
      <c r="G38" s="85">
        <v>14.310239837045099</v>
      </c>
      <c r="H38" s="85">
        <v>5.9544995589575402E-3</v>
      </c>
      <c r="I38" s="85">
        <v>27.821459003167998</v>
      </c>
      <c r="J38" s="85">
        <v>27.4414738972504</v>
      </c>
      <c r="K38" s="85">
        <v>1.4622527645361499E-3</v>
      </c>
      <c r="L38" s="85">
        <v>-0.17885838070308099</v>
      </c>
      <c r="M38" s="85">
        <v>5.7912503162044901E-3</v>
      </c>
      <c r="N38" s="85">
        <v>4.0711889227189904</v>
      </c>
      <c r="O38" s="85">
        <v>5.8937934860544697E-3</v>
      </c>
      <c r="P38" s="85">
        <v>7.37181123509556</v>
      </c>
      <c r="Q38" s="85">
        <v>1.43315962416606E-3</v>
      </c>
      <c r="R38" s="85">
        <v>9.3758668612969291</v>
      </c>
      <c r="S38" s="85">
        <v>0.120366879470665</v>
      </c>
      <c r="T38" s="85">
        <v>594.42657859926601</v>
      </c>
      <c r="U38" s="85">
        <v>7.5283925711923605E-2</v>
      </c>
      <c r="V38" s="86">
        <v>44117.621874999997</v>
      </c>
      <c r="W38" s="85">
        <v>2.4</v>
      </c>
      <c r="X38" s="85">
        <v>2.8455213286063701E-2</v>
      </c>
      <c r="Y38" s="85">
        <v>3.62524968856495E-2</v>
      </c>
      <c r="Z38" s="116">
        <f>((((N38/1000)+1)/((SMOW!$Z$4/1000)+1))-1)*1000</f>
        <v>14.939095595790652</v>
      </c>
      <c r="AA38" s="116">
        <f>((((P38/1000)+1)/((SMOW!$AA$4/1000)+1))-1)*1000</f>
        <v>28.761508107124634</v>
      </c>
      <c r="AB38" s="116">
        <f>Z38*SMOW!$AN$6</f>
        <v>16.311906918433237</v>
      </c>
      <c r="AC38" s="116">
        <f>AA38*SMOW!$AN$12</f>
        <v>31.345242458005078</v>
      </c>
      <c r="AD38" s="116">
        <f t="shared" ref="AD38" si="73">LN((AB38/1000)+1)*1000</f>
        <v>16.180297041425614</v>
      </c>
      <c r="AE38" s="116">
        <f t="shared" ref="AE38" si="74">LN((AC38/1000)+1)*1000</f>
        <v>30.864010725085187</v>
      </c>
      <c r="AF38" s="51">
        <f>(AD38-SMOW!AN$14*AE38)</f>
        <v>-0.11590062141936386</v>
      </c>
      <c r="AG38" s="55">
        <f t="shared" ref="AG38" si="75">AF38*1000</f>
        <v>-115.90062141936386</v>
      </c>
      <c r="AH38" s="55">
        <f>AVERAGE(AG38:AG39)</f>
        <v>-118.3604143025061</v>
      </c>
      <c r="AI38" s="55">
        <f>STDEV(AG38:AG39)</f>
        <v>3.4786724559685767</v>
      </c>
      <c r="AK38" s="100">
        <v>16</v>
      </c>
      <c r="AL38" s="100">
        <v>0</v>
      </c>
      <c r="AM38" s="100">
        <v>0</v>
      </c>
      <c r="AN38" s="100">
        <v>0</v>
      </c>
    </row>
    <row r="39" spans="1:40" s="85" customFormat="1" x14ac:dyDescent="0.3">
      <c r="A39" s="85">
        <v>2497</v>
      </c>
      <c r="B39" s="85" t="s">
        <v>112</v>
      </c>
      <c r="C39" s="85" t="s">
        <v>48</v>
      </c>
      <c r="D39" s="85" t="s">
        <v>110</v>
      </c>
      <c r="E39" s="85" t="s">
        <v>161</v>
      </c>
      <c r="F39" s="85">
        <v>14.3897663128273</v>
      </c>
      <c r="G39" s="85">
        <v>14.2872156979836</v>
      </c>
      <c r="H39" s="85">
        <v>5.3975499343666402E-3</v>
      </c>
      <c r="I39" s="85">
        <v>27.785312455874099</v>
      </c>
      <c r="J39" s="85">
        <v>27.406305160715299</v>
      </c>
      <c r="K39" s="85">
        <v>1.4663624525986601E-3</v>
      </c>
      <c r="L39" s="85">
        <v>-0.183313426874091</v>
      </c>
      <c r="M39" s="85">
        <v>5.2021615166356399E-3</v>
      </c>
      <c r="N39" s="85">
        <v>4.0480711796766498</v>
      </c>
      <c r="O39" s="85">
        <v>5.3425219581957999E-3</v>
      </c>
      <c r="P39" s="85">
        <v>7.3363838634461498</v>
      </c>
      <c r="Q39" s="85">
        <v>1.4371875454244E-3</v>
      </c>
      <c r="R39" s="85">
        <v>9.3798815826375197</v>
      </c>
      <c r="S39" s="85">
        <v>0.13229648826830401</v>
      </c>
      <c r="T39" s="85">
        <v>758.01781881852605</v>
      </c>
      <c r="U39" s="85">
        <v>0.13078619727145599</v>
      </c>
      <c r="V39" s="86">
        <v>44117.722673611112</v>
      </c>
      <c r="W39" s="85">
        <v>2.4</v>
      </c>
      <c r="X39" s="85">
        <v>9.5545175240704605E-2</v>
      </c>
      <c r="Y39" s="85">
        <v>0.142151877286081</v>
      </c>
      <c r="Z39" s="116">
        <f>((((N39/1000)+1)/((SMOW!$Z$4/1000)+1))-1)*1000</f>
        <v>14.915727629978504</v>
      </c>
      <c r="AA39" s="116">
        <f>((((P39/1000)+1)/((SMOW!$AA$4/1000)+1))-1)*1000</f>
        <v>28.725328500072145</v>
      </c>
      <c r="AB39" s="116">
        <f>Z39*SMOW!$AN$6</f>
        <v>16.28639157978661</v>
      </c>
      <c r="AC39" s="116">
        <f>AA39*SMOW!$AN$12</f>
        <v>31.305812726056679</v>
      </c>
      <c r="AD39" s="116">
        <f t="shared" ref="AD39" si="76">LN((AB39/1000)+1)*1000</f>
        <v>16.155190911339034</v>
      </c>
      <c r="AE39" s="116">
        <f t="shared" ref="AE39" si="77">LN((AC39/1000)+1)*1000</f>
        <v>30.82577863356947</v>
      </c>
      <c r="AF39" s="51">
        <f>(AD39-SMOW!AN$14*AE39)</f>
        <v>-0.12082020718564834</v>
      </c>
      <c r="AG39" s="55">
        <f t="shared" ref="AG39" si="78">AF39*1000</f>
        <v>-120.82020718564834</v>
      </c>
      <c r="AK39" s="100">
        <v>16</v>
      </c>
      <c r="AL39" s="100">
        <v>0</v>
      </c>
      <c r="AM39" s="100">
        <v>0</v>
      </c>
      <c r="AN39" s="100">
        <v>0</v>
      </c>
    </row>
    <row r="40" spans="1:40" s="71" customFormat="1" x14ac:dyDescent="0.3">
      <c r="A40" s="85">
        <v>2498</v>
      </c>
      <c r="B40" s="85" t="s">
        <v>112</v>
      </c>
      <c r="C40" s="85" t="s">
        <v>48</v>
      </c>
      <c r="D40" s="85" t="s">
        <v>110</v>
      </c>
      <c r="E40" s="85" t="s">
        <v>162</v>
      </c>
      <c r="F40" s="85">
        <v>14.9943153229045</v>
      </c>
      <c r="G40" s="85">
        <v>14.8830111824283</v>
      </c>
      <c r="H40" s="85">
        <v>5.7624887546085697E-3</v>
      </c>
      <c r="I40" s="85">
        <v>28.953430548652101</v>
      </c>
      <c r="J40" s="85">
        <v>28.542198799302501</v>
      </c>
      <c r="K40" s="85">
        <v>1.27810597652886E-3</v>
      </c>
      <c r="L40" s="85">
        <v>-0.18726978360337501</v>
      </c>
      <c r="M40" s="85">
        <v>5.6982926546972302E-3</v>
      </c>
      <c r="N40" s="85">
        <v>4.6464568176823899</v>
      </c>
      <c r="O40" s="85">
        <v>5.7037402302395597E-3</v>
      </c>
      <c r="P40" s="85">
        <v>8.4812609513399408</v>
      </c>
      <c r="Q40" s="85">
        <v>1.25267664072263E-3</v>
      </c>
      <c r="R40" s="85">
        <v>10.9792439066143</v>
      </c>
      <c r="S40" s="85">
        <v>0.13224781157218901</v>
      </c>
      <c r="T40" s="85">
        <v>715.86836494363797</v>
      </c>
      <c r="U40" s="85">
        <v>9.7619586363134003E-2</v>
      </c>
      <c r="V40" s="86">
        <v>44117.826863425929</v>
      </c>
      <c r="W40" s="85">
        <v>2.4</v>
      </c>
      <c r="X40" s="85">
        <v>1.54899601214026E-2</v>
      </c>
      <c r="Y40" s="85">
        <v>2.5037211092137201E-2</v>
      </c>
      <c r="Z40" s="116">
        <f>((((N40/1000)+1)/((SMOW!$Z$4/1000)+1))-1)*1000</f>
        <v>15.520590098850651</v>
      </c>
      <c r="AA40" s="116">
        <f>((((P40/1000)+1)/((SMOW!$AA$4/1000)+1))-1)*1000</f>
        <v>29.89451495774631</v>
      </c>
      <c r="AB40" s="116">
        <f>Z40*SMOW!$AN$6</f>
        <v>16.946837202309855</v>
      </c>
      <c r="AC40" s="116">
        <f>AA40*SMOW!$AN$12</f>
        <v>32.580030783674268</v>
      </c>
      <c r="AD40" s="116">
        <f t="shared" ref="AD40" si="79">LN((AB40/1000)+1)*1000</f>
        <v>16.804841562727432</v>
      </c>
      <c r="AE40" s="116">
        <f t="shared" ref="AE40" si="80">LN((AC40/1000)+1)*1000</f>
        <v>32.060554504068065</v>
      </c>
      <c r="AF40" s="51">
        <f>(AD40-SMOW!AN$14*AE40)</f>
        <v>-0.12313121542050709</v>
      </c>
      <c r="AG40" s="55">
        <f t="shared" ref="AG40" si="81">AF40*1000</f>
        <v>-123.13121542050709</v>
      </c>
      <c r="AH40" s="55">
        <f>AVERAGE(AG40:AG41)</f>
        <v>-128.23721419585343</v>
      </c>
      <c r="AI40" s="55">
        <f>STDEV(AG40:AG41)</f>
        <v>7.2209727175552025</v>
      </c>
      <c r="AJ40" s="52"/>
      <c r="AK40" s="100">
        <v>16</v>
      </c>
      <c r="AL40" s="100">
        <v>0</v>
      </c>
      <c r="AM40" s="100">
        <v>0</v>
      </c>
      <c r="AN40" s="100">
        <v>0</v>
      </c>
    </row>
    <row r="41" spans="1:40" s="71" customFormat="1" x14ac:dyDescent="0.3">
      <c r="A41" s="85">
        <v>2499</v>
      </c>
      <c r="B41" s="85" t="s">
        <v>120</v>
      </c>
      <c r="C41" s="85" t="s">
        <v>48</v>
      </c>
      <c r="D41" s="85" t="s">
        <v>110</v>
      </c>
      <c r="E41" s="85" t="s">
        <v>163</v>
      </c>
      <c r="F41" s="85">
        <v>13.572502963628301</v>
      </c>
      <c r="G41" s="85">
        <v>13.4812203515215</v>
      </c>
      <c r="H41" s="85">
        <v>7.9874333091427604E-3</v>
      </c>
      <c r="I41" s="85">
        <v>26.2352469005125</v>
      </c>
      <c r="J41" s="85">
        <v>25.897005911288101</v>
      </c>
      <c r="K41" s="85">
        <v>1.3445716139101501E-3</v>
      </c>
      <c r="L41" s="85">
        <v>-0.19239876963854799</v>
      </c>
      <c r="M41" s="85">
        <v>7.9516673629769705E-3</v>
      </c>
      <c r="N41" s="85">
        <v>3.2391398234468198</v>
      </c>
      <c r="O41" s="85">
        <v>7.90600149375832E-3</v>
      </c>
      <c r="P41" s="85">
        <v>5.81715858131186</v>
      </c>
      <c r="Q41" s="85">
        <v>1.3178198705399999E-3</v>
      </c>
      <c r="R41" s="85">
        <v>6.4066002273707197</v>
      </c>
      <c r="S41" s="85">
        <v>0.137870986309197</v>
      </c>
      <c r="T41" s="85">
        <v>606.75834641840299</v>
      </c>
      <c r="U41" s="85">
        <v>0.161789545886346</v>
      </c>
      <c r="V41" s="86">
        <v>44118.546377314815</v>
      </c>
      <c r="W41" s="85">
        <v>2.4</v>
      </c>
      <c r="X41" s="85">
        <v>0.32864100429681198</v>
      </c>
      <c r="Y41" s="85">
        <v>0.30793908687964999</v>
      </c>
      <c r="Z41" s="116">
        <f>((((N41/1000)+1)/((SMOW!$Z$4/1000)+1))-1)*1000</f>
        <v>14.098040529553213</v>
      </c>
      <c r="AA41" s="116">
        <f>((((P41/1000)+1)/((SMOW!$AA$4/1000)+1))-1)*1000</f>
        <v>27.173845249327975</v>
      </c>
      <c r="AB41" s="116">
        <f>Z41*SMOW!$AN$6</f>
        <v>15.393564046485389</v>
      </c>
      <c r="AC41" s="116">
        <f>AA41*SMOW!$AN$12</f>
        <v>29.614954983723511</v>
      </c>
      <c r="AD41" s="116">
        <f t="shared" ref="AD41" si="82">LN((AB41/1000)+1)*1000</f>
        <v>15.276285168037502</v>
      </c>
      <c r="AE41" s="116">
        <f t="shared" ref="AE41" si="83">LN((AC41/1000)+1)*1000</f>
        <v>29.184902236758901</v>
      </c>
      <c r="AF41" s="51">
        <f>(AD41-SMOW!AN$14*AE41)</f>
        <v>-0.13334321297119978</v>
      </c>
      <c r="AG41" s="55">
        <f t="shared" ref="AG41" si="84">AF41*1000</f>
        <v>-133.34321297119976</v>
      </c>
      <c r="AI41" s="121"/>
      <c r="AJ41" s="52"/>
      <c r="AK41" s="100">
        <v>16</v>
      </c>
      <c r="AL41" s="100">
        <v>0</v>
      </c>
      <c r="AM41" s="100">
        <v>0</v>
      </c>
      <c r="AN41" s="100">
        <v>0</v>
      </c>
    </row>
    <row r="42" spans="1:40" s="71" customFormat="1" x14ac:dyDescent="0.3">
      <c r="A42" s="85">
        <v>2500</v>
      </c>
      <c r="B42" s="85" t="s">
        <v>120</v>
      </c>
      <c r="C42" s="85" t="s">
        <v>64</v>
      </c>
      <c r="D42" s="85" t="s">
        <v>100</v>
      </c>
      <c r="E42" s="85" t="s">
        <v>164</v>
      </c>
      <c r="F42" s="85">
        <v>16.869433886941799</v>
      </c>
      <c r="G42" s="85">
        <v>16.728724361622799</v>
      </c>
      <c r="H42" s="85">
        <v>6.7957241131467797E-3</v>
      </c>
      <c r="I42" s="85">
        <v>32.562774888119698</v>
      </c>
      <c r="J42" s="85">
        <v>32.043842887590102</v>
      </c>
      <c r="K42" s="85">
        <v>1.4862303320063799E-3</v>
      </c>
      <c r="L42" s="85">
        <v>-0.19042468302481999</v>
      </c>
      <c r="M42" s="85">
        <v>6.5589616610559299E-3</v>
      </c>
      <c r="N42" s="85">
        <v>6.5024585637353898</v>
      </c>
      <c r="O42" s="85">
        <v>6.7264417629884499E-3</v>
      </c>
      <c r="P42" s="85">
        <v>12.018793382455801</v>
      </c>
      <c r="Q42" s="85">
        <v>1.4566601313404999E-3</v>
      </c>
      <c r="R42" s="85">
        <v>15.8078590535827</v>
      </c>
      <c r="S42" s="85">
        <v>0.128251713722417</v>
      </c>
      <c r="T42" s="85">
        <v>891.46375840527196</v>
      </c>
      <c r="U42" s="85">
        <v>0.15713449566537399</v>
      </c>
      <c r="V42" s="86">
        <v>44118.643761574072</v>
      </c>
      <c r="W42" s="85">
        <v>2.4</v>
      </c>
      <c r="X42" s="85">
        <v>2.57740263647235E-3</v>
      </c>
      <c r="Y42" s="85">
        <v>3.6511389266261302E-4</v>
      </c>
      <c r="Z42" s="116">
        <f>((((N42/1000)+1)/((SMOW!$Z$4/1000)+1))-1)*1000</f>
        <v>17.39668091227631</v>
      </c>
      <c r="AA42" s="116">
        <f>((((P42/1000)+1)/((SMOW!$AA$4/1000)+1))-1)*1000</f>
        <v>33.507160416180071</v>
      </c>
      <c r="AB42" s="116">
        <f>Z42*SMOW!$AN$6</f>
        <v>18.995329262816504</v>
      </c>
      <c r="AC42" s="116">
        <f>AA42*SMOW!$AN$12</f>
        <v>36.517211246800471</v>
      </c>
      <c r="AD42" s="116">
        <f t="shared" ref="AD42" si="85">LN((AB42/1000)+1)*1000</f>
        <v>18.817170582208863</v>
      </c>
      <c r="AE42" s="116">
        <f t="shared" ref="AE42" si="86">LN((AC42/1000)+1)*1000</f>
        <v>35.866257914347734</v>
      </c>
      <c r="AF42" s="51">
        <f>(AD42-SMOW!AN$14*AE42)</f>
        <v>-0.12021359656674235</v>
      </c>
      <c r="AG42" s="55">
        <f t="shared" ref="AG42" si="87">AF42*1000</f>
        <v>-120.21359656674235</v>
      </c>
      <c r="AH42" s="55"/>
      <c r="AI42" s="55"/>
      <c r="AJ42" s="85" t="s">
        <v>144</v>
      </c>
      <c r="AK42" s="100">
        <v>16</v>
      </c>
      <c r="AL42" s="100">
        <v>0</v>
      </c>
      <c r="AM42" s="100">
        <v>0</v>
      </c>
      <c r="AN42" s="100">
        <v>1</v>
      </c>
    </row>
    <row r="43" spans="1:40" s="71" customFormat="1" x14ac:dyDescent="0.3">
      <c r="A43" s="85">
        <v>2501</v>
      </c>
      <c r="B43" s="85" t="s">
        <v>120</v>
      </c>
      <c r="C43" s="85" t="s">
        <v>64</v>
      </c>
      <c r="D43" s="85" t="s">
        <v>100</v>
      </c>
      <c r="E43" s="85" t="s">
        <v>165</v>
      </c>
      <c r="F43" s="85">
        <v>17.595973675573699</v>
      </c>
      <c r="G43" s="85">
        <v>17.442956401443201</v>
      </c>
      <c r="H43" s="85">
        <v>5.1923601583920304E-3</v>
      </c>
      <c r="I43" s="85">
        <v>33.965468648632203</v>
      </c>
      <c r="J43" s="85">
        <v>33.401379597945301</v>
      </c>
      <c r="K43" s="85">
        <v>1.47281484400894E-3</v>
      </c>
      <c r="L43" s="85">
        <v>-0.192972026271862</v>
      </c>
      <c r="M43" s="85">
        <v>5.2585410119594797E-3</v>
      </c>
      <c r="N43" s="85">
        <v>7.2215912853347897</v>
      </c>
      <c r="O43" s="85">
        <v>5.1394240902654202E-3</v>
      </c>
      <c r="P43" s="85">
        <v>13.393578995033</v>
      </c>
      <c r="Q43" s="85">
        <v>1.4435115593527401E-3</v>
      </c>
      <c r="R43" s="85">
        <v>17.5810129711092</v>
      </c>
      <c r="S43" s="85">
        <v>0.146900599446883</v>
      </c>
      <c r="T43" s="85">
        <v>524.42889778995198</v>
      </c>
      <c r="U43" s="85">
        <v>0.109481221271651</v>
      </c>
      <c r="V43" s="86">
        <v>44118.735231481478</v>
      </c>
      <c r="W43" s="85">
        <v>2.4</v>
      </c>
      <c r="X43" s="85">
        <v>2.10084995467037E-2</v>
      </c>
      <c r="Y43" s="85">
        <v>3.8093737207857498E-2</v>
      </c>
      <c r="Z43" s="116">
        <f>((((N43/1000)+1)/((SMOW!$Z$4/1000)+1))-1)*1000</f>
        <v>18.123597411948467</v>
      </c>
      <c r="AA43" s="116">
        <f>((((P43/1000)+1)/((SMOW!$AA$4/1000)+1))-1)*1000</f>
        <v>34.91113708531568</v>
      </c>
      <c r="AB43" s="116">
        <f>Z43*SMOW!$AN$6</f>
        <v>19.789044933493823</v>
      </c>
      <c r="AC43" s="116">
        <f>AA43*SMOW!$AN$12</f>
        <v>38.04731143958336</v>
      </c>
      <c r="AD43" s="116">
        <f t="shared" ref="AD43" si="88">LN((AB43/1000)+1)*1000</f>
        <v>19.595787213591553</v>
      </c>
      <c r="AE43" s="116">
        <f t="shared" ref="AE43" si="89">LN((AC43/1000)+1)*1000</f>
        <v>37.34136312655059</v>
      </c>
      <c r="AF43" s="51">
        <f>(AD43-SMOW!AN$14*AE43)</f>
        <v>-0.12045251722716088</v>
      </c>
      <c r="AG43" s="55">
        <f t="shared" ref="AG43" si="90">AF43*1000</f>
        <v>-120.45251722716088</v>
      </c>
      <c r="AI43" s="121"/>
      <c r="AJ43" s="52"/>
      <c r="AK43" s="100">
        <v>16</v>
      </c>
      <c r="AL43" s="100">
        <v>0</v>
      </c>
      <c r="AM43" s="100">
        <v>0</v>
      </c>
      <c r="AN43" s="100">
        <v>0</v>
      </c>
    </row>
    <row r="44" spans="1:40" s="85" customFormat="1" x14ac:dyDescent="0.3">
      <c r="A44" s="85">
        <v>2502</v>
      </c>
      <c r="B44" s="85" t="s">
        <v>120</v>
      </c>
      <c r="C44" s="85" t="s">
        <v>64</v>
      </c>
      <c r="D44" s="85" t="s">
        <v>114</v>
      </c>
      <c r="E44" s="85" t="s">
        <v>167</v>
      </c>
      <c r="F44" s="85">
        <v>17.278221975200299</v>
      </c>
      <c r="G44" s="85">
        <v>17.130650042484501</v>
      </c>
      <c r="H44" s="85">
        <v>6.8100245796932999E-3</v>
      </c>
      <c r="I44" s="85">
        <v>33.326905509777298</v>
      </c>
      <c r="J44" s="85">
        <v>32.783602298109997</v>
      </c>
      <c r="K44" s="85">
        <v>1.3054860191890399E-3</v>
      </c>
      <c r="L44" s="85">
        <v>-0.179091970917619</v>
      </c>
      <c r="M44" s="85">
        <v>6.6072353684640097E-3</v>
      </c>
      <c r="N44" s="85">
        <v>6.9070790608732997</v>
      </c>
      <c r="O44" s="85">
        <v>6.7405964363981604E-3</v>
      </c>
      <c r="P44" s="85">
        <v>12.7677207779842</v>
      </c>
      <c r="Q44" s="85">
        <v>1.2795119270730001E-3</v>
      </c>
      <c r="R44" s="85">
        <v>16.7181779913779</v>
      </c>
      <c r="S44" s="85">
        <v>0.13611870883159799</v>
      </c>
      <c r="T44" s="85">
        <v>781.713405052025</v>
      </c>
      <c r="U44" s="85">
        <v>0.118089059667007</v>
      </c>
      <c r="V44" s="86">
        <v>44118.833032407405</v>
      </c>
      <c r="W44" s="85">
        <v>2.4</v>
      </c>
      <c r="X44" s="85">
        <v>8.1697251090089903E-3</v>
      </c>
      <c r="Y44" s="85">
        <v>2.10162911978905E-3</v>
      </c>
      <c r="Z44" s="116">
        <f>((((N44/1000)+1)/((SMOW!$Z$4/1000)+1))-1)*1000</f>
        <v>17.805680957248438</v>
      </c>
      <c r="AA44" s="116">
        <f>((((P44/1000)+1)/((SMOW!$AA$4/1000)+1))-1)*1000</f>
        <v>34.27198991437885</v>
      </c>
      <c r="AB44" s="116">
        <f>Z44*SMOW!$AN$6</f>
        <v>19.441913905135831</v>
      </c>
      <c r="AC44" s="116">
        <f>AA44*SMOW!$AN$12</f>
        <v>37.350747720993091</v>
      </c>
      <c r="AD44" s="116">
        <f t="shared" ref="AD44" si="91">LN((AB44/1000)+1)*1000</f>
        <v>19.255334328442459</v>
      </c>
      <c r="AE44" s="116">
        <f t="shared" ref="AE44" si="92">LN((AC44/1000)+1)*1000</f>
        <v>36.670105155896763</v>
      </c>
      <c r="AF44" s="51">
        <f>(AD44-SMOW!AN$14*AE44)</f>
        <v>-0.1064811938710335</v>
      </c>
      <c r="AG44" s="55">
        <f t="shared" ref="AG44" si="93">AF44*1000</f>
        <v>-106.4811938710335</v>
      </c>
      <c r="AH44" s="55">
        <f>AVERAGE(AG44:AG45)</f>
        <v>-110.12969880077783</v>
      </c>
      <c r="AI44" s="55">
        <f>STDEV(AG44:AG45)</f>
        <v>5.1597651540295333</v>
      </c>
      <c r="AK44" s="100">
        <v>16</v>
      </c>
      <c r="AL44" s="100">
        <v>0</v>
      </c>
      <c r="AM44" s="100">
        <v>0</v>
      </c>
      <c r="AN44" s="100">
        <v>0</v>
      </c>
    </row>
    <row r="45" spans="1:40" s="85" customFormat="1" x14ac:dyDescent="0.3">
      <c r="A45" s="85">
        <v>2503</v>
      </c>
      <c r="B45" s="85" t="s">
        <v>112</v>
      </c>
      <c r="C45" s="85" t="s">
        <v>64</v>
      </c>
      <c r="D45" s="85" t="s">
        <v>114</v>
      </c>
      <c r="E45" s="85" t="s">
        <v>166</v>
      </c>
      <c r="F45" s="85">
        <v>16.942803032934499</v>
      </c>
      <c r="G45" s="85">
        <v>16.8008731065161</v>
      </c>
      <c r="H45" s="85">
        <v>8.9372413844328608E-3</v>
      </c>
      <c r="I45" s="85">
        <v>32.6927541674794</v>
      </c>
      <c r="J45" s="85">
        <v>32.169715203982001</v>
      </c>
      <c r="K45" s="85">
        <v>1.9602982485723E-3</v>
      </c>
      <c r="L45" s="85">
        <v>-0.180981630850544</v>
      </c>
      <c r="M45" s="85">
        <v>8.2413759673646506E-3</v>
      </c>
      <c r="N45" s="85">
        <v>6.57507971190189</v>
      </c>
      <c r="O45" s="85">
        <v>8.8461262837095898E-3</v>
      </c>
      <c r="P45" s="85">
        <v>12.146186579907299</v>
      </c>
      <c r="Q45" s="85">
        <v>1.92129594096719E-3</v>
      </c>
      <c r="R45" s="85">
        <v>15.438866967906399</v>
      </c>
      <c r="S45" s="85">
        <v>0.121817517182186</v>
      </c>
      <c r="T45" s="85">
        <v>662.268183031489</v>
      </c>
      <c r="U45" s="85">
        <v>0.121129855260018</v>
      </c>
      <c r="V45" s="86">
        <v>44119.418402777781</v>
      </c>
      <c r="W45" s="85">
        <v>2.4</v>
      </c>
      <c r="X45" s="85">
        <v>3.4180900490877998E-2</v>
      </c>
      <c r="Y45" s="85">
        <v>4.6864383411655601E-2</v>
      </c>
      <c r="Z45" s="116">
        <f>((((N45/1000)+1)/((SMOW!$Z$4/1000)+1))-1)*1000</f>
        <v>17.47008810018724</v>
      </c>
      <c r="AA45" s="116">
        <f>((((P45/1000)+1)/((SMOW!$AA$4/1000)+1))-1)*1000</f>
        <v>33.637258575043738</v>
      </c>
      <c r="AB45" s="116">
        <f>Z45*SMOW!$AN$6</f>
        <v>19.075482121379405</v>
      </c>
      <c r="AC45" s="116">
        <f>AA45*SMOW!$AN$12</f>
        <v>36.658996521680116</v>
      </c>
      <c r="AD45" s="116">
        <f t="shared" ref="AD45" si="94">LN((AB45/1000)+1)*1000</f>
        <v>18.895826199233163</v>
      </c>
      <c r="AE45" s="116">
        <f t="shared" ref="AE45" si="95">LN((AC45/1000)+1)*1000</f>
        <v>36.003038641976673</v>
      </c>
      <c r="AF45" s="51">
        <f>(AD45-SMOW!AN$14*AE45)</f>
        <v>-0.11377820373052216</v>
      </c>
      <c r="AG45" s="55">
        <f t="shared" ref="AG45" si="96">AF45*1000</f>
        <v>-113.77820373052216</v>
      </c>
      <c r="AK45" s="100">
        <v>16</v>
      </c>
      <c r="AL45" s="100">
        <v>0</v>
      </c>
      <c r="AM45" s="100">
        <v>0</v>
      </c>
      <c r="AN45" s="100">
        <v>0</v>
      </c>
    </row>
    <row r="46" spans="1:40" s="85" customFormat="1" x14ac:dyDescent="0.3">
      <c r="A46" s="85">
        <v>2504</v>
      </c>
      <c r="B46" s="85" t="s">
        <v>112</v>
      </c>
      <c r="C46" s="85" t="s">
        <v>64</v>
      </c>
      <c r="D46" s="85" t="s">
        <v>50</v>
      </c>
      <c r="E46" s="85" t="s">
        <v>168</v>
      </c>
      <c r="F46" s="85">
        <v>12.193367946805299</v>
      </c>
      <c r="G46" s="85">
        <v>12.1196271177886</v>
      </c>
      <c r="H46" s="85">
        <v>5.4747829527883804E-3</v>
      </c>
      <c r="I46" s="85">
        <v>23.513667791419302</v>
      </c>
      <c r="J46" s="85">
        <v>23.241479968058002</v>
      </c>
      <c r="K46" s="85">
        <v>1.4085697385537201E-3</v>
      </c>
      <c r="L46" s="85">
        <v>-0.151874305346027</v>
      </c>
      <c r="M46" s="85">
        <v>5.3041092883934502E-3</v>
      </c>
      <c r="N46" s="85">
        <v>1.8623336790685501</v>
      </c>
      <c r="O46" s="85">
        <v>9.6704570122540991E-3</v>
      </c>
      <c r="P46" s="85">
        <v>3.1497283067914199</v>
      </c>
      <c r="Q46" s="85">
        <v>1.38054468151801E-3</v>
      </c>
      <c r="R46" s="85">
        <v>3.7290644278060898</v>
      </c>
      <c r="S46" s="85">
        <v>0.12891492226808501</v>
      </c>
      <c r="T46" s="85">
        <v>684.76484077515101</v>
      </c>
      <c r="U46" s="85">
        <v>0.123509838337223</v>
      </c>
      <c r="V46" s="86">
        <v>44119.523043981484</v>
      </c>
      <c r="W46" s="85">
        <v>2.4</v>
      </c>
      <c r="X46" s="85">
        <v>1.69139291515631E-3</v>
      </c>
      <c r="Y46" s="85">
        <v>2.9288069431798302E-4</v>
      </c>
      <c r="Z46" s="116">
        <f>((((N46/1000)+1)/((SMOW!$Z$4/1000)+1))-1)*1000</f>
        <v>12.706332054693625</v>
      </c>
      <c r="AA46" s="116">
        <f>((((P46/1000)+1)/((SMOW!$AA$4/1000)+1))-1)*1000</f>
        <v>24.449776974455606</v>
      </c>
      <c r="AB46" s="116">
        <f>Z46*SMOW!$AN$6</f>
        <v>13.873966092650702</v>
      </c>
      <c r="AC46" s="116">
        <f>AA46*SMOW!$AN$12</f>
        <v>26.64617531368658</v>
      </c>
      <c r="AD46" s="116">
        <f t="shared" ref="AD46" si="97">LN((AB46/1000)+1)*1000</f>
        <v>13.77860364964766</v>
      </c>
      <c r="AE46" s="116">
        <f t="shared" ref="AE46" si="98">LN((AC46/1000)+1)*1000</f>
        <v>26.297349008142227</v>
      </c>
      <c r="AF46" s="51">
        <f>(AD46-SMOW!AN$14*AE46)</f>
        <v>-0.10639662665143668</v>
      </c>
      <c r="AG46" s="55">
        <f t="shared" ref="AG46" si="99">AF46*1000</f>
        <v>-106.39662665143668</v>
      </c>
      <c r="AH46" s="55"/>
      <c r="AI46" s="55"/>
      <c r="AJ46" s="85" t="s">
        <v>144</v>
      </c>
      <c r="AK46" s="100">
        <v>16</v>
      </c>
      <c r="AL46" s="100">
        <v>0</v>
      </c>
      <c r="AM46" s="100">
        <v>0</v>
      </c>
      <c r="AN46" s="100">
        <v>1</v>
      </c>
    </row>
    <row r="47" spans="1:40" s="85" customFormat="1" x14ac:dyDescent="0.3">
      <c r="A47" s="85">
        <v>2505</v>
      </c>
      <c r="B47" s="85" t="s">
        <v>112</v>
      </c>
      <c r="C47" s="85" t="s">
        <v>64</v>
      </c>
      <c r="D47" s="85" t="s">
        <v>50</v>
      </c>
      <c r="E47" s="85" t="s">
        <v>169</v>
      </c>
      <c r="F47" s="85">
        <v>11.6898975634334</v>
      </c>
      <c r="G47" s="85">
        <v>11.6220978697741</v>
      </c>
      <c r="H47" s="85">
        <v>6.0834077610825796E-3</v>
      </c>
      <c r="I47" s="85">
        <v>22.534481394235002</v>
      </c>
      <c r="J47" s="85">
        <v>22.284330968028101</v>
      </c>
      <c r="K47" s="85">
        <v>1.3331249657782299E-3</v>
      </c>
      <c r="L47" s="85">
        <v>-0.14402888134476399</v>
      </c>
      <c r="M47" s="85">
        <v>6.1412373066593098E-3</v>
      </c>
      <c r="N47" s="85">
        <v>1.3757275694679101</v>
      </c>
      <c r="O47" s="85">
        <v>6.0213874701396403E-3</v>
      </c>
      <c r="P47" s="85">
        <v>2.19002390888468</v>
      </c>
      <c r="Q47" s="85">
        <v>1.3066009661662299E-3</v>
      </c>
      <c r="R47" s="85">
        <v>2.4607686478450699</v>
      </c>
      <c r="S47" s="85">
        <v>0.123249680792021</v>
      </c>
      <c r="T47" s="85">
        <v>893.82171946939798</v>
      </c>
      <c r="U47" s="85">
        <v>0.162456058339358</v>
      </c>
      <c r="V47" s="86">
        <v>44119.613217592596</v>
      </c>
      <c r="W47" s="85">
        <v>2.4</v>
      </c>
      <c r="X47" s="85">
        <v>1.35501940024449E-2</v>
      </c>
      <c r="Y47" s="85">
        <v>7.4032032162231597E-3</v>
      </c>
      <c r="Z47" s="116">
        <f>((((N47/1000)+1)/((SMOW!$Z$4/1000)+1))-1)*1000</f>
        <v>12.214458998043742</v>
      </c>
      <c r="AA47" s="116">
        <f>((((P47/1000)+1)/((SMOW!$AA$4/1000)+1))-1)*1000</f>
        <v>23.469695009965321</v>
      </c>
      <c r="AB47" s="116">
        <f>Z47*SMOW!$AN$6</f>
        <v>13.336892916814083</v>
      </c>
      <c r="AC47" s="116">
        <f>AA47*SMOW!$AN$12</f>
        <v>25.578049584978498</v>
      </c>
      <c r="AD47" s="116">
        <f t="shared" ref="AD47" si="100">LN((AB47/1000)+1)*1000</f>
        <v>13.248739490706935</v>
      </c>
      <c r="AE47" s="116">
        <f t="shared" ref="AE47" si="101">LN((AC47/1000)+1)*1000</f>
        <v>25.256404444485096</v>
      </c>
      <c r="AF47" s="51">
        <f>(AD47-SMOW!AN$14*AE47)</f>
        <v>-8.6642055981196009E-2</v>
      </c>
      <c r="AG47" s="55">
        <f t="shared" ref="AG47" si="102">AF47*1000</f>
        <v>-86.642055981196009</v>
      </c>
      <c r="AH47" s="55">
        <f>AVERAGE(AG47:AG48)</f>
        <v>-88.254182572494955</v>
      </c>
      <c r="AI47" s="55">
        <f>STDEV(AG47:AG48)</f>
        <v>2.2798912896772769</v>
      </c>
      <c r="AK47" s="100">
        <v>16</v>
      </c>
      <c r="AL47" s="100">
        <v>0</v>
      </c>
      <c r="AM47" s="100">
        <v>0</v>
      </c>
      <c r="AN47" s="100">
        <v>0</v>
      </c>
    </row>
    <row r="48" spans="1:40" s="85" customFormat="1" x14ac:dyDescent="0.3">
      <c r="A48" s="85">
        <v>2506</v>
      </c>
      <c r="B48" s="85" t="s">
        <v>112</v>
      </c>
      <c r="C48" s="85" t="s">
        <v>64</v>
      </c>
      <c r="D48" s="85" t="s">
        <v>114</v>
      </c>
      <c r="E48" s="85" t="s">
        <v>170</v>
      </c>
      <c r="F48" s="85">
        <v>11.7234195366531</v>
      </c>
      <c r="G48" s="85">
        <v>11.655231862602101</v>
      </c>
      <c r="H48" s="85">
        <v>6.4642590812904396E-3</v>
      </c>
      <c r="I48" s="85">
        <v>22.6045756577996</v>
      </c>
      <c r="J48" s="85">
        <v>22.352878146230299</v>
      </c>
      <c r="K48" s="85">
        <v>1.4803891580607901E-3</v>
      </c>
      <c r="L48" s="85">
        <v>-0.14708779860747501</v>
      </c>
      <c r="M48" s="85">
        <v>6.4412076017970098E-3</v>
      </c>
      <c r="N48" s="85">
        <v>1.40890778645265</v>
      </c>
      <c r="O48" s="85">
        <v>6.3983560143428802E-3</v>
      </c>
      <c r="P48" s="85">
        <v>2.258723569342</v>
      </c>
      <c r="Q48" s="85">
        <v>1.4509351740281101E-3</v>
      </c>
      <c r="R48" s="85">
        <v>2.7346030615864598</v>
      </c>
      <c r="S48" s="85">
        <v>0.13224864711107101</v>
      </c>
      <c r="T48" s="85">
        <v>657.21388920903098</v>
      </c>
      <c r="U48" s="85">
        <v>0.10103229457087699</v>
      </c>
      <c r="V48" s="86">
        <v>44119.712951388887</v>
      </c>
      <c r="W48" s="85">
        <v>2.4</v>
      </c>
      <c r="X48" s="85">
        <v>2.3662969265339499E-2</v>
      </c>
      <c r="Y48" s="85">
        <v>3.7649112795077898E-2</v>
      </c>
      <c r="Z48" s="116">
        <f>((((N48/1000)+1)/((SMOW!$Z$4/1000)+1))-1)*1000</f>
        <v>12.247998352413969</v>
      </c>
      <c r="AA48" s="116">
        <f>((((P48/1000)+1)/((SMOW!$AA$4/1000)+1))-1)*1000</f>
        <v>23.539853381988607</v>
      </c>
      <c r="AB48" s="116">
        <f>Z48*SMOW!$AN$6</f>
        <v>13.373514332286225</v>
      </c>
      <c r="AC48" s="116">
        <f>AA48*SMOW!$AN$12</f>
        <v>25.654510498409671</v>
      </c>
      <c r="AD48" s="116">
        <f t="shared" ref="AD48" si="103">LN((AB48/1000)+1)*1000</f>
        <v>13.284878265487107</v>
      </c>
      <c r="AE48" s="116">
        <f t="shared" ref="AE48" si="104">LN((AC48/1000)+1)*1000</f>
        <v>25.330955633808522</v>
      </c>
      <c r="AF48" s="51">
        <f>(AD48-SMOW!AN$14*AE48)</f>
        <v>-8.98663091637939E-2</v>
      </c>
      <c r="AG48" s="55">
        <f t="shared" ref="AG48" si="105">AF48*1000</f>
        <v>-89.8663091637939</v>
      </c>
      <c r="AK48" s="100">
        <v>16</v>
      </c>
      <c r="AL48" s="100">
        <v>0</v>
      </c>
      <c r="AM48" s="100">
        <v>0</v>
      </c>
      <c r="AN48" s="100">
        <v>0</v>
      </c>
    </row>
    <row r="49" spans="1:40" x14ac:dyDescent="0.3">
      <c r="A49" s="85">
        <v>2507</v>
      </c>
      <c r="B49" s="85" t="s">
        <v>112</v>
      </c>
      <c r="C49" s="85" t="s">
        <v>48</v>
      </c>
      <c r="D49" s="85" t="s">
        <v>110</v>
      </c>
      <c r="E49" s="85" t="s">
        <v>171</v>
      </c>
      <c r="F49" s="85">
        <v>12.516326908756801</v>
      </c>
      <c r="G49" s="85">
        <v>12.438644659631001</v>
      </c>
      <c r="H49" s="85">
        <v>5.3817031087631702E-3</v>
      </c>
      <c r="I49" s="85">
        <v>24.1362832799465</v>
      </c>
      <c r="J49" s="85">
        <v>23.849606871311401</v>
      </c>
      <c r="K49" s="85">
        <v>1.29135612249803E-3</v>
      </c>
      <c r="L49" s="85">
        <v>-0.15394776842135799</v>
      </c>
      <c r="M49" s="85">
        <v>5.3103587498828401E-3</v>
      </c>
      <c r="N49" s="85">
        <v>2.1937314745687702</v>
      </c>
      <c r="O49" s="85">
        <v>5.3268366908458698E-3</v>
      </c>
      <c r="P49" s="85">
        <v>3.7599561697016202</v>
      </c>
      <c r="Q49" s="85">
        <v>1.2656631603459301E-3</v>
      </c>
      <c r="R49" s="85">
        <v>5.0276488855715202</v>
      </c>
      <c r="S49" s="85">
        <v>0.11305668940192801</v>
      </c>
      <c r="T49" s="85">
        <v>982.37486602801596</v>
      </c>
      <c r="U49" s="85">
        <v>0.14741815069922701</v>
      </c>
      <c r="V49" s="86">
        <v>44119.813275462962</v>
      </c>
      <c r="W49" s="85">
        <v>2.4</v>
      </c>
      <c r="X49" s="85">
        <v>9.1640719678796098E-4</v>
      </c>
      <c r="Y49" s="85">
        <v>1.4009712316053E-4</v>
      </c>
      <c r="Z49" s="116">
        <f>((((N49/1000)+1)/((SMOW!$Z$4/1000)+1))-1)*1000</f>
        <v>13.041316847164586</v>
      </c>
      <c r="AA49" s="116">
        <f>((((P49/1000)+1)/((SMOW!$AA$4/1000)+1))-1)*1000</f>
        <v>25.072961909287983</v>
      </c>
      <c r="AB49" s="116">
        <f>Z49*SMOW!$AN$6</f>
        <v>14.239733934407912</v>
      </c>
      <c r="AC49" s="116">
        <f>AA49*SMOW!$AN$12</f>
        <v>27.325342859621284</v>
      </c>
      <c r="AD49" s="116">
        <f t="shared" ref="AD49" si="106">LN((AB49/1000)+1)*1000</f>
        <v>14.139301223671987</v>
      </c>
      <c r="AE49" s="116">
        <f t="shared" ref="AE49" si="107">LN((AC49/1000)+1)*1000</f>
        <v>26.958670321196429</v>
      </c>
      <c r="AF49" s="51">
        <f>(AD49-SMOW!AN$14*AE49)</f>
        <v>-9.48767059197273E-2</v>
      </c>
      <c r="AG49" s="55">
        <f t="shared" ref="AG49" si="108">AF49*1000</f>
        <v>-94.8767059197273</v>
      </c>
      <c r="AH49" s="55">
        <f>AVERAGE(AG49:AG50)</f>
        <v>-101.43450828083101</v>
      </c>
      <c r="AI49" s="55">
        <f>STDEV(AG49:AG50)</f>
        <v>9.2741330384351635</v>
      </c>
      <c r="AK49" s="100">
        <v>16</v>
      </c>
      <c r="AL49" s="100">
        <v>0</v>
      </c>
      <c r="AM49" s="100">
        <v>0</v>
      </c>
      <c r="AN49" s="100">
        <v>0</v>
      </c>
    </row>
    <row r="50" spans="1:40" x14ac:dyDescent="0.3">
      <c r="A50" s="85">
        <v>2508</v>
      </c>
      <c r="B50" s="85" t="s">
        <v>120</v>
      </c>
      <c r="C50" s="85" t="s">
        <v>48</v>
      </c>
      <c r="D50" s="85" t="s">
        <v>110</v>
      </c>
      <c r="E50" s="85" t="s">
        <v>172</v>
      </c>
      <c r="F50" s="85">
        <v>11.3609929291692</v>
      </c>
      <c r="G50" s="85">
        <v>11.296941074602399</v>
      </c>
      <c r="H50" s="85">
        <v>4.8202720547314403E-3</v>
      </c>
      <c r="I50" s="85">
        <v>21.9411813801606</v>
      </c>
      <c r="J50" s="85">
        <v>21.703937607210001</v>
      </c>
      <c r="K50" s="85">
        <v>1.67681806942495E-3</v>
      </c>
      <c r="L50" s="85">
        <v>-0.162737982004413</v>
      </c>
      <c r="M50" s="85">
        <v>4.7375405099141501E-3</v>
      </c>
      <c r="N50" s="85">
        <v>1.0501761151828499</v>
      </c>
      <c r="O50" s="85">
        <v>4.7711294216886699E-3</v>
      </c>
      <c r="P50" s="85">
        <v>1.60852825655263</v>
      </c>
      <c r="Q50" s="85">
        <v>1.6434559143641101E-3</v>
      </c>
      <c r="R50" s="85">
        <v>1.17712178141011</v>
      </c>
      <c r="S50" s="85">
        <v>0.122451990779001</v>
      </c>
      <c r="T50" s="85">
        <v>867.68764739838196</v>
      </c>
      <c r="U50" s="85">
        <v>0.223298199484528</v>
      </c>
      <c r="V50" s="86">
        <v>44120.559108796297</v>
      </c>
      <c r="W50" s="85">
        <v>2.4</v>
      </c>
      <c r="X50" s="85">
        <v>3.3609380825636498E-4</v>
      </c>
      <c r="Y50" s="110">
        <v>3.8228703186832399E-5</v>
      </c>
      <c r="Z50" s="116">
        <f>((((N50/1000)+1)/((SMOW!$Z$4/1000)+1))-1)*1000</f>
        <v>11.885383826654383</v>
      </c>
      <c r="AA50" s="116">
        <f>((((P50/1000)+1)/((SMOW!$AA$4/1000)+1))-1)*1000</f>
        <v>22.875852361621263</v>
      </c>
      <c r="AB50" s="116">
        <f>Z50*SMOW!$AN$6</f>
        <v>12.977577754095453</v>
      </c>
      <c r="AC50" s="116">
        <f>AA50*SMOW!$AN$12</f>
        <v>24.930860232983516</v>
      </c>
      <c r="AD50" s="116">
        <f t="shared" ref="AD50" si="109">LN((AB50/1000)+1)*1000</f>
        <v>12.894090524136887</v>
      </c>
      <c r="AE50" s="116">
        <f t="shared" ref="AE50" si="110">LN((AC50/1000)+1)*1000</f>
        <v>24.625156884050799</v>
      </c>
      <c r="AF50" s="51">
        <f>(AD50-SMOW!AN$14*AE50)</f>
        <v>-0.10799231064193471</v>
      </c>
      <c r="AG50" s="55">
        <f t="shared" ref="AG50" si="111">AF50*1000</f>
        <v>-107.99231064193471</v>
      </c>
      <c r="AK50" s="100">
        <v>16</v>
      </c>
      <c r="AL50" s="100">
        <v>0</v>
      </c>
      <c r="AM50" s="100">
        <v>0</v>
      </c>
      <c r="AN50" s="100">
        <v>0</v>
      </c>
    </row>
    <row r="51" spans="1:40" x14ac:dyDescent="0.3">
      <c r="A51" s="85">
        <v>2509</v>
      </c>
      <c r="B51" s="85" t="s">
        <v>120</v>
      </c>
      <c r="C51" s="85" t="s">
        <v>48</v>
      </c>
      <c r="D51" s="85" t="s">
        <v>111</v>
      </c>
      <c r="E51" s="85" t="s">
        <v>173</v>
      </c>
      <c r="F51" s="85">
        <v>12.2229753422973</v>
      </c>
      <c r="G51" s="85">
        <v>12.148877247074999</v>
      </c>
      <c r="H51" s="85">
        <v>6.1280904292914601E-3</v>
      </c>
      <c r="I51" s="85">
        <v>23.5781129878144</v>
      </c>
      <c r="J51" s="85">
        <v>23.304442638110999</v>
      </c>
      <c r="K51" s="85">
        <v>1.6216858310049501E-3</v>
      </c>
      <c r="L51" s="85">
        <v>-0.15586846584757799</v>
      </c>
      <c r="M51" s="85">
        <v>6.3358323031449601E-3</v>
      </c>
      <c r="N51" s="85">
        <v>1.9033706248612201</v>
      </c>
      <c r="O51" s="85">
        <v>6.0656145989225604E-3</v>
      </c>
      <c r="P51" s="85">
        <v>3.2128912945353001</v>
      </c>
      <c r="Q51" s="85">
        <v>1.58942059296871E-3</v>
      </c>
      <c r="R51" s="85">
        <v>3.8300896115593699</v>
      </c>
      <c r="S51" s="85">
        <v>0.160632018437669</v>
      </c>
      <c r="T51" s="85">
        <v>985.51990962787397</v>
      </c>
      <c r="U51" s="85">
        <v>0.12725609977999</v>
      </c>
      <c r="V51" s="86">
        <v>44120.650196759256</v>
      </c>
      <c r="W51" s="85">
        <v>2.4</v>
      </c>
      <c r="X51" s="85">
        <v>6.2674951998355502E-2</v>
      </c>
      <c r="Y51" s="85">
        <v>4.8629107227313603E-2</v>
      </c>
      <c r="Z51" s="116">
        <f>((((N51/1000)+1)/((SMOW!$Z$4/1000)+1))-1)*1000</f>
        <v>12.74781317785334</v>
      </c>
      <c r="AA51" s="116">
        <f>((((P51/1000)+1)/((SMOW!$AA$4/1000)+1))-1)*1000</f>
        <v>24.51428111265286</v>
      </c>
      <c r="AB51" s="116">
        <f>Z51*SMOW!$AN$6</f>
        <v>13.919259076788508</v>
      </c>
      <c r="AC51" s="116">
        <f>AA51*SMOW!$AN$12</f>
        <v>26.71647405615192</v>
      </c>
      <c r="AD51" s="116">
        <f t="shared" ref="AD51" si="112">LN((AB51/1000)+1)*1000</f>
        <v>13.823275841647353</v>
      </c>
      <c r="AE51" s="116">
        <f t="shared" ref="AE51" si="113">LN((AC51/1000)+1)*1000</f>
        <v>26.365820831679354</v>
      </c>
      <c r="AF51" s="51">
        <f>(AD51-SMOW!AN$14*AE51)</f>
        <v>-9.7877557479346677E-2</v>
      </c>
      <c r="AG51" s="55">
        <f t="shared" ref="AG51" si="114">AF51*1000</f>
        <v>-97.877557479346677</v>
      </c>
      <c r="AH51" s="55">
        <f>AVERAGE(AG51:AG52)</f>
        <v>-94.90072009157835</v>
      </c>
      <c r="AI51" s="55">
        <f>STDEV(AG51:AG52)</f>
        <v>4.2098838067612645</v>
      </c>
      <c r="AK51" s="100">
        <v>16</v>
      </c>
      <c r="AL51" s="100">
        <v>0</v>
      </c>
      <c r="AM51" s="100">
        <v>0</v>
      </c>
      <c r="AN51" s="100">
        <v>0</v>
      </c>
    </row>
    <row r="52" spans="1:40" s="85" customFormat="1" x14ac:dyDescent="0.3">
      <c r="A52" s="85">
        <v>2510</v>
      </c>
      <c r="B52" s="85" t="s">
        <v>120</v>
      </c>
      <c r="C52" s="85" t="s">
        <v>48</v>
      </c>
      <c r="D52" s="85" t="s">
        <v>111</v>
      </c>
      <c r="E52" s="85" t="s">
        <v>182</v>
      </c>
      <c r="F52" s="85">
        <v>12.6552728753419</v>
      </c>
      <c r="G52" s="85">
        <v>12.5758633253886</v>
      </c>
      <c r="H52" s="85">
        <v>6.6527830751277103E-3</v>
      </c>
      <c r="I52" s="85">
        <v>24.3979815514856</v>
      </c>
      <c r="J52" s="85">
        <v>24.105104945887302</v>
      </c>
      <c r="K52" s="85">
        <v>1.13536870852416E-3</v>
      </c>
      <c r="L52" s="85">
        <v>-0.15163208603989201</v>
      </c>
      <c r="M52" s="85">
        <v>6.5259109752464697E-3</v>
      </c>
      <c r="N52" s="85">
        <v>2.3312608881935399</v>
      </c>
      <c r="O52" s="85">
        <v>6.5849580076499199E-3</v>
      </c>
      <c r="P52" s="85">
        <v>4.0164476639082203</v>
      </c>
      <c r="Q52" s="85">
        <v>1.1127792889588501E-3</v>
      </c>
      <c r="R52" s="85">
        <v>4.8224911058173596</v>
      </c>
      <c r="S52" s="85">
        <v>0.14121427742128601</v>
      </c>
      <c r="T52" s="85">
        <v>1132.3618668229799</v>
      </c>
      <c r="U52" s="85">
        <v>0.16552089082246599</v>
      </c>
      <c r="V52" s="86">
        <v>44120.742962962962</v>
      </c>
      <c r="W52" s="85">
        <v>2.4</v>
      </c>
      <c r="X52" s="85">
        <v>6.08132751797832E-3</v>
      </c>
      <c r="Y52" s="85">
        <v>2.4558914466575399E-3</v>
      </c>
      <c r="Z52" s="116">
        <f>((((N52/1000)+1)/((SMOW!$Z$4/1000)+1))-1)*1000</f>
        <v>13.180334857264109</v>
      </c>
      <c r="AA52" s="116">
        <f>((((P52/1000)+1)/((SMOW!$AA$4/1000)+1))-1)*1000</f>
        <v>25.334899530982113</v>
      </c>
      <c r="AB52" s="116">
        <f>Z52*SMOW!$AN$6</f>
        <v>14.391526847585881</v>
      </c>
      <c r="AC52" s="116">
        <f>AA52*SMOW!$AN$12</f>
        <v>27.610811140015173</v>
      </c>
      <c r="AD52" s="116">
        <f t="shared" ref="AD52" si="115">LN((AB52/1000)+1)*1000</f>
        <v>14.288951794868245</v>
      </c>
      <c r="AE52" s="116">
        <f t="shared" ref="AE52" si="116">LN((AC52/1000)+1)*1000</f>
        <v>27.236506965098588</v>
      </c>
      <c r="AF52" s="51">
        <f>(AD52-SMOW!AN$14*AE52)</f>
        <v>-9.1923882703810023E-2</v>
      </c>
      <c r="AG52" s="55">
        <f t="shared" ref="AG52" si="117">AF52*1000</f>
        <v>-91.923882703810023</v>
      </c>
      <c r="AK52" s="100">
        <v>16</v>
      </c>
      <c r="AL52" s="100">
        <v>0</v>
      </c>
      <c r="AM52" s="100">
        <v>0</v>
      </c>
      <c r="AN52" s="100">
        <v>0</v>
      </c>
    </row>
    <row r="53" spans="1:40" s="85" customFormat="1" x14ac:dyDescent="0.3">
      <c r="A53" s="85">
        <v>2511</v>
      </c>
      <c r="B53" s="85" t="s">
        <v>112</v>
      </c>
      <c r="C53" s="85" t="s">
        <v>48</v>
      </c>
      <c r="D53" s="85" t="s">
        <v>111</v>
      </c>
      <c r="E53" s="85" t="s">
        <v>174</v>
      </c>
      <c r="F53" s="85">
        <v>11.7652352408324</v>
      </c>
      <c r="G53" s="85">
        <v>11.696562328514799</v>
      </c>
      <c r="H53" s="85">
        <v>5.7858222046194797E-3</v>
      </c>
      <c r="I53" s="85">
        <v>22.723144070378499</v>
      </c>
      <c r="J53" s="85">
        <v>22.468818910406299</v>
      </c>
      <c r="K53" s="85">
        <v>1.1473211917983599E-3</v>
      </c>
      <c r="L53" s="85">
        <v>-0.166974056179715</v>
      </c>
      <c r="M53" s="85">
        <v>5.7737957439271403E-3</v>
      </c>
      <c r="N53" s="85">
        <v>1.45029717987966</v>
      </c>
      <c r="O53" s="85">
        <v>5.7268357959240502E-3</v>
      </c>
      <c r="P53" s="85">
        <v>2.3749329318617498</v>
      </c>
      <c r="Q53" s="85">
        <v>1.1244939643208099E-3</v>
      </c>
      <c r="R53" s="85">
        <v>1.05064993572923</v>
      </c>
      <c r="S53" s="85">
        <v>0.14881790127609301</v>
      </c>
      <c r="T53" s="85">
        <v>885.70162119184795</v>
      </c>
      <c r="U53" s="85">
        <v>0.32486538469656201</v>
      </c>
      <c r="V53" s="86">
        <v>44124.4218287037</v>
      </c>
      <c r="W53" s="85">
        <v>2.4</v>
      </c>
      <c r="X53" s="85">
        <v>3.79572107669667E-3</v>
      </c>
      <c r="Y53" s="85">
        <v>6.5525021384378697E-3</v>
      </c>
      <c r="Z53" s="116">
        <f>((((N53/1000)+1)/((SMOW!$Z$4/1000)+1))-1)*1000</f>
        <v>12.289835738045207</v>
      </c>
      <c r="AA53" s="116">
        <f>((((P53/1000)+1)/((SMOW!$AA$4/1000)+1))-1)*1000</f>
        <v>23.658530237652631</v>
      </c>
      <c r="AB53" s="116">
        <f>Z53*SMOW!$AN$6</f>
        <v>13.419196317233133</v>
      </c>
      <c r="AC53" s="116">
        <f>AA53*SMOW!$AN$12</f>
        <v>25.783848459447292</v>
      </c>
      <c r="AD53" s="116">
        <f t="shared" ref="AD53" si="118">LN((AB53/1000)+1)*1000</f>
        <v>13.329956368161087</v>
      </c>
      <c r="AE53" s="116">
        <f t="shared" ref="AE53" si="119">LN((AC53/1000)+1)*1000</f>
        <v>25.457050537556665</v>
      </c>
      <c r="AF53" s="51">
        <f>(AD53-SMOW!AN$14*AE53)</f>
        <v>-0.11136631566883359</v>
      </c>
      <c r="AG53" s="55">
        <f t="shared" ref="AG53" si="120">AF53*1000</f>
        <v>-111.36631566883359</v>
      </c>
      <c r="AH53" s="55">
        <f>AVERAGE(AG53:AG54)</f>
        <v>-105.60766374008867</v>
      </c>
      <c r="AI53" s="55">
        <f>STDEV(AG53:AG54)</f>
        <v>8.1439636586170447</v>
      </c>
      <c r="AK53" s="100">
        <v>16</v>
      </c>
      <c r="AL53" s="100">
        <v>0</v>
      </c>
      <c r="AM53" s="100">
        <v>0</v>
      </c>
      <c r="AN53" s="100">
        <v>0</v>
      </c>
    </row>
    <row r="54" spans="1:40" s="85" customFormat="1" x14ac:dyDescent="0.3">
      <c r="A54" s="85">
        <v>2512</v>
      </c>
      <c r="B54" s="85" t="s">
        <v>112</v>
      </c>
      <c r="C54" s="85" t="s">
        <v>48</v>
      </c>
      <c r="D54" s="85" t="s">
        <v>111</v>
      </c>
      <c r="E54" s="85" t="s">
        <v>175</v>
      </c>
      <c r="F54" s="85">
        <v>12.933423116847401</v>
      </c>
      <c r="G54" s="85">
        <v>12.8505002982284</v>
      </c>
      <c r="H54" s="85">
        <v>4.0887495291127701E-3</v>
      </c>
      <c r="I54" s="85">
        <v>24.9466634181267</v>
      </c>
      <c r="J54" s="85">
        <v>24.640575494304301</v>
      </c>
      <c r="K54" s="85">
        <v>1.68225825632924E-3</v>
      </c>
      <c r="L54" s="85">
        <v>-0.159723562764265</v>
      </c>
      <c r="M54" s="85">
        <v>4.1057076154270298E-3</v>
      </c>
      <c r="N54" s="85">
        <v>2.6065753903270599</v>
      </c>
      <c r="O54" s="85">
        <v>4.0470647620604603E-3</v>
      </c>
      <c r="P54" s="85">
        <v>4.5542128963311903</v>
      </c>
      <c r="Q54" s="85">
        <v>1.64878786271336E-3</v>
      </c>
      <c r="R54" s="85">
        <v>4.5545019132545397</v>
      </c>
      <c r="S54" s="85">
        <v>0.15442794224296399</v>
      </c>
      <c r="T54" s="85">
        <v>1110.6713601722599</v>
      </c>
      <c r="U54" s="85">
        <v>0.136309807699425</v>
      </c>
      <c r="V54" s="86">
        <v>44124.52138888889</v>
      </c>
      <c r="W54" s="85">
        <v>2.4</v>
      </c>
      <c r="X54" s="85">
        <v>4.8806449572149496E-3</v>
      </c>
      <c r="Y54" s="85">
        <v>7.3281318338047404E-3</v>
      </c>
      <c r="Z54" s="116">
        <f>((((N54/1000)+1)/((SMOW!$Z$4/1000)+1))-1)*1000</f>
        <v>13.458629319730964</v>
      </c>
      <c r="AA54" s="116">
        <f>((((P54/1000)+1)/((SMOW!$AA$4/1000)+1))-1)*1000</f>
        <v>25.884083223979061</v>
      </c>
      <c r="AB54" s="116">
        <f>Z54*SMOW!$AN$6</f>
        <v>14.695394865470032</v>
      </c>
      <c r="AC54" s="116">
        <f>AA54*SMOW!$AN$12</f>
        <v>28.20932968594315</v>
      </c>
      <c r="AD54" s="116">
        <f t="shared" ref="AD54" si="121">LN((AB54/1000)+1)*1000</f>
        <v>14.58846387284196</v>
      </c>
      <c r="AE54" s="116">
        <f t="shared" ref="AE54" si="122">LN((AC54/1000)+1)*1000</f>
        <v>27.818774402752467</v>
      </c>
      <c r="AF54" s="51">
        <f>(AD54-SMOW!AN$14*AE54)</f>
        <v>-9.9849011811343757E-2</v>
      </c>
      <c r="AG54" s="55">
        <f t="shared" ref="AG54" si="123">AF54*1000</f>
        <v>-99.849011811343757</v>
      </c>
      <c r="AH54" s="55"/>
      <c r="AI54" s="55"/>
      <c r="AK54" s="100">
        <v>16</v>
      </c>
      <c r="AL54" s="100">
        <v>0</v>
      </c>
      <c r="AM54" s="100">
        <v>0</v>
      </c>
      <c r="AN54" s="100">
        <v>0</v>
      </c>
    </row>
    <row r="55" spans="1:40" s="85" customFormat="1" x14ac:dyDescent="0.3">
      <c r="A55" s="85">
        <v>2513</v>
      </c>
      <c r="B55" s="85" t="s">
        <v>112</v>
      </c>
      <c r="C55" s="85" t="s">
        <v>48</v>
      </c>
      <c r="D55" s="85" t="s">
        <v>111</v>
      </c>
      <c r="E55" s="85" t="s">
        <v>176</v>
      </c>
      <c r="F55" s="85">
        <v>13.2022013706812</v>
      </c>
      <c r="G55" s="85">
        <v>13.1158114532137</v>
      </c>
      <c r="H55" s="85">
        <v>4.4783962309175602E-3</v>
      </c>
      <c r="I55" s="85">
        <v>25.4642367638812</v>
      </c>
      <c r="J55" s="85">
        <v>25.145423941236299</v>
      </c>
      <c r="K55" s="85">
        <v>1.2839075451183601E-3</v>
      </c>
      <c r="L55" s="85">
        <v>-0.16097238775907999</v>
      </c>
      <c r="M55" s="85">
        <v>4.4518630187416102E-3</v>
      </c>
      <c r="N55" s="85">
        <v>2.8726134521243498</v>
      </c>
      <c r="O55" s="85">
        <v>4.43273901902162E-3</v>
      </c>
      <c r="P55" s="85">
        <v>5.0614885463895503</v>
      </c>
      <c r="Q55" s="85">
        <v>1.2583627806709401E-3</v>
      </c>
      <c r="R55" s="85">
        <v>5.5554740578661503</v>
      </c>
      <c r="S55" s="85">
        <v>0.140356743192698</v>
      </c>
      <c r="T55" s="85">
        <v>823.81960566669397</v>
      </c>
      <c r="U55" s="85">
        <v>0.146459035813847</v>
      </c>
      <c r="V55" s="86">
        <v>44124.620405092595</v>
      </c>
      <c r="W55" s="85">
        <v>2.4</v>
      </c>
      <c r="X55" s="85">
        <v>9.2404011343424092E-3</v>
      </c>
      <c r="Y55" s="85">
        <v>6.4025334139833998E-3</v>
      </c>
      <c r="Z55" s="116">
        <f>((((N55/1000)+1)/((SMOW!$Z$4/1000)+1))-1)*1000</f>
        <v>13.727546935148549</v>
      </c>
      <c r="AA55" s="116">
        <f>((((P55/1000)+1)/((SMOW!$AA$4/1000)+1))-1)*1000</f>
        <v>26.402129944127051</v>
      </c>
      <c r="AB55" s="116">
        <f>Z55*SMOW!$AN$6</f>
        <v>14.989024361532341</v>
      </c>
      <c r="AC55" s="116">
        <f>AA55*SMOW!$AN$12</f>
        <v>28.773914129399039</v>
      </c>
      <c r="AD55" s="116">
        <f t="shared" ref="AD55" si="124">LN((AB55/1000)+1)*1000</f>
        <v>14.877798998371002</v>
      </c>
      <c r="AE55" s="116">
        <f t="shared" ref="AE55" si="125">LN((AC55/1000)+1)*1000</f>
        <v>28.367718551258317</v>
      </c>
      <c r="AF55" s="51">
        <f>(AD55-SMOW!AN$14*AE55)</f>
        <v>-0.10035639669339069</v>
      </c>
      <c r="AG55" s="55">
        <f t="shared" ref="AG55" si="126">AF55*1000</f>
        <v>-100.35639669339069</v>
      </c>
      <c r="AH55" s="55">
        <f>AVERAGE(AG55:AG56)</f>
        <v>-105.12596825146403</v>
      </c>
      <c r="AI55" s="55">
        <f>STDEV(AG55:AG56)</f>
        <v>6.7451927841362886</v>
      </c>
      <c r="AK55" s="100">
        <v>16</v>
      </c>
      <c r="AL55" s="100">
        <v>0</v>
      </c>
      <c r="AM55" s="100">
        <v>0</v>
      </c>
      <c r="AN55" s="100">
        <v>0</v>
      </c>
    </row>
    <row r="56" spans="1:40" s="85" customFormat="1" x14ac:dyDescent="0.3">
      <c r="A56" s="85">
        <v>2514</v>
      </c>
      <c r="B56" s="85" t="s">
        <v>112</v>
      </c>
      <c r="C56" s="85" t="s">
        <v>48</v>
      </c>
      <c r="D56" s="85" t="s">
        <v>111</v>
      </c>
      <c r="E56" s="85" t="s">
        <v>177</v>
      </c>
      <c r="F56" s="85">
        <v>13.2831396986398</v>
      </c>
      <c r="G56" s="85">
        <v>13.1956915122548</v>
      </c>
      <c r="H56" s="85">
        <v>6.5660982748187999E-3</v>
      </c>
      <c r="I56" s="85">
        <v>25.636890961982399</v>
      </c>
      <c r="J56" s="85">
        <v>25.313776609954701</v>
      </c>
      <c r="K56" s="85">
        <v>1.7090202270091299E-3</v>
      </c>
      <c r="L56" s="85">
        <v>-0.16998253780127701</v>
      </c>
      <c r="M56" s="85">
        <v>6.7229934922908297E-3</v>
      </c>
      <c r="N56" s="85">
        <v>2.9527266145104099</v>
      </c>
      <c r="O56" s="85">
        <v>6.4991569581494E-3</v>
      </c>
      <c r="P56" s="85">
        <v>5.2307075977481396</v>
      </c>
      <c r="Q56" s="85">
        <v>1.67501737431295E-3</v>
      </c>
      <c r="R56" s="85">
        <v>5.8914544549965804</v>
      </c>
      <c r="S56" s="85">
        <v>0.120441834989165</v>
      </c>
      <c r="T56" s="85">
        <v>734.754459684415</v>
      </c>
      <c r="U56" s="85">
        <v>0.10367494589843</v>
      </c>
      <c r="V56" s="86">
        <v>44124.714108796295</v>
      </c>
      <c r="W56" s="85">
        <v>2.4</v>
      </c>
      <c r="X56" s="85">
        <v>4.9819441604918198E-2</v>
      </c>
      <c r="Y56" s="85">
        <v>6.2811384645703697E-2</v>
      </c>
      <c r="Z56" s="116">
        <f>((((N56/1000)+1)/((SMOW!$Z$4/1000)+1))-1)*1000</f>
        <v>13.808527229647982</v>
      </c>
      <c r="AA56" s="116">
        <f>((((P56/1000)+1)/((SMOW!$AA$4/1000)+1))-1)*1000</f>
        <v>26.574942052362218</v>
      </c>
      <c r="AB56" s="116">
        <f>Z56*SMOW!$AN$6</f>
        <v>15.077446248763202</v>
      </c>
      <c r="AC56" s="116">
        <f>AA56*SMOW!$AN$12</f>
        <v>28.962250478527007</v>
      </c>
      <c r="AD56" s="116">
        <f t="shared" ref="AD56" si="127">LN((AB56/1000)+1)*1000</f>
        <v>14.964911305841751</v>
      </c>
      <c r="AE56" s="116">
        <f t="shared" ref="AE56" si="128">LN((AC56/1000)+1)*1000</f>
        <v>28.550770541006226</v>
      </c>
      <c r="AF56" s="51">
        <f>(AD56-SMOW!AN$14*AE56)</f>
        <v>-0.10989553980953737</v>
      </c>
      <c r="AG56" s="55">
        <f t="shared" ref="AG56" si="129">AF56*1000</f>
        <v>-109.89553980953737</v>
      </c>
      <c r="AK56" s="100">
        <v>16</v>
      </c>
      <c r="AL56" s="100">
        <v>0</v>
      </c>
      <c r="AM56" s="100">
        <v>0</v>
      </c>
      <c r="AN56" s="100">
        <v>0</v>
      </c>
    </row>
    <row r="57" spans="1:40" x14ac:dyDescent="0.3">
      <c r="A57" s="85">
        <v>2515</v>
      </c>
      <c r="B57" s="85" t="s">
        <v>112</v>
      </c>
      <c r="C57" s="85" t="s">
        <v>48</v>
      </c>
      <c r="D57" s="85" t="s">
        <v>111</v>
      </c>
      <c r="E57" s="85" t="s">
        <v>178</v>
      </c>
      <c r="F57" s="85">
        <v>13.269927058157901</v>
      </c>
      <c r="G57" s="85">
        <v>13.182652274453099</v>
      </c>
      <c r="H57" s="85">
        <v>5.3112926425224897E-3</v>
      </c>
      <c r="I57" s="85">
        <v>25.5864546068509</v>
      </c>
      <c r="J57" s="85">
        <v>25.264599767531202</v>
      </c>
      <c r="K57" s="85">
        <v>1.52134369442733E-3</v>
      </c>
      <c r="L57" s="85">
        <v>-0.157056402803329</v>
      </c>
      <c r="M57" s="85">
        <v>5.15574394605976E-3</v>
      </c>
      <c r="N57" s="85">
        <v>2.9396486767870198</v>
      </c>
      <c r="O57" s="85">
        <v>5.2571440587184598E-3</v>
      </c>
      <c r="P57" s="85">
        <v>5.1812747298353097</v>
      </c>
      <c r="Q57" s="85">
        <v>1.49107487447456E-3</v>
      </c>
      <c r="R57" s="85">
        <v>5.5994419140764302</v>
      </c>
      <c r="S57" s="85">
        <v>0.14712038414811601</v>
      </c>
      <c r="T57" s="85">
        <v>781.53121426746395</v>
      </c>
      <c r="U57" s="85">
        <v>9.8883552848884101E-2</v>
      </c>
      <c r="V57" s="86">
        <v>44124.810567129629</v>
      </c>
      <c r="W57" s="85">
        <v>2.4</v>
      </c>
      <c r="X57" s="85">
        <v>4.2618257915762597E-2</v>
      </c>
      <c r="Y57" s="85">
        <v>3.5182263963686802E-2</v>
      </c>
      <c r="Z57" s="116">
        <f>((((N57/1000)+1)/((SMOW!$Z$4/1000)+1))-1)*1000</f>
        <v>13.79530773840898</v>
      </c>
      <c r="AA57" s="116">
        <f>((((P57/1000)+1)/((SMOW!$AA$4/1000)+1))-1)*1000</f>
        <v>26.524459567963675</v>
      </c>
      <c r="AB57" s="116">
        <f>Z57*SMOW!$AN$6</f>
        <v>15.063011967302389</v>
      </c>
      <c r="AC57" s="116">
        <f>AA57*SMOW!$AN$12</f>
        <v>28.907232997960236</v>
      </c>
      <c r="AD57" s="116">
        <f t="shared" ref="AD57" si="130">LN((AB57/1000)+1)*1000</f>
        <v>14.950691322783142</v>
      </c>
      <c r="AE57" s="116">
        <f t="shared" ref="AE57" si="131">LN((AC57/1000)+1)*1000</f>
        <v>28.497300210626623</v>
      </c>
      <c r="AF57" s="51">
        <f>(AD57-SMOW!AN$14*AE57)</f>
        <v>-9.5883188427716703E-2</v>
      </c>
      <c r="AG57" s="55">
        <f t="shared" ref="AG57" si="132">AF57*1000</f>
        <v>-95.883188427716703</v>
      </c>
      <c r="AH57" s="55">
        <f>AVERAGE(AG57:AG58)</f>
        <v>-96.372061188784386</v>
      </c>
      <c r="AI57" s="55">
        <f>STDEV(AG57:AG58)</f>
        <v>0.69137048897669806</v>
      </c>
      <c r="AK57" s="100">
        <v>16</v>
      </c>
      <c r="AL57" s="100">
        <v>0</v>
      </c>
      <c r="AM57" s="100">
        <v>0</v>
      </c>
      <c r="AN57" s="100">
        <v>0</v>
      </c>
    </row>
    <row r="58" spans="1:40" x14ac:dyDescent="0.3">
      <c r="A58" s="85">
        <v>2516</v>
      </c>
      <c r="B58" s="85" t="s">
        <v>120</v>
      </c>
      <c r="C58" s="85" t="s">
        <v>48</v>
      </c>
      <c r="D58" s="85" t="s">
        <v>111</v>
      </c>
      <c r="E58" s="85" t="s">
        <v>179</v>
      </c>
      <c r="F58" s="85">
        <v>12.3292275092265</v>
      </c>
      <c r="G58" s="85">
        <v>12.2538409637244</v>
      </c>
      <c r="H58" s="85">
        <v>5.7128577623688399E-3</v>
      </c>
      <c r="I58" s="85">
        <v>23.780390374956099</v>
      </c>
      <c r="J58" s="85">
        <v>23.502041066263999</v>
      </c>
      <c r="K58" s="85">
        <v>1.1871371368545899E-3</v>
      </c>
      <c r="L58" s="85">
        <v>-0.15523671926302701</v>
      </c>
      <c r="M58" s="85">
        <v>5.7639063610657798E-3</v>
      </c>
      <c r="N58" s="85">
        <v>2.0085395518425999</v>
      </c>
      <c r="O58" s="85">
        <v>5.6546152255427798E-3</v>
      </c>
      <c r="P58" s="85">
        <v>3.4111441487367999</v>
      </c>
      <c r="Q58" s="85">
        <v>1.1635177269993999E-3</v>
      </c>
      <c r="R58" s="85">
        <v>2.55630157558529</v>
      </c>
      <c r="S58" s="85">
        <v>0.135287016765989</v>
      </c>
      <c r="T58" s="85">
        <v>642.18742334340197</v>
      </c>
      <c r="U58" s="85">
        <v>9.52204778797755E-2</v>
      </c>
      <c r="V58" s="86">
        <v>44125.576157407406</v>
      </c>
      <c r="W58" s="85">
        <v>2.4</v>
      </c>
      <c r="X58" s="85">
        <v>1.39310220799269E-2</v>
      </c>
      <c r="Y58" s="85">
        <v>9.2180949862462804E-3</v>
      </c>
      <c r="Z58" s="116">
        <f>((((N58/1000)+1)/((SMOW!$Z$4/1000)+1))-1)*1000</f>
        <v>12.854120436554428</v>
      </c>
      <c r="AA58" s="116">
        <f>((((P58/1000)+1)/((SMOW!$AA$4/1000)+1))-1)*1000</f>
        <v>24.716743503401027</v>
      </c>
      <c r="AB58" s="116">
        <f>Z58*SMOW!$AN$6</f>
        <v>14.03533532100068</v>
      </c>
      <c r="AC58" s="116">
        <f>AA58*SMOW!$AN$12</f>
        <v>26.93712426347038</v>
      </c>
      <c r="AD58" s="116">
        <f t="shared" ref="AD58" si="133">LN((AB58/1000)+1)*1000</f>
        <v>13.937752018441158</v>
      </c>
      <c r="AE58" s="116">
        <f t="shared" ref="AE58" si="134">LN((AC58/1000)+1)*1000</f>
        <v>26.580706349225395</v>
      </c>
      <c r="AF58" s="51">
        <f>(AD58-SMOW!AN$14*AE58)</f>
        <v>-9.6860933949852068E-2</v>
      </c>
      <c r="AG58" s="55">
        <f t="shared" ref="AG58" si="135">AF58*1000</f>
        <v>-96.860933949852068</v>
      </c>
      <c r="AK58" s="100">
        <v>16</v>
      </c>
      <c r="AL58" s="100">
        <v>0</v>
      </c>
      <c r="AM58" s="100">
        <v>0</v>
      </c>
      <c r="AN58" s="100">
        <v>0</v>
      </c>
    </row>
    <row r="59" spans="1:40" x14ac:dyDescent="0.3">
      <c r="A59" s="85">
        <v>2517</v>
      </c>
      <c r="B59" s="85" t="s">
        <v>120</v>
      </c>
      <c r="C59" s="85" t="s">
        <v>48</v>
      </c>
      <c r="D59" s="85" t="s">
        <v>111</v>
      </c>
      <c r="E59" s="85" t="s">
        <v>180</v>
      </c>
      <c r="F59" s="85">
        <v>12.4235428782296</v>
      </c>
      <c r="G59" s="85">
        <v>12.3470029289244</v>
      </c>
      <c r="H59" s="85">
        <v>7.2923096794129099E-3</v>
      </c>
      <c r="I59" s="85">
        <v>23.9665389777252</v>
      </c>
      <c r="J59" s="85">
        <v>23.683849269509899</v>
      </c>
      <c r="K59" s="85">
        <v>1.3589048262804199E-3</v>
      </c>
      <c r="L59" s="85">
        <v>-0.15806948537686999</v>
      </c>
      <c r="M59" s="85">
        <v>7.18811458984942E-3</v>
      </c>
      <c r="N59" s="85">
        <v>2.1018933764521699</v>
      </c>
      <c r="O59" s="85">
        <v>7.2179646435840501E-3</v>
      </c>
      <c r="P59" s="85">
        <v>3.5935891186172801</v>
      </c>
      <c r="Q59" s="85">
        <v>1.3318679077519401E-3</v>
      </c>
      <c r="R59" s="85">
        <v>3.1376886468574798</v>
      </c>
      <c r="S59" s="85">
        <v>0.14507142051062699</v>
      </c>
      <c r="T59" s="85">
        <v>1004.8190773446</v>
      </c>
      <c r="U59" s="85">
        <v>0.161984378357036</v>
      </c>
      <c r="V59" s="86">
        <v>44125.677384259259</v>
      </c>
      <c r="W59" s="85">
        <v>2.4</v>
      </c>
      <c r="X59" s="85">
        <v>1.39641977181934E-2</v>
      </c>
      <c r="Y59" s="85">
        <v>2.3443414293976599E-2</v>
      </c>
      <c r="Z59" s="116">
        <f>((((N59/1000)+1)/((SMOW!$Z$4/1000)+1))-1)*1000</f>
        <v>12.948484708097396</v>
      </c>
      <c r="AA59" s="116">
        <f>((((P59/1000)+1)/((SMOW!$AA$4/1000)+1))-1)*1000</f>
        <v>24.903062358333507</v>
      </c>
      <c r="AB59" s="116">
        <f>Z59*SMOW!$AN$6</f>
        <v>14.13837109073418</v>
      </c>
      <c r="AC59" s="116">
        <f>AA59*SMOW!$AN$12</f>
        <v>27.140180711713782</v>
      </c>
      <c r="AD59" s="116">
        <f t="shared" ref="AD59" si="136">LN((AB59/1000)+1)*1000</f>
        <v>14.039356500834625</v>
      </c>
      <c r="AE59" s="116">
        <f t="shared" ref="AE59" si="137">LN((AC59/1000)+1)*1000</f>
        <v>26.778416969378775</v>
      </c>
      <c r="AF59" s="51">
        <f>(AD59-SMOW!AN$14*AE59)</f>
        <v>-9.9647658997367827E-2</v>
      </c>
      <c r="AG59" s="55">
        <f t="shared" ref="AG59" si="138">AF59*1000</f>
        <v>-99.647658997367827</v>
      </c>
      <c r="AH59" s="55">
        <f>AVERAGE(AG59:AG60)</f>
        <v>-104.38491333555788</v>
      </c>
      <c r="AI59" s="55">
        <f>STDEV(AG59:AG60)</f>
        <v>6.699489333479157</v>
      </c>
      <c r="AK59" s="100">
        <v>16</v>
      </c>
      <c r="AL59" s="100">
        <v>0</v>
      </c>
      <c r="AM59" s="100">
        <v>0</v>
      </c>
      <c r="AN59" s="100">
        <v>0</v>
      </c>
    </row>
    <row r="60" spans="1:40" s="85" customFormat="1" x14ac:dyDescent="0.3">
      <c r="A60" s="85">
        <v>2518</v>
      </c>
      <c r="B60" s="85" t="s">
        <v>120</v>
      </c>
      <c r="C60" s="85" t="s">
        <v>48</v>
      </c>
      <c r="D60" s="85" t="s">
        <v>111</v>
      </c>
      <c r="E60" s="85" t="s">
        <v>181</v>
      </c>
      <c r="F60" s="85">
        <v>12.7462114805718</v>
      </c>
      <c r="G60" s="85">
        <v>12.665661629934799</v>
      </c>
      <c r="H60" s="85">
        <v>5.8010615827158796E-3</v>
      </c>
      <c r="I60" s="85">
        <v>24.603417601247902</v>
      </c>
      <c r="J60" s="85">
        <v>24.305628029418902</v>
      </c>
      <c r="K60" s="85">
        <v>1.3683648876011601E-3</v>
      </c>
      <c r="L60" s="85">
        <v>-0.167709969598383</v>
      </c>
      <c r="M60" s="85">
        <v>5.8994871213724097E-3</v>
      </c>
      <c r="N60" s="85">
        <v>2.4212723751081802</v>
      </c>
      <c r="O60" s="85">
        <v>5.7419198086854396E-3</v>
      </c>
      <c r="P60" s="85">
        <v>4.2177963356345201</v>
      </c>
      <c r="Q60" s="85">
        <v>1.3411397506617401E-3</v>
      </c>
      <c r="R60" s="85">
        <v>3.9921843052464299</v>
      </c>
      <c r="S60" s="85">
        <v>0.109504896700388</v>
      </c>
      <c r="T60" s="85">
        <v>625.19396501085998</v>
      </c>
      <c r="U60" s="85">
        <v>9.5175903260752898E-2</v>
      </c>
      <c r="V60" s="86">
        <v>44125.796261574076</v>
      </c>
      <c r="W60" s="85">
        <v>2.4</v>
      </c>
      <c r="X60" s="85">
        <v>1.0354795564711699E-2</v>
      </c>
      <c r="Y60" s="85">
        <v>4.7893834350786696E-3</v>
      </c>
      <c r="Z60" s="116">
        <f>((((N60/1000)+1)/((SMOW!$Z$4/1000)+1))-1)*1000</f>
        <v>13.271320614180793</v>
      </c>
      <c r="AA60" s="116">
        <f>((((P60/1000)+1)/((SMOW!$AA$4/1000)+1))-1)*1000</f>
        <v>25.540523473274625</v>
      </c>
      <c r="AB60" s="116">
        <f>Z60*SMOW!$AN$6</f>
        <v>14.490873637906061</v>
      </c>
      <c r="AC60" s="116">
        <f>AA60*SMOW!$AN$12</f>
        <v>27.834906910734961</v>
      </c>
      <c r="AD60" s="116">
        <f t="shared" ref="AD60" si="139">LN((AB60/1000)+1)*1000</f>
        <v>14.386884322032893</v>
      </c>
      <c r="AE60" s="116">
        <f t="shared" ref="AE60" si="140">LN((AC60/1000)+1)*1000</f>
        <v>27.454557745656516</v>
      </c>
      <c r="AF60" s="51">
        <f>(AD60-SMOW!AN$14*AE60)</f>
        <v>-0.10912216767374794</v>
      </c>
      <c r="AG60" s="55">
        <f t="shared" ref="AG60" si="141">AF60*1000</f>
        <v>-109.12216767374794</v>
      </c>
      <c r="AK60" s="100">
        <v>16</v>
      </c>
      <c r="AL60" s="100">
        <v>0</v>
      </c>
      <c r="AM60" s="100">
        <v>0</v>
      </c>
      <c r="AN60" s="100">
        <v>0</v>
      </c>
    </row>
    <row r="61" spans="1:40" s="85" customFormat="1" x14ac:dyDescent="0.3">
      <c r="A61" s="85">
        <v>2519</v>
      </c>
      <c r="B61" s="85" t="s">
        <v>112</v>
      </c>
      <c r="C61" s="85" t="s">
        <v>48</v>
      </c>
      <c r="D61" s="85" t="s">
        <v>111</v>
      </c>
      <c r="E61" s="85" t="s">
        <v>183</v>
      </c>
      <c r="F61" s="85">
        <v>11.7159678497699</v>
      </c>
      <c r="G61" s="85">
        <v>11.6478666732944</v>
      </c>
      <c r="H61" s="85">
        <v>5.6971607356020703E-3</v>
      </c>
      <c r="I61" s="85">
        <v>22.640940663354598</v>
      </c>
      <c r="J61" s="85">
        <v>22.388438685968001</v>
      </c>
      <c r="K61" s="85">
        <v>1.25686666736363E-3</v>
      </c>
      <c r="L61" s="85">
        <v>-0.17322895289666501</v>
      </c>
      <c r="M61" s="85">
        <v>5.8498164480886598E-3</v>
      </c>
      <c r="N61" s="85">
        <v>1.4015320694546001</v>
      </c>
      <c r="O61" s="85">
        <v>5.63907822983537E-3</v>
      </c>
      <c r="P61" s="85">
        <v>2.2943650527831201</v>
      </c>
      <c r="Q61" s="85">
        <v>1.23185991116854E-3</v>
      </c>
      <c r="R61" s="85">
        <v>0.63344278570988399</v>
      </c>
      <c r="S61" s="85">
        <v>0.145455366552427</v>
      </c>
      <c r="T61" s="85">
        <v>746.43502106935</v>
      </c>
      <c r="U61" s="85">
        <v>0.13745796553051601</v>
      </c>
      <c r="V61" s="86">
        <v>44126.426516203705</v>
      </c>
      <c r="W61" s="85">
        <v>2.4</v>
      </c>
      <c r="X61" s="85">
        <v>1.2598413079266599E-3</v>
      </c>
      <c r="Y61" s="85">
        <v>2.4789658284130598E-4</v>
      </c>
      <c r="Z61" s="116">
        <f>((((N61/1000)+1)/((SMOW!$Z$4/1000)+1))-1)*1000</f>
        <v>12.240542801829513</v>
      </c>
      <c r="AA61" s="116">
        <f>((((P61/1000)+1)/((SMOW!$AA$4/1000)+1))-1)*1000</f>
        <v>23.576251647104975</v>
      </c>
      <c r="AB61" s="116">
        <f>Z61*SMOW!$AN$6</f>
        <v>13.365373662298571</v>
      </c>
      <c r="AC61" s="116">
        <f>AA61*SMOW!$AN$12</f>
        <v>25.694178531145432</v>
      </c>
      <c r="AD61" s="116">
        <f t="shared" ref="AD61:AD87" si="142">LN((AB61/1000)+1)*1000</f>
        <v>13.276844995847952</v>
      </c>
      <c r="AE61" s="116">
        <f t="shared" ref="AE61:AE87" si="143">LN((AC61/1000)+1)*1000</f>
        <v>25.369630709336153</v>
      </c>
      <c r="AF61" s="51">
        <f>(AD61-SMOW!AN$14*AE61)</f>
        <v>-0.11832001868153696</v>
      </c>
      <c r="AG61" s="55">
        <f t="shared" ref="AG61:AG87" si="144">AF61*1000</f>
        <v>-118.32001868153696</v>
      </c>
      <c r="AH61" s="55">
        <f>AVERAGE(AG61:AG62)</f>
        <v>-100.43191708308541</v>
      </c>
      <c r="AI61" s="55">
        <f>STDEV(AG61:AG62)</f>
        <v>25.297595885638106</v>
      </c>
      <c r="AK61" s="100">
        <v>16</v>
      </c>
      <c r="AL61" s="100">
        <v>0</v>
      </c>
      <c r="AM61" s="100">
        <v>0</v>
      </c>
      <c r="AN61" s="100">
        <v>0</v>
      </c>
    </row>
    <row r="62" spans="1:40" s="85" customFormat="1" x14ac:dyDescent="0.3">
      <c r="A62" s="85">
        <v>2520</v>
      </c>
      <c r="B62" s="85" t="s">
        <v>112</v>
      </c>
      <c r="C62" s="85" t="s">
        <v>48</v>
      </c>
      <c r="D62" s="85" t="s">
        <v>111</v>
      </c>
      <c r="E62" s="85" t="s">
        <v>184</v>
      </c>
      <c r="F62" s="85">
        <v>12.4442248245967</v>
      </c>
      <c r="G62" s="85">
        <v>12.367431312006101</v>
      </c>
      <c r="H62" s="85">
        <v>5.5037146869866202E-3</v>
      </c>
      <c r="I62" s="85">
        <v>23.996729296002101</v>
      </c>
      <c r="J62" s="85">
        <v>23.713332540637499</v>
      </c>
      <c r="K62" s="85">
        <v>1.15257782627113E-3</v>
      </c>
      <c r="L62" s="85">
        <v>-0.153208269450509</v>
      </c>
      <c r="M62" s="85">
        <v>5.7008019190316504E-3</v>
      </c>
      <c r="N62" s="51">
        <v>2.1223644705500799</v>
      </c>
      <c r="O62" s="85">
        <v>5.44760436205779E-3</v>
      </c>
      <c r="P62" s="85">
        <v>3.6231787670313902</v>
      </c>
      <c r="Q62" s="85">
        <v>1.1296460122220101E-3</v>
      </c>
      <c r="R62" s="85">
        <v>4.8032983848896498</v>
      </c>
      <c r="S62" s="85">
        <v>0.15311411662890601</v>
      </c>
      <c r="T62" s="85">
        <v>698.42468654215804</v>
      </c>
      <c r="U62" s="85">
        <v>8.7612739307634399E-2</v>
      </c>
      <c r="V62" s="86">
        <v>44126.5234375</v>
      </c>
      <c r="W62" s="85">
        <v>2.4</v>
      </c>
      <c r="X62" s="85">
        <v>0.118187443485899</v>
      </c>
      <c r="Y62" s="85">
        <v>0.13495824245801899</v>
      </c>
      <c r="Z62" s="116">
        <f>((((N62/1000)+1)/(([1]SMOW!$Z$4/1000)+1))-1)*1000</f>
        <v>12.949261815538682</v>
      </c>
      <c r="AA62" s="116">
        <f>((((P62/1000)+1)/(([1]SMOW!$AA$4/1000)+1))-1)*1000</f>
        <v>24.945860892422232</v>
      </c>
      <c r="AB62" s="116">
        <f>Z62*[1]SMOW!$AN$6</f>
        <v>13.819539483046469</v>
      </c>
      <c r="AC62" s="116">
        <f>AA62*[1]SMOW!$AN$12</f>
        <v>26.495424788326524</v>
      </c>
      <c r="AD62" s="116">
        <f t="shared" si="142"/>
        <v>13.724920379007678</v>
      </c>
      <c r="AE62" s="116">
        <f t="shared" si="143"/>
        <v>26.150500368356649</v>
      </c>
      <c r="AF62" s="51">
        <f>(AD62-[1]SMOW!AN$14*AE62)</f>
        <v>-8.2543815484633853E-2</v>
      </c>
      <c r="AG62" s="55">
        <f t="shared" si="144"/>
        <v>-82.543815484633853</v>
      </c>
      <c r="AH62" s="55"/>
      <c r="AK62" s="79">
        <v>16</v>
      </c>
      <c r="AL62" s="79">
        <v>0</v>
      </c>
      <c r="AM62" s="79">
        <v>0</v>
      </c>
      <c r="AN62" s="79">
        <v>0</v>
      </c>
    </row>
    <row r="63" spans="1:40" s="85" customFormat="1" x14ac:dyDescent="0.3">
      <c r="A63" s="85">
        <v>2521</v>
      </c>
      <c r="B63" s="85" t="s">
        <v>112</v>
      </c>
      <c r="C63" s="85" t="s">
        <v>64</v>
      </c>
      <c r="D63" s="85" t="s">
        <v>50</v>
      </c>
      <c r="E63" s="85" t="s">
        <v>185</v>
      </c>
      <c r="F63" s="85">
        <v>11.574964288099</v>
      </c>
      <c r="G63" s="85">
        <v>11.5084858050213</v>
      </c>
      <c r="H63" s="85">
        <v>7.5093083743316899E-3</v>
      </c>
      <c r="I63" s="85">
        <v>22.3242723616343</v>
      </c>
      <c r="J63" s="85">
        <v>22.078733364676101</v>
      </c>
      <c r="K63" s="85">
        <v>1.2546768211457199E-3</v>
      </c>
      <c r="L63" s="85">
        <v>-0.14908541152771501</v>
      </c>
      <c r="M63" s="85">
        <v>7.4771470027404103E-3</v>
      </c>
      <c r="N63" s="51">
        <v>1.26196603790854</v>
      </c>
      <c r="O63" s="85">
        <v>7.4327510386349698E-3</v>
      </c>
      <c r="P63" s="85">
        <v>1.9839972181066901</v>
      </c>
      <c r="Q63" s="85">
        <v>1.22971363436982E-3</v>
      </c>
      <c r="R63" s="85">
        <v>2.1914097627037501</v>
      </c>
      <c r="S63" s="85">
        <v>0.162470739320381</v>
      </c>
      <c r="T63" s="85">
        <v>630.040548196538</v>
      </c>
      <c r="U63" s="85">
        <v>8.6214599790115101E-2</v>
      </c>
      <c r="V63" s="86">
        <v>44126.622465277775</v>
      </c>
      <c r="W63" s="85">
        <v>2.4</v>
      </c>
      <c r="X63" s="85">
        <v>2.4227060657493301E-2</v>
      </c>
      <c r="Y63" s="85">
        <v>3.4161135292073999E-2</v>
      </c>
      <c r="Z63" s="116">
        <f>((((N63/1000)+1)/(([1]SMOW!$Z$4/1000)+1))-1)*1000</f>
        <v>12.079567666289703</v>
      </c>
      <c r="AA63" s="116">
        <f>((((P63/1000)+1)/(([1]SMOW!$AA$4/1000)+1))-1)*1000</f>
        <v>23.271853775642004</v>
      </c>
      <c r="AB63" s="116">
        <f>Z63*[1]SMOW!$AN$6</f>
        <v>12.891396025533036</v>
      </c>
      <c r="AC63" s="116">
        <f>AA63*[1]SMOW!$AN$12</f>
        <v>24.717433247002447</v>
      </c>
      <c r="AD63" s="116">
        <f t="shared" si="142"/>
        <v>12.809009277787919</v>
      </c>
      <c r="AE63" s="116">
        <f t="shared" si="143"/>
        <v>24.416899704093307</v>
      </c>
      <c r="AF63" s="51">
        <f>(AD63-[1]SMOW!AN$14*AE63)</f>
        <v>-8.3113765973347853E-2</v>
      </c>
      <c r="AG63" s="55">
        <f t="shared" si="144"/>
        <v>-83.113765973347853</v>
      </c>
      <c r="AH63" s="55">
        <f>AVERAGE(AG63:AG65)</f>
        <v>-83.787816528577849</v>
      </c>
      <c r="AI63" s="55">
        <f>STDEV(AG63:AG65)</f>
        <v>1.5097987820511523</v>
      </c>
      <c r="AK63" s="79">
        <v>16</v>
      </c>
      <c r="AL63" s="79">
        <v>0</v>
      </c>
      <c r="AM63" s="79">
        <v>0</v>
      </c>
      <c r="AN63" s="79">
        <v>0</v>
      </c>
    </row>
    <row r="64" spans="1:40" x14ac:dyDescent="0.3">
      <c r="A64" s="85">
        <v>2522</v>
      </c>
      <c r="B64" s="85" t="s">
        <v>112</v>
      </c>
      <c r="C64" s="85" t="s">
        <v>64</v>
      </c>
      <c r="D64" s="85" t="s">
        <v>50</v>
      </c>
      <c r="E64" s="85" t="s">
        <v>186</v>
      </c>
      <c r="F64" s="85">
        <v>11.800352946014799</v>
      </c>
      <c r="G64" s="85">
        <v>11.7312705758726</v>
      </c>
      <c r="H64" s="85">
        <v>7.7008114469311901E-3</v>
      </c>
      <c r="I64" s="85">
        <v>22.757362308982501</v>
      </c>
      <c r="J64" s="85">
        <v>22.502276328690201</v>
      </c>
      <c r="K64" s="85">
        <v>8.9461998923250497E-4</v>
      </c>
      <c r="L64" s="85">
        <v>-0.149931325675836</v>
      </c>
      <c r="M64" s="85">
        <v>7.7123476505840697E-3</v>
      </c>
      <c r="N64" s="51">
        <v>1.48505686035316</v>
      </c>
      <c r="O64" s="85">
        <v>7.6223017390161197E-3</v>
      </c>
      <c r="P64" s="85">
        <v>2.4084703606610498</v>
      </c>
      <c r="Q64" s="85">
        <v>8.76820532422792E-4</v>
      </c>
      <c r="R64" s="85">
        <v>2.8587084874571</v>
      </c>
      <c r="S64" s="85">
        <v>0.14263114083554801</v>
      </c>
      <c r="T64" s="85">
        <v>560.49992011104302</v>
      </c>
      <c r="U64" s="85">
        <v>0.12726868267949501</v>
      </c>
      <c r="V64" s="86">
        <v>44126.724745370368</v>
      </c>
      <c r="W64" s="85">
        <v>2.4</v>
      </c>
      <c r="X64" s="85">
        <v>1.23115575918048E-2</v>
      </c>
      <c r="Y64" s="85">
        <v>5.7638540234807301E-3</v>
      </c>
      <c r="Z64" s="116">
        <f>((((N64/1000)+1)/(([1]SMOW!$Z$4/1000)+1))-1)*1000</f>
        <v>12.305068754704607</v>
      </c>
      <c r="AA64" s="116">
        <f>((((P64/1000)+1)/(([1]SMOW!$AA$4/1000)+1))-1)*1000</f>
        <v>23.705345149422019</v>
      </c>
      <c r="AB64" s="116">
        <f>Z64*[1]SMOW!$AN$6</f>
        <v>13.132052306888026</v>
      </c>
      <c r="AC64" s="116">
        <f>AA64*[1]SMOW!$AN$12</f>
        <v>25.177851836679807</v>
      </c>
      <c r="AD64" s="116">
        <f t="shared" si="142"/>
        <v>13.046574428067858</v>
      </c>
      <c r="AE64" s="116">
        <f t="shared" si="143"/>
        <v>24.866111525565511</v>
      </c>
      <c r="AF64" s="51">
        <f>(AD64-[1]SMOW!AN$14*AE64)</f>
        <v>-8.2732457430731543E-2</v>
      </c>
      <c r="AG64" s="55">
        <f t="shared" si="144"/>
        <v>-82.732457430731543</v>
      </c>
      <c r="AH64" s="79"/>
      <c r="AI64" s="55"/>
      <c r="AK64" s="79">
        <v>16</v>
      </c>
      <c r="AL64" s="79">
        <v>0</v>
      </c>
      <c r="AM64" s="79">
        <v>0</v>
      </c>
      <c r="AN64" s="79">
        <v>0</v>
      </c>
    </row>
    <row r="65" spans="1:40" x14ac:dyDescent="0.3">
      <c r="A65" s="85">
        <v>2523</v>
      </c>
      <c r="B65" s="85" t="s">
        <v>120</v>
      </c>
      <c r="C65" s="85" t="s">
        <v>64</v>
      </c>
      <c r="D65" s="85" t="s">
        <v>50</v>
      </c>
      <c r="E65" s="85" t="s">
        <v>187</v>
      </c>
      <c r="F65" s="85">
        <v>10.512646568046</v>
      </c>
      <c r="G65" s="85">
        <v>10.4577723916388</v>
      </c>
      <c r="H65" s="85">
        <v>5.3689666074013404E-3</v>
      </c>
      <c r="I65" s="85">
        <v>20.2853386547668</v>
      </c>
      <c r="J65" s="85">
        <v>20.0823319250811</v>
      </c>
      <c r="K65" s="85">
        <v>1.25036798283074E-3</v>
      </c>
      <c r="L65" s="85">
        <v>-0.14569886480399999</v>
      </c>
      <c r="M65" s="85">
        <v>5.2260319835595497E-3</v>
      </c>
      <c r="N65" s="51">
        <v>0.21047863807390199</v>
      </c>
      <c r="O65" s="85">
        <v>5.3142300380109404E-3</v>
      </c>
      <c r="P65" s="85">
        <v>-1.43696415104866E-2</v>
      </c>
      <c r="Q65" s="85">
        <v>1.2254905251709899E-3</v>
      </c>
      <c r="R65" s="85">
        <v>-1.29564990946925</v>
      </c>
      <c r="S65" s="85">
        <v>0.13582486169534</v>
      </c>
      <c r="T65" s="85">
        <v>456.365606353771</v>
      </c>
      <c r="U65" s="85">
        <v>0.10583168201535301</v>
      </c>
      <c r="V65" s="86">
        <v>44127.564664351848</v>
      </c>
      <c r="W65" s="85">
        <v>2.4</v>
      </c>
      <c r="X65" s="85">
        <v>3.9506233674025698E-2</v>
      </c>
      <c r="Y65" s="85">
        <v>3.2110343036183597E-2</v>
      </c>
      <c r="Z65" s="116">
        <f>((((N65/1000)+1)/(([1]SMOW!$Z$4/1000)+1))-1)*1000</f>
        <v>11.016720030877947</v>
      </c>
      <c r="AA65" s="116">
        <f>((((P65/1000)+1)/(([1]SMOW!$AA$4/1000)+1))-1)*1000</f>
        <v>21.231030202968569</v>
      </c>
      <c r="AB65" s="116">
        <f>Z65*[1]SMOW!$AN$6</f>
        <v>11.757117865799625</v>
      </c>
      <c r="AC65" s="116">
        <f>AA65*[1]SMOW!$AN$12</f>
        <v>22.549839684719799</v>
      </c>
      <c r="AD65" s="116">
        <f t="shared" si="142"/>
        <v>11.688539951265021</v>
      </c>
      <c r="AE65" s="116">
        <f t="shared" si="143"/>
        <v>22.299350714861127</v>
      </c>
      <c r="AF65" s="51">
        <f>(AD65-[1]SMOW!AN$14*AE65)</f>
        <v>-8.5517226181654138E-2</v>
      </c>
      <c r="AG65" s="55">
        <f t="shared" si="144"/>
        <v>-85.517226181654138</v>
      </c>
      <c r="AH65" s="55"/>
      <c r="AI65" s="55"/>
      <c r="AK65" s="79">
        <v>16</v>
      </c>
      <c r="AL65" s="79">
        <v>0</v>
      </c>
      <c r="AM65" s="79">
        <v>0</v>
      </c>
      <c r="AN65" s="79">
        <v>0</v>
      </c>
    </row>
    <row r="66" spans="1:40" x14ac:dyDescent="0.3">
      <c r="A66" s="85">
        <v>2524</v>
      </c>
      <c r="B66" s="85" t="s">
        <v>120</v>
      </c>
      <c r="C66" s="85" t="s">
        <v>64</v>
      </c>
      <c r="D66" s="85" t="s">
        <v>100</v>
      </c>
      <c r="E66" s="85" t="s">
        <v>188</v>
      </c>
      <c r="F66" s="85">
        <v>15.8016804792346</v>
      </c>
      <c r="G66" s="85">
        <v>15.678132911541001</v>
      </c>
      <c r="H66" s="85">
        <v>6.5579763721675304E-3</v>
      </c>
      <c r="I66" s="85">
        <v>30.476548682396899</v>
      </c>
      <c r="J66" s="85">
        <v>30.021363826515799</v>
      </c>
      <c r="K66" s="85">
        <v>1.48671000918876E-3</v>
      </c>
      <c r="L66" s="85">
        <v>-0.173147188859365</v>
      </c>
      <c r="M66" s="85">
        <v>6.3540278175789498E-3</v>
      </c>
      <c r="N66" s="51">
        <v>5.4455908930363304</v>
      </c>
      <c r="O66" s="85">
        <v>6.4911178582294097E-3</v>
      </c>
      <c r="P66" s="85">
        <v>9.9740749606948693</v>
      </c>
      <c r="Q66" s="85">
        <v>1.45713026481393E-3</v>
      </c>
      <c r="R66" s="85">
        <v>13.4774061824537</v>
      </c>
      <c r="S66" s="85">
        <v>0.14555528137572199</v>
      </c>
      <c r="T66" s="85">
        <v>453.65026144953799</v>
      </c>
      <c r="U66" s="85">
        <v>0.105534774117104</v>
      </c>
      <c r="V66" s="86">
        <v>44127.657141203701</v>
      </c>
      <c r="W66" s="85">
        <v>2.4</v>
      </c>
      <c r="X66" s="85">
        <v>4.6736435641523501E-2</v>
      </c>
      <c r="Y66" s="85">
        <v>3.2177938752890101E-2</v>
      </c>
      <c r="Z66" s="116">
        <f>((((N66/1000)+1)/(([1]SMOW!$Z$4/1000)+1))-1)*1000</f>
        <v>16.308392267918137</v>
      </c>
      <c r="AA66" s="116">
        <f>((((P66/1000)+1)/(([1]SMOW!$AA$4/1000)+1))-1)*1000</f>
        <v>31.431686353976083</v>
      </c>
      <c r="AB66" s="116">
        <f>Z66*[1]SMOW!$AN$6</f>
        <v>17.404426141192282</v>
      </c>
      <c r="AC66" s="116">
        <f>AA66*[1]SMOW!$AN$12</f>
        <v>33.384130752329327</v>
      </c>
      <c r="AD66" s="116">
        <f t="shared" si="142"/>
        <v>17.25470384054027</v>
      </c>
      <c r="AE66" s="116">
        <f t="shared" si="143"/>
        <v>32.838980407313734</v>
      </c>
      <c r="AF66" s="51">
        <f>(AD66-[1]SMOW!AN$14*AE66)</f>
        <v>-8.4277814521382055E-2</v>
      </c>
      <c r="AG66" s="55">
        <f t="shared" si="144"/>
        <v>-84.277814521382055</v>
      </c>
      <c r="AJ66" s="85" t="s">
        <v>144</v>
      </c>
      <c r="AK66" s="79">
        <v>16</v>
      </c>
      <c r="AL66" s="79">
        <v>0</v>
      </c>
      <c r="AM66" s="79">
        <v>0</v>
      </c>
      <c r="AN66" s="79">
        <v>1</v>
      </c>
    </row>
    <row r="67" spans="1:40" s="85" customFormat="1" x14ac:dyDescent="0.3">
      <c r="A67" s="85">
        <v>2525</v>
      </c>
      <c r="B67" s="85" t="s">
        <v>120</v>
      </c>
      <c r="C67" s="85" t="s">
        <v>64</v>
      </c>
      <c r="D67" s="85" t="s">
        <v>100</v>
      </c>
      <c r="E67" s="85" t="s">
        <v>189</v>
      </c>
      <c r="F67" s="85">
        <v>16.407069373903301</v>
      </c>
      <c r="G67" s="85">
        <v>16.273927215678501</v>
      </c>
      <c r="H67" s="85">
        <v>5.3032808155581796E-3</v>
      </c>
      <c r="I67" s="85">
        <v>31.663481549657298</v>
      </c>
      <c r="J67" s="85">
        <v>31.172530082985102</v>
      </c>
      <c r="K67" s="85">
        <v>1.2753711245536701E-3</v>
      </c>
      <c r="L67" s="85">
        <v>-0.18516866813759</v>
      </c>
      <c r="M67" s="85">
        <v>5.2338507830735599E-3</v>
      </c>
      <c r="N67" s="51">
        <v>6.0448078530172697</v>
      </c>
      <c r="O67" s="85">
        <v>5.2492139122600097E-3</v>
      </c>
      <c r="P67" s="85">
        <v>11.1373924822673</v>
      </c>
      <c r="Q67" s="85">
        <v>1.2499962016618499E-3</v>
      </c>
      <c r="R67" s="85">
        <v>15.4526033439599</v>
      </c>
      <c r="S67" s="85">
        <v>0.126406613585617</v>
      </c>
      <c r="T67" s="85">
        <v>393.07532027941102</v>
      </c>
      <c r="U67" s="85">
        <v>6.8809990895836198E-2</v>
      </c>
      <c r="V67" s="86">
        <v>44127.748402777775</v>
      </c>
      <c r="W67" s="85">
        <v>2.4</v>
      </c>
      <c r="X67" s="85">
        <v>3.5590509097151901E-3</v>
      </c>
      <c r="Y67" s="85">
        <v>8.4967555520748896E-4</v>
      </c>
      <c r="Z67" s="116">
        <f>((((N67/1000)+1)/(([1]SMOW!$Z$4/1000)+1))-1)*1000</f>
        <v>16.914083148393154</v>
      </c>
      <c r="AA67" s="116">
        <f>((((P67/1000)+1)/(([1]SMOW!$AA$4/1000)+1))-1)*1000</f>
        <v>32.619719376593359</v>
      </c>
      <c r="AB67" s="116">
        <f>Z67*[1]SMOW!$AN$6</f>
        <v>18.050823530980285</v>
      </c>
      <c r="AC67" s="116">
        <f>AA67*[1]SMOW!$AN$12</f>
        <v>34.645960910548723</v>
      </c>
      <c r="AD67" s="116">
        <f t="shared" si="142"/>
        <v>17.889841765210175</v>
      </c>
      <c r="AE67" s="116">
        <f t="shared" si="143"/>
        <v>34.059301446062456</v>
      </c>
      <c r="AF67" s="51">
        <f>(AD67-[1]SMOW!AN$14*AE67)</f>
        <v>-9.3469398310801921E-2</v>
      </c>
      <c r="AG67" s="55">
        <f t="shared" si="144"/>
        <v>-93.469398310801921</v>
      </c>
      <c r="AK67" s="79">
        <v>16</v>
      </c>
      <c r="AL67" s="79">
        <v>0</v>
      </c>
      <c r="AM67" s="79">
        <v>0</v>
      </c>
      <c r="AN67" s="79">
        <v>0</v>
      </c>
    </row>
    <row r="68" spans="1:40" s="85" customFormat="1" x14ac:dyDescent="0.3">
      <c r="A68" s="85">
        <v>2526</v>
      </c>
      <c r="B68" s="85" t="s">
        <v>112</v>
      </c>
      <c r="C68" s="85" t="s">
        <v>64</v>
      </c>
      <c r="D68" s="85" t="s">
        <v>100</v>
      </c>
      <c r="E68" s="85" t="s">
        <v>190</v>
      </c>
      <c r="F68" s="85">
        <v>15.3380568386394</v>
      </c>
      <c r="G68" s="85">
        <v>15.2216174702766</v>
      </c>
      <c r="H68" s="85">
        <v>5.1195512597917098E-3</v>
      </c>
      <c r="I68" s="85">
        <v>29.639750321666899</v>
      </c>
      <c r="J68" s="85">
        <v>29.208984048751802</v>
      </c>
      <c r="K68" s="85">
        <v>1.5519718853005901E-3</v>
      </c>
      <c r="L68" s="85">
        <v>-0.20072610746439101</v>
      </c>
      <c r="M68" s="85">
        <v>4.9988474327938501E-3</v>
      </c>
      <c r="N68" s="51">
        <v>4.9866938915564001</v>
      </c>
      <c r="O68" s="85">
        <v>5.0673574777714602E-3</v>
      </c>
      <c r="P68" s="85">
        <v>9.1539256313505195</v>
      </c>
      <c r="Q68" s="85">
        <v>1.5210936835248301E-3</v>
      </c>
      <c r="R68" s="85">
        <v>11.0784640666988</v>
      </c>
      <c r="S68" s="85">
        <v>0.128829668270389</v>
      </c>
      <c r="T68" s="85">
        <v>793.88159324525498</v>
      </c>
      <c r="U68" s="85">
        <v>0.236098501808754</v>
      </c>
      <c r="V68" s="86">
        <v>44131.425300925926</v>
      </c>
      <c r="W68" s="85">
        <v>2.4</v>
      </c>
      <c r="X68" s="85">
        <v>8.8941714993743606E-3</v>
      </c>
      <c r="Y68" s="85">
        <v>6.1141983387322197E-3</v>
      </c>
      <c r="Z68" s="116">
        <f>((((N68/1000)+1)/(([1]SMOW!$Z$4/1000)+1))-1)*1000</f>
        <v>15.844537358199462</v>
      </c>
      <c r="AA68" s="116">
        <f>((((P68/1000)+1)/(([1]SMOW!$AA$4/1000)+1))-1)*1000</f>
        <v>30.594112373811598</v>
      </c>
      <c r="AB68" s="116">
        <f>Z68*[1]SMOW!$AN$6</f>
        <v>16.909397055320369</v>
      </c>
      <c r="AC68" s="116">
        <f>AA68*[1]SMOW!$AN$12</f>
        <v>32.49452912696114</v>
      </c>
      <c r="AD68" s="116">
        <f t="shared" si="142"/>
        <v>16.768024656632534</v>
      </c>
      <c r="AE68" s="116">
        <f t="shared" si="143"/>
        <v>31.977747172631339</v>
      </c>
      <c r="AF68" s="51">
        <f>(AD68-[1]SMOW!AN$14*AE68)</f>
        <v>-0.11622585051681256</v>
      </c>
      <c r="AG68" s="55">
        <f t="shared" si="144"/>
        <v>-116.22585051681256</v>
      </c>
      <c r="AH68" s="55">
        <f>AVERAGE(AG68:AG69)</f>
        <v>-106.21638552887624</v>
      </c>
      <c r="AI68" s="55">
        <f>STDEV(AG68:AG69)</f>
        <v>14.15552113803818</v>
      </c>
      <c r="AK68" s="79">
        <v>16</v>
      </c>
      <c r="AL68" s="79">
        <v>0</v>
      </c>
      <c r="AM68" s="79">
        <v>0</v>
      </c>
      <c r="AN68" s="79">
        <v>0</v>
      </c>
    </row>
    <row r="69" spans="1:40" s="85" customFormat="1" x14ac:dyDescent="0.3">
      <c r="A69" s="85">
        <v>2527</v>
      </c>
      <c r="B69" s="85" t="s">
        <v>112</v>
      </c>
      <c r="C69" s="85" t="s">
        <v>64</v>
      </c>
      <c r="D69" s="85" t="s">
        <v>100</v>
      </c>
      <c r="E69" s="85" t="s">
        <v>191</v>
      </c>
      <c r="F69" s="85">
        <v>17.3671899997873</v>
      </c>
      <c r="G69" s="85">
        <v>17.218103359546902</v>
      </c>
      <c r="H69" s="85">
        <v>5.9058065062282698E-3</v>
      </c>
      <c r="I69" s="85">
        <v>33.525486225253601</v>
      </c>
      <c r="J69" s="85">
        <v>32.975759918332997</v>
      </c>
      <c r="K69" s="85">
        <v>1.2563607472997199E-3</v>
      </c>
      <c r="L69" s="85">
        <v>-0.19309787733296399</v>
      </c>
      <c r="M69" s="85">
        <v>5.7527296829184699E-3</v>
      </c>
      <c r="N69" s="51">
        <v>6.9951400571981699</v>
      </c>
      <c r="O69" s="85">
        <v>5.8455968585856798E-3</v>
      </c>
      <c r="P69" s="85">
        <v>12.962350509902601</v>
      </c>
      <c r="Q69" s="85">
        <v>1.23136405694479E-3</v>
      </c>
      <c r="R69" s="85">
        <v>16.967369674014702</v>
      </c>
      <c r="S69" s="85">
        <v>0.15070365485001999</v>
      </c>
      <c r="T69" s="85">
        <v>964.30225904715905</v>
      </c>
      <c r="U69" s="85">
        <v>0.156892625717409</v>
      </c>
      <c r="V69" s="86">
        <v>44131.521805555552</v>
      </c>
      <c r="W69" s="85">
        <v>2.4</v>
      </c>
      <c r="X69" s="110">
        <v>7.1854511542747298E-6</v>
      </c>
      <c r="Y69" s="85">
        <v>3.9582669191791099E-4</v>
      </c>
      <c r="Z69" s="116">
        <f>((((N69/1000)+1)/(([1]SMOW!$Z$4/1000)+1))-1)*1000</f>
        <v>17.874682710716129</v>
      </c>
      <c r="AA69" s="116">
        <f>((((P69/1000)+1)/(([1]SMOW!$AA$4/1000)+1))-1)*1000</f>
        <v>34.483449924372465</v>
      </c>
      <c r="AB69" s="116">
        <f>Z69*[1]SMOW!$AN$6</f>
        <v>19.075981857997036</v>
      </c>
      <c r="AC69" s="116">
        <f>AA69*[1]SMOW!$AN$12</f>
        <v>36.625460947341921</v>
      </c>
      <c r="AD69" s="116">
        <f t="shared" si="142"/>
        <v>18.896316581451046</v>
      </c>
      <c r="AE69" s="116">
        <f t="shared" si="143"/>
        <v>35.970688450742394</v>
      </c>
      <c r="AF69" s="51">
        <f>(AD69-[1]SMOW!AN$14*AE69)</f>
        <v>-9.6206920540939933E-2</v>
      </c>
      <c r="AG69" s="55">
        <f t="shared" si="144"/>
        <v>-96.206920540939933</v>
      </c>
      <c r="AK69" s="79">
        <v>16</v>
      </c>
      <c r="AL69" s="79">
        <v>0</v>
      </c>
      <c r="AM69" s="79">
        <v>0</v>
      </c>
      <c r="AN69" s="79">
        <v>0</v>
      </c>
    </row>
    <row r="70" spans="1:40" s="85" customFormat="1" x14ac:dyDescent="0.3">
      <c r="A70" s="85">
        <v>2529</v>
      </c>
      <c r="B70" s="85" t="s">
        <v>112</v>
      </c>
      <c r="C70" s="85" t="s">
        <v>62</v>
      </c>
      <c r="D70" s="85" t="s">
        <v>22</v>
      </c>
      <c r="E70" s="85" t="s">
        <v>192</v>
      </c>
      <c r="F70" s="85">
        <v>0.41390688804326697</v>
      </c>
      <c r="G70" s="85">
        <v>0.413820783066707</v>
      </c>
      <c r="H70" s="85">
        <v>5.0378912272991501E-3</v>
      </c>
      <c r="I70" s="85">
        <v>0.84189134075477601</v>
      </c>
      <c r="J70" s="85">
        <v>0.84153711529243802</v>
      </c>
      <c r="K70" s="85">
        <v>1.35136265543397E-3</v>
      </c>
      <c r="L70" s="85">
        <v>-3.0510813807700501E-2</v>
      </c>
      <c r="M70" s="85">
        <v>5.0517418730233604E-3</v>
      </c>
      <c r="N70" s="51">
        <v>-9.7853044758554102</v>
      </c>
      <c r="O70" s="85">
        <v>4.9865299686207001E-3</v>
      </c>
      <c r="P70" s="85">
        <v>-19.070968008669201</v>
      </c>
      <c r="Q70" s="85">
        <v>1.32447579676115E-3</v>
      </c>
      <c r="R70" s="85">
        <v>-29.5231959320448</v>
      </c>
      <c r="S70" s="85">
        <v>0.136289557159014</v>
      </c>
      <c r="T70" s="85">
        <v>643.84601533497698</v>
      </c>
      <c r="U70" s="85">
        <v>9.4959119173066195E-2</v>
      </c>
      <c r="V70" s="86">
        <v>44131.679745370369</v>
      </c>
      <c r="W70" s="85">
        <v>2.4</v>
      </c>
      <c r="X70" s="85">
        <v>1.6061278013639602E-2</v>
      </c>
      <c r="Y70" s="85">
        <v>8.2883906425737994E-2</v>
      </c>
      <c r="Z70" s="116">
        <f>((((N70/1000)+1)/(([1]SMOW!$Z$4/1000)+1))-1)*1000</f>
        <v>0.9129428021636965</v>
      </c>
      <c r="AA70" s="116">
        <f>((((P70/1000)+1)/(([1]SMOW!$AA$4/1000)+1))-1)*1000</f>
        <v>1.7695609659746925</v>
      </c>
      <c r="AB70" s="116">
        <f>Z70*[1]SMOW!$AN$6</f>
        <v>0.9742987113848427</v>
      </c>
      <c r="AC70" s="116">
        <f>AA70*[1]SMOW!$AN$12</f>
        <v>1.8794809160738633</v>
      </c>
      <c r="AD70" s="116">
        <f t="shared" si="142"/>
        <v>0.97382439045711067</v>
      </c>
      <c r="AE70" s="116">
        <f t="shared" si="143"/>
        <v>1.877716901758532</v>
      </c>
      <c r="AF70" s="51">
        <f>(AD70-[1]SMOW!AN$14*AE70)</f>
        <v>-1.7610133671394301E-2</v>
      </c>
      <c r="AG70" s="55">
        <f t="shared" si="144"/>
        <v>-17.610133671394301</v>
      </c>
      <c r="AH70" s="55">
        <f>AVERAGE(AG70:AG73)</f>
        <v>-20.912854131742151</v>
      </c>
      <c r="AI70" s="55">
        <f>STDEV(AG70:AG73)</f>
        <v>2.7051414050655493</v>
      </c>
      <c r="AK70" s="79">
        <v>16</v>
      </c>
      <c r="AL70" s="79">
        <v>2</v>
      </c>
      <c r="AM70" s="79">
        <v>0</v>
      </c>
      <c r="AN70" s="79">
        <v>0</v>
      </c>
    </row>
    <row r="71" spans="1:40" x14ac:dyDescent="0.3">
      <c r="A71" s="85">
        <v>2530</v>
      </c>
      <c r="B71" s="85" t="s">
        <v>112</v>
      </c>
      <c r="C71" s="85" t="s">
        <v>62</v>
      </c>
      <c r="D71" s="85" t="s">
        <v>22</v>
      </c>
      <c r="E71" s="85" t="s">
        <v>193</v>
      </c>
      <c r="F71" s="85">
        <v>0.30863751216263502</v>
      </c>
      <c r="G71" s="85">
        <v>0.30858943177259202</v>
      </c>
      <c r="H71" s="85">
        <v>4.8670234108719604E-3</v>
      </c>
      <c r="I71" s="85">
        <v>0.64817792270747698</v>
      </c>
      <c r="J71" s="85">
        <v>0.64796791881356897</v>
      </c>
      <c r="K71" s="85">
        <v>1.18428760004878E-3</v>
      </c>
      <c r="L71" s="85">
        <v>-3.3537629360972203E-2</v>
      </c>
      <c r="M71" s="85">
        <v>4.8287707459058801E-3</v>
      </c>
      <c r="N71" s="51">
        <v>-9.8895006313345899</v>
      </c>
      <c r="O71" s="85">
        <v>4.8174041481484197E-3</v>
      </c>
      <c r="P71" s="85">
        <v>-19.260827283438701</v>
      </c>
      <c r="Q71" s="85">
        <v>1.1607248848840299E-3</v>
      </c>
      <c r="R71" s="85">
        <v>-30.176193909241501</v>
      </c>
      <c r="S71" s="85">
        <v>0.132146156328911</v>
      </c>
      <c r="T71" s="85">
        <v>856.89502681712997</v>
      </c>
      <c r="U71" s="85">
        <v>0.165033813796062</v>
      </c>
      <c r="V71" s="86">
        <v>44131.758958333332</v>
      </c>
      <c r="W71" s="85">
        <v>2.4</v>
      </c>
      <c r="X71" s="85">
        <v>7.7018549451727703E-2</v>
      </c>
      <c r="Y71" s="85">
        <v>6.8225101031844704E-2</v>
      </c>
      <c r="Z71" s="116">
        <f>((((N71/1000)+1)/(([1]SMOW!$Z$4/1000)+1))-1)*1000</f>
        <v>0.80762091481867415</v>
      </c>
      <c r="AA71" s="116">
        <f>((((P71/1000)+1)/(([1]SMOW!$AA$4/1000)+1))-1)*1000</f>
        <v>1.5756679970357901</v>
      </c>
      <c r="AB71" s="116">
        <f>Z71*[1]SMOW!$AN$6</f>
        <v>0.86189848337748576</v>
      </c>
      <c r="AC71" s="116">
        <f>AA71*[1]SMOW!$AN$12</f>
        <v>1.6735438831664697</v>
      </c>
      <c r="AD71" s="116">
        <f t="shared" si="142"/>
        <v>0.86152726216767095</v>
      </c>
      <c r="AE71" s="116">
        <f t="shared" si="143"/>
        <v>1.6721450690358612</v>
      </c>
      <c r="AF71" s="51">
        <f>(AD71-[1]SMOW!AN$14*AE71)</f>
        <v>-2.1365334283263815E-2</v>
      </c>
      <c r="AG71" s="55">
        <f t="shared" si="144"/>
        <v>-21.365334283263813</v>
      </c>
      <c r="AK71" s="79">
        <v>16</v>
      </c>
      <c r="AL71" s="79">
        <v>0</v>
      </c>
      <c r="AM71" s="79">
        <v>0</v>
      </c>
      <c r="AN71" s="79">
        <v>0</v>
      </c>
    </row>
    <row r="72" spans="1:40" x14ac:dyDescent="0.3">
      <c r="A72" s="85">
        <v>2531</v>
      </c>
      <c r="B72" s="85" t="s">
        <v>120</v>
      </c>
      <c r="C72" s="85" t="s">
        <v>62</v>
      </c>
      <c r="D72" s="85" t="s">
        <v>22</v>
      </c>
      <c r="E72" s="85" t="s">
        <v>194</v>
      </c>
      <c r="F72" s="85">
        <v>0.40688353965928598</v>
      </c>
      <c r="G72" s="85">
        <v>0.40680031870890898</v>
      </c>
      <c r="H72" s="85">
        <v>4.8920209513470996E-3</v>
      </c>
      <c r="I72" s="85">
        <v>0.83367201882046404</v>
      </c>
      <c r="J72" s="85">
        <v>0.83332465722536997</v>
      </c>
      <c r="K72" s="85">
        <v>1.6041106219584799E-3</v>
      </c>
      <c r="L72" s="85">
        <v>-3.3195100306086002E-2</v>
      </c>
      <c r="M72" s="85">
        <v>5.0616133959501004E-3</v>
      </c>
      <c r="N72" s="51">
        <v>-9.7922562212616899</v>
      </c>
      <c r="O72" s="85">
        <v>4.8421468389037801E-3</v>
      </c>
      <c r="P72" s="85">
        <v>-19.079023798078499</v>
      </c>
      <c r="Q72" s="85">
        <v>1.57219506219501E-3</v>
      </c>
      <c r="R72" s="85">
        <v>-29.864152508512898</v>
      </c>
      <c r="S72" s="85">
        <v>0.13268910207601201</v>
      </c>
      <c r="T72" s="85">
        <v>1045.46412493807</v>
      </c>
      <c r="U72" s="85">
        <v>0.21479076038678499</v>
      </c>
      <c r="V72" s="86">
        <v>44132.461388888885</v>
      </c>
      <c r="W72" s="85">
        <v>2.4</v>
      </c>
      <c r="X72" s="85">
        <v>7.1100976637187303E-3</v>
      </c>
      <c r="Y72" s="85">
        <v>9.1099246650278298E-3</v>
      </c>
      <c r="Z72" s="116">
        <f>((((N72/1000)+1)/(([1]SMOW!$Z$4/1000)+1))-1)*1000</f>
        <v>0.90591595032663008</v>
      </c>
      <c r="AA72" s="116">
        <f>((((P72/1000)+1)/(([1]SMOW!$AA$4/1000)+1))-1)*1000</f>
        <v>1.7613340256390497</v>
      </c>
      <c r="AB72" s="116">
        <f>Z72*[1]SMOW!$AN$6</f>
        <v>0.96679960774579732</v>
      </c>
      <c r="AC72" s="116">
        <f>AA72*[1]SMOW!$AN$12</f>
        <v>1.8707429422736772</v>
      </c>
      <c r="AD72" s="116">
        <f t="shared" si="142"/>
        <v>0.96633255800980822</v>
      </c>
      <c r="AE72" s="116">
        <f t="shared" si="143"/>
        <v>1.8689952819717035</v>
      </c>
      <c r="AF72" s="51">
        <f>(AD72-[1]SMOW!AN$14*AE72)</f>
        <v>-2.0496950871251252E-2</v>
      </c>
      <c r="AG72" s="55">
        <f t="shared" si="144"/>
        <v>-20.496950871251251</v>
      </c>
      <c r="AK72" s="79">
        <v>16</v>
      </c>
      <c r="AL72" s="79">
        <v>0</v>
      </c>
      <c r="AM72" s="79">
        <v>0</v>
      </c>
      <c r="AN72" s="79">
        <v>0</v>
      </c>
    </row>
    <row r="73" spans="1:40" x14ac:dyDescent="0.3">
      <c r="A73" s="85">
        <v>2532</v>
      </c>
      <c r="B73" s="85" t="s">
        <v>120</v>
      </c>
      <c r="C73" s="85" t="s">
        <v>62</v>
      </c>
      <c r="D73" s="85" t="s">
        <v>22</v>
      </c>
      <c r="E73" s="85" t="s">
        <v>195</v>
      </c>
      <c r="F73" s="85">
        <v>0.101517380103883</v>
      </c>
      <c r="G73" s="85">
        <v>0.101511722885507</v>
      </c>
      <c r="H73" s="85">
        <v>5.0878494280928999E-3</v>
      </c>
      <c r="I73" s="85">
        <v>0.258932086510893</v>
      </c>
      <c r="J73" s="85">
        <v>0.25889854125413497</v>
      </c>
      <c r="K73" s="85">
        <v>1.2013731485782701E-3</v>
      </c>
      <c r="L73" s="85">
        <v>-3.51867068966761E-2</v>
      </c>
      <c r="M73" s="85">
        <v>5.0104729368766598E-3</v>
      </c>
      <c r="N73" s="51">
        <v>-10.0945091753896</v>
      </c>
      <c r="O73" s="85">
        <v>5.0359788459779604E-3</v>
      </c>
      <c r="P73" s="85">
        <v>-19.6423286420554</v>
      </c>
      <c r="Q73" s="85">
        <v>1.1774704974786201E-3</v>
      </c>
      <c r="R73" s="85">
        <v>-30.886528225613301</v>
      </c>
      <c r="S73" s="85">
        <v>0.14454174737431599</v>
      </c>
      <c r="T73" s="85">
        <v>786.53129150058203</v>
      </c>
      <c r="U73" s="85">
        <v>0.104738054284988</v>
      </c>
      <c r="V73" s="86">
        <v>44132.537256944444</v>
      </c>
      <c r="W73" s="85">
        <v>2.4</v>
      </c>
      <c r="X73" s="85">
        <v>2.81339570086418E-2</v>
      </c>
      <c r="Y73" s="85">
        <v>2.1583235104052901E-2</v>
      </c>
      <c r="Z73" s="116">
        <f>((((N73/1000)+1)/(([1]SMOW!$Z$4/1000)+1))-1)*1000</f>
        <v>0.60039746513940173</v>
      </c>
      <c r="AA73" s="116">
        <f>((((P73/1000)+1)/(([1]SMOW!$AA$4/1000)+1))-1)*1000</f>
        <v>1.1860613730443337</v>
      </c>
      <c r="AB73" s="116">
        <f>Z73*[1]SMOW!$AN$6</f>
        <v>0.64074822126606445</v>
      </c>
      <c r="AC73" s="116">
        <f>AA73*[1]SMOW!$AN$12</f>
        <v>1.259736035543332</v>
      </c>
      <c r="AD73" s="116">
        <f t="shared" si="142"/>
        <v>0.64054302977054733</v>
      </c>
      <c r="AE73" s="116">
        <f t="shared" si="143"/>
        <v>1.2589432338477398</v>
      </c>
      <c r="AF73" s="51">
        <f>(AD73-[1]SMOW!AN$14*AE73)</f>
        <v>-2.4178997701059246E-2</v>
      </c>
      <c r="AG73" s="55">
        <f t="shared" si="144"/>
        <v>-24.178997701059245</v>
      </c>
      <c r="AK73" s="79">
        <v>16</v>
      </c>
      <c r="AL73" s="79">
        <v>0</v>
      </c>
      <c r="AM73" s="79">
        <v>0</v>
      </c>
      <c r="AN73" s="79">
        <v>0</v>
      </c>
    </row>
    <row r="74" spans="1:40" x14ac:dyDescent="0.3">
      <c r="A74" s="85">
        <v>2533</v>
      </c>
      <c r="B74" s="85" t="s">
        <v>120</v>
      </c>
      <c r="C74" s="85" t="s">
        <v>62</v>
      </c>
      <c r="D74" s="85" t="s">
        <v>24</v>
      </c>
      <c r="E74" s="85" t="s">
        <v>196</v>
      </c>
      <c r="F74" s="85">
        <v>-27.980750902851302</v>
      </c>
      <c r="G74" s="85">
        <v>-28.379671439002699</v>
      </c>
      <c r="H74" s="85">
        <v>3.9321145991317698E-3</v>
      </c>
      <c r="I74" s="85">
        <v>-52.2779406255273</v>
      </c>
      <c r="J74" s="85">
        <v>-53.694006058598703</v>
      </c>
      <c r="K74" s="85">
        <v>1.17797817712725E-3</v>
      </c>
      <c r="L74" s="85">
        <v>-2.9236240062554101E-2</v>
      </c>
      <c r="M74" s="85">
        <v>3.7975569211135701E-3</v>
      </c>
      <c r="N74" s="51">
        <v>-37.890478969465804</v>
      </c>
      <c r="O74" s="85">
        <v>3.8920267238746601E-3</v>
      </c>
      <c r="P74" s="85">
        <v>-71.133922008749593</v>
      </c>
      <c r="Q74" s="85">
        <v>1.1545409949313501E-3</v>
      </c>
      <c r="R74" s="85">
        <v>-104.718502263251</v>
      </c>
      <c r="S74" s="85">
        <v>0.118887607143925</v>
      </c>
      <c r="T74" s="85">
        <v>599.99704656147503</v>
      </c>
      <c r="U74" s="85">
        <v>7.9770232781368397E-2</v>
      </c>
      <c r="V74" s="86">
        <v>44132.621006944442</v>
      </c>
      <c r="W74" s="85">
        <v>2.4</v>
      </c>
      <c r="X74" s="85">
        <v>0.15006437899421901</v>
      </c>
      <c r="Y74" s="85">
        <v>0.13955934768098199</v>
      </c>
      <c r="Z74" s="116">
        <f>((((N74/1000)+1)/(([1]SMOW!$Z$4/1000)+1))-1)*1000</f>
        <v>-27.495879080122855</v>
      </c>
      <c r="AA74" s="116">
        <f>((((P74/1000)+1)/(([1]SMOW!$AA$4/1000)+1))-1)*1000</f>
        <v>-51.39950720338615</v>
      </c>
      <c r="AB74" s="116">
        <f>Z74*[1]SMOW!$AN$6</f>
        <v>-29.343787466932319</v>
      </c>
      <c r="AC74" s="116">
        <f>AA74*[1]SMOW!$AN$12</f>
        <v>-54.592294214149689</v>
      </c>
      <c r="AD74" s="116">
        <f t="shared" si="142"/>
        <v>-29.78292844688637</v>
      </c>
      <c r="AE74" s="116">
        <f t="shared" si="143"/>
        <v>-56.139009835560572</v>
      </c>
      <c r="AF74" s="51">
        <f>(AD74-[1]SMOW!AN$14*AE74)</f>
        <v>-0.14153125371038655</v>
      </c>
      <c r="AG74" s="55">
        <f t="shared" si="144"/>
        <v>-141.53125371038655</v>
      </c>
      <c r="AH74" s="55">
        <f>AVERAGE(AG74:AG77)</f>
        <v>-134.94475166557862</v>
      </c>
      <c r="AI74" s="55">
        <f>STDEV(AG74:AG77)</f>
        <v>12.295593756113799</v>
      </c>
      <c r="AJ74" s="48" t="s">
        <v>197</v>
      </c>
      <c r="AK74" s="79">
        <v>16</v>
      </c>
      <c r="AL74" s="79">
        <v>2</v>
      </c>
      <c r="AM74" s="79">
        <v>0</v>
      </c>
      <c r="AN74" s="79">
        <v>0</v>
      </c>
    </row>
    <row r="75" spans="1:40" x14ac:dyDescent="0.3">
      <c r="A75" s="85">
        <v>2534</v>
      </c>
      <c r="B75" s="85" t="s">
        <v>120</v>
      </c>
      <c r="C75" s="85" t="s">
        <v>62</v>
      </c>
      <c r="D75" s="85" t="s">
        <v>24</v>
      </c>
      <c r="E75" s="85" t="s">
        <v>198</v>
      </c>
      <c r="F75" s="85">
        <v>-27.9390986588479</v>
      </c>
      <c r="G75" s="85">
        <v>-28.336821339459298</v>
      </c>
      <c r="H75" s="85">
        <v>5.1893987449449803E-3</v>
      </c>
      <c r="I75" s="85">
        <v>-52.238405743064099</v>
      </c>
      <c r="J75" s="85">
        <v>-53.652291377399798</v>
      </c>
      <c r="K75" s="85">
        <v>2.8134942830513598E-3</v>
      </c>
      <c r="L75" s="85">
        <v>-8.4114921922621398E-3</v>
      </c>
      <c r="M75" s="85">
        <v>5.5004603174164104E-3</v>
      </c>
      <c r="N75" s="51">
        <v>-37.849251369739498</v>
      </c>
      <c r="O75" s="85">
        <v>5.1364928684002401E-3</v>
      </c>
      <c r="P75" s="85">
        <v>-71.095173716616799</v>
      </c>
      <c r="Q75" s="85">
        <v>2.7575166941606502E-3</v>
      </c>
      <c r="R75" s="85">
        <v>-104.35490396855199</v>
      </c>
      <c r="S75" s="85">
        <v>0.14032801906440701</v>
      </c>
      <c r="T75" s="85">
        <v>839.75118760444798</v>
      </c>
      <c r="U75" s="85">
        <v>0.14152728728071701</v>
      </c>
      <c r="V75" s="86">
        <v>44132.696076388886</v>
      </c>
      <c r="W75" s="85">
        <v>2.4</v>
      </c>
      <c r="X75" s="85">
        <v>0.10854395357428499</v>
      </c>
      <c r="Y75" s="85">
        <v>9.6120825629984599E-2</v>
      </c>
      <c r="Z75" s="116">
        <f>((((N75/1000)+1)/(([1]SMOW!$Z$4/1000)+1))-1)*1000</f>
        <v>-27.454206058753485</v>
      </c>
      <c r="AA75" s="116">
        <f>((((P75/1000)+1)/(([1]SMOW!$AA$4/1000)+1))-1)*1000</f>
        <v>-51.359935676464133</v>
      </c>
      <c r="AB75" s="116">
        <f>Z75*[1]SMOW!$AN$6</f>
        <v>-29.299313737665315</v>
      </c>
      <c r="AC75" s="116">
        <f>AA75*[1]SMOW!$AN$12</f>
        <v>-54.550264619747516</v>
      </c>
      <c r="AD75" s="116">
        <f t="shared" si="142"/>
        <v>-29.737111287452837</v>
      </c>
      <c r="AE75" s="116">
        <f t="shared" si="143"/>
        <v>-56.09455424256447</v>
      </c>
      <c r="AF75" s="51">
        <f>(AD75-[1]SMOW!AN$14*AE75)</f>
        <v>-0.11918664737879681</v>
      </c>
      <c r="AG75" s="55">
        <f t="shared" si="144"/>
        <v>-119.18664737879681</v>
      </c>
      <c r="AK75" s="79">
        <v>16</v>
      </c>
      <c r="AL75" s="79">
        <v>0</v>
      </c>
      <c r="AM75" s="79">
        <v>0</v>
      </c>
      <c r="AN75" s="79">
        <v>0</v>
      </c>
    </row>
    <row r="76" spans="1:40" s="85" customFormat="1" x14ac:dyDescent="0.3">
      <c r="A76" s="85">
        <v>2535</v>
      </c>
      <c r="B76" s="85" t="s">
        <v>120</v>
      </c>
      <c r="C76" s="85" t="s">
        <v>62</v>
      </c>
      <c r="D76" s="85" t="s">
        <v>24</v>
      </c>
      <c r="E76" s="85" t="s">
        <v>199</v>
      </c>
      <c r="F76" s="85">
        <v>-27.9184178891709</v>
      </c>
      <c r="G76" s="85">
        <v>-28.315546299042399</v>
      </c>
      <c r="H76" s="85">
        <v>4.8893351938984397E-3</v>
      </c>
      <c r="I76" s="85">
        <v>-52.1788576698046</v>
      </c>
      <c r="J76" s="85">
        <v>-53.589463029807803</v>
      </c>
      <c r="K76" s="85">
        <v>1.9020748616963401E-3</v>
      </c>
      <c r="L76" s="85">
        <v>-2.0309819303824701E-2</v>
      </c>
      <c r="M76" s="85">
        <v>5.1443404932140901E-3</v>
      </c>
      <c r="N76" s="51">
        <v>-37.828781440335398</v>
      </c>
      <c r="O76" s="85">
        <v>4.83948846273324E-3</v>
      </c>
      <c r="P76" s="85">
        <v>-71.036810418312896</v>
      </c>
      <c r="Q76" s="85">
        <v>1.8642309729463001E-3</v>
      </c>
      <c r="R76" s="85">
        <v>-104.11239168699601</v>
      </c>
      <c r="S76" s="85">
        <v>0.141716937606716</v>
      </c>
      <c r="T76" s="85">
        <v>917.45282382875803</v>
      </c>
      <c r="U76" s="85">
        <v>0.197350524874463</v>
      </c>
      <c r="V76" s="86">
        <v>44132.774247685185</v>
      </c>
      <c r="W76" s="85">
        <v>2.4</v>
      </c>
      <c r="X76" s="85">
        <v>0.36643449926807597</v>
      </c>
      <c r="Y76" s="85">
        <v>0.74793875671485699</v>
      </c>
      <c r="Z76" s="116">
        <f>((((N76/1000)+1)/(([1]SMOW!$Z$4/1000)+1))-1)*1000</f>
        <v>-27.433514972899697</v>
      </c>
      <c r="AA76" s="116">
        <f>((((P76/1000)+1)/(([1]SMOW!$AA$4/1000)+1))-1)*1000</f>
        <v>-51.300332408733659</v>
      </c>
      <c r="AB76" s="116">
        <f>Z76*[1]SMOW!$AN$6</f>
        <v>-29.27723207139146</v>
      </c>
      <c r="AC76" s="116">
        <f>AA76*[1]SMOW!$AN$12</f>
        <v>-54.486958971403624</v>
      </c>
      <c r="AD76" s="116">
        <f t="shared" si="142"/>
        <v>-29.71436337408317</v>
      </c>
      <c r="AE76" s="116">
        <f t="shared" si="143"/>
        <v>-56.027598246225118</v>
      </c>
      <c r="AF76" s="51">
        <f>(AD76-[1]SMOW!AN$14*AE76)</f>
        <v>-0.13179150007630724</v>
      </c>
      <c r="AG76" s="55">
        <f t="shared" si="144"/>
        <v>-131.79150007630724</v>
      </c>
      <c r="AK76" s="79">
        <v>16</v>
      </c>
      <c r="AL76" s="79">
        <v>0</v>
      </c>
      <c r="AM76" s="79">
        <v>0</v>
      </c>
      <c r="AN76" s="79">
        <v>0</v>
      </c>
    </row>
    <row r="77" spans="1:40" s="85" customFormat="1" x14ac:dyDescent="0.3">
      <c r="A77" s="85">
        <v>2536</v>
      </c>
      <c r="B77" s="85" t="s">
        <v>112</v>
      </c>
      <c r="C77" s="85" t="s">
        <v>62</v>
      </c>
      <c r="D77" s="85" t="s">
        <v>24</v>
      </c>
      <c r="E77" s="85" t="s">
        <v>200</v>
      </c>
      <c r="F77" s="85">
        <v>-27.4714608370947</v>
      </c>
      <c r="G77" s="85">
        <v>-27.855858177156101</v>
      </c>
      <c r="H77" s="85">
        <v>4.6194782623551599E-3</v>
      </c>
      <c r="I77" s="85">
        <v>-51.324456413555602</v>
      </c>
      <c r="J77" s="85">
        <v>-52.6884320062128</v>
      </c>
      <c r="K77" s="85">
        <v>3.19415237360356E-3</v>
      </c>
      <c r="L77" s="85">
        <v>-3.6366077875774602E-2</v>
      </c>
      <c r="M77" s="85">
        <v>4.6145045839752902E-3</v>
      </c>
      <c r="N77" s="51">
        <v>-37.386381111644802</v>
      </c>
      <c r="O77" s="85">
        <v>4.5723827203361603E-3</v>
      </c>
      <c r="P77" s="85">
        <v>-70.199408422577307</v>
      </c>
      <c r="Q77" s="85">
        <v>3.1306011698549502E-3</v>
      </c>
      <c r="R77" s="85">
        <v>-104.033395057192</v>
      </c>
      <c r="S77" s="85">
        <v>0.16182786318966</v>
      </c>
      <c r="T77" s="85">
        <v>796.76675311320298</v>
      </c>
      <c r="U77" s="85">
        <v>0.26653429282451002</v>
      </c>
      <c r="V77" s="86">
        <v>44133.352777777778</v>
      </c>
      <c r="W77" s="85">
        <v>2.4</v>
      </c>
      <c r="X77" s="85">
        <v>4.5614421593386002E-3</v>
      </c>
      <c r="Y77" s="85">
        <v>3.1812612912251901E-3</v>
      </c>
      <c r="Z77" s="116">
        <f>((((N77/1000)+1)/(([1]SMOW!$Z$4/1000)+1))-1)*1000</f>
        <v>-26.986334965485305</v>
      </c>
      <c r="AA77" s="116">
        <f>((((P77/1000)+1)/(([1]SMOW!$AA$4/1000)+1))-1)*1000</f>
        <v>-50.44513921711502</v>
      </c>
      <c r="AB77" s="116">
        <f>Z77*[1]SMOW!$AN$6</f>
        <v>-28.799998553641696</v>
      </c>
      <c r="AC77" s="116">
        <f>AA77*[1]SMOW!$AN$12</f>
        <v>-53.578643680713313</v>
      </c>
      <c r="AD77" s="116">
        <f t="shared" si="142"/>
        <v>-29.222857187654558</v>
      </c>
      <c r="AE77" s="116">
        <f t="shared" si="143"/>
        <v>-55.067400723783585</v>
      </c>
      <c r="AF77" s="51">
        <f>(AD77-[1]SMOW!AN$14*AE77)</f>
        <v>-0.14726960549682389</v>
      </c>
      <c r="AG77" s="55">
        <f t="shared" si="144"/>
        <v>-147.26960549682389</v>
      </c>
      <c r="AK77" s="79">
        <v>16</v>
      </c>
      <c r="AL77" s="79">
        <v>0</v>
      </c>
      <c r="AM77" s="79">
        <v>0</v>
      </c>
      <c r="AN77" s="79">
        <v>0</v>
      </c>
    </row>
    <row r="78" spans="1:40" s="85" customFormat="1" x14ac:dyDescent="0.3">
      <c r="A78" s="85">
        <v>2537</v>
      </c>
      <c r="B78" s="85" t="s">
        <v>112</v>
      </c>
      <c r="C78" s="85" t="s">
        <v>63</v>
      </c>
      <c r="D78" s="85" t="s">
        <v>201</v>
      </c>
      <c r="E78" s="85" t="s">
        <v>202</v>
      </c>
      <c r="F78" s="85">
        <v>-9.1734779264299995</v>
      </c>
      <c r="G78" s="85">
        <v>-9.2158138452950702</v>
      </c>
      <c r="H78" s="85">
        <v>4.8249776023164296E-3</v>
      </c>
      <c r="I78" s="85">
        <v>-17.307968910349199</v>
      </c>
      <c r="J78" s="85">
        <v>-17.459502894557598</v>
      </c>
      <c r="K78" s="85">
        <v>1.5485270394697799E-3</v>
      </c>
      <c r="L78" s="85">
        <v>2.8036830313682899E-3</v>
      </c>
      <c r="M78" s="85">
        <v>4.9222230823676499E-3</v>
      </c>
      <c r="N78" s="51">
        <v>-19.2749459828071</v>
      </c>
      <c r="O78" s="85">
        <v>4.7757869962545699E-3</v>
      </c>
      <c r="P78" s="85">
        <v>-36.859716662108397</v>
      </c>
      <c r="Q78" s="85">
        <v>1.5177173767230601E-3</v>
      </c>
      <c r="R78" s="85">
        <v>-54.681549494407001</v>
      </c>
      <c r="S78" s="85">
        <v>0.15223583775357299</v>
      </c>
      <c r="T78" s="85">
        <v>735.51801520116101</v>
      </c>
      <c r="U78" s="85">
        <v>0.15302581827134101</v>
      </c>
      <c r="V78" s="86">
        <v>44133.434618055559</v>
      </c>
      <c r="W78" s="85">
        <v>2.4</v>
      </c>
      <c r="X78" s="85">
        <v>1.5888761438246801E-2</v>
      </c>
      <c r="Y78" s="85">
        <v>1.11246908110818E-2</v>
      </c>
      <c r="Z78" s="116">
        <f>((((N78/1000)+1)/(([1]SMOW!$Z$4/1000)+1))-1)*1000</f>
        <v>-8.6792244821572986</v>
      </c>
      <c r="AA78" s="116">
        <f>((((P78/1000)+1)/(([1]SMOW!$AA$4/1000)+1))-1)*1000</f>
        <v>-16.397122196123103</v>
      </c>
      <c r="AB78" s="116">
        <f>Z78*[1]SMOW!$AN$6</f>
        <v>-9.262526862301053</v>
      </c>
      <c r="AC78" s="116">
        <f>AA78*[1]SMOW!$AN$12</f>
        <v>-17.415663454787843</v>
      </c>
      <c r="AD78" s="116">
        <f t="shared" si="142"/>
        <v>-9.3056908091403265</v>
      </c>
      <c r="AE78" s="116">
        <f t="shared" si="143"/>
        <v>-17.56910019979086</v>
      </c>
      <c r="AF78" s="51">
        <f>(AD78-[1]SMOW!AN$14*AE78)</f>
        <v>-2.9205903650751708E-2</v>
      </c>
      <c r="AG78" s="55">
        <f t="shared" si="144"/>
        <v>-29.205903650751708</v>
      </c>
      <c r="AH78" s="55">
        <f>AVERAGE(AG78:AG79)</f>
        <v>-35.856661109904486</v>
      </c>
      <c r="AI78" s="55">
        <f>STDEV(AG78:AG79)</f>
        <v>9.4055913987878927</v>
      </c>
      <c r="AK78" s="79">
        <v>16</v>
      </c>
      <c r="AL78" s="79">
        <v>2</v>
      </c>
      <c r="AM78" s="79">
        <v>0</v>
      </c>
      <c r="AN78" s="79">
        <v>0</v>
      </c>
    </row>
    <row r="79" spans="1:40" s="85" customFormat="1" x14ac:dyDescent="0.3">
      <c r="A79" s="85">
        <v>2538</v>
      </c>
      <c r="B79" s="85" t="s">
        <v>112</v>
      </c>
      <c r="C79" s="85" t="s">
        <v>63</v>
      </c>
      <c r="D79" s="85" t="s">
        <v>201</v>
      </c>
      <c r="E79" s="85" t="s">
        <v>203</v>
      </c>
      <c r="F79" s="85">
        <v>-9.0341532349983993</v>
      </c>
      <c r="G79" s="85">
        <v>-9.0752090074518801</v>
      </c>
      <c r="H79" s="85">
        <v>4.23282166838004E-3</v>
      </c>
      <c r="I79" s="85">
        <v>-17.021817469157899</v>
      </c>
      <c r="J79" s="85">
        <v>-17.168353897187298</v>
      </c>
      <c r="K79" s="85">
        <v>1.32599535891144E-3</v>
      </c>
      <c r="L79" s="85">
        <v>-1.03181497369829E-2</v>
      </c>
      <c r="M79" s="85">
        <v>4.5200633389838197E-3</v>
      </c>
      <c r="N79" s="51">
        <v>-19.137041705432399</v>
      </c>
      <c r="O79" s="85">
        <v>4.1896680870829699E-3</v>
      </c>
      <c r="P79" s="85">
        <v>-36.579258521177998</v>
      </c>
      <c r="Q79" s="85">
        <v>1.29961321073336E-3</v>
      </c>
      <c r="R79" s="85">
        <v>-53.571896311378502</v>
      </c>
      <c r="S79" s="85">
        <v>0.15101425090350401</v>
      </c>
      <c r="T79" s="85">
        <v>755.15935505710797</v>
      </c>
      <c r="U79" s="85">
        <v>0.134659534727611</v>
      </c>
      <c r="V79" s="86">
        <v>44133.511284722219</v>
      </c>
      <c r="W79" s="85">
        <v>2.4</v>
      </c>
      <c r="X79" s="85">
        <v>1.17171236062304E-2</v>
      </c>
      <c r="Y79" s="85">
        <v>1.6438048978495799E-2</v>
      </c>
      <c r="Z79" s="116">
        <f>((((N79/1000)+1)/(([1]SMOW!$Z$4/1000)+1))-1)*1000</f>
        <v>-8.5398302914672097</v>
      </c>
      <c r="AA79" s="116">
        <f>((((P79/1000)+1)/(([1]SMOW!$AA$4/1000)+1))-1)*1000</f>
        <v>-16.110705524227107</v>
      </c>
      <c r="AB79" s="116">
        <f>Z79*[1]SMOW!$AN$6</f>
        <v>-9.1137644425284119</v>
      </c>
      <c r="AC79" s="116">
        <f>AA79*[1]SMOW!$AN$12</f>
        <v>-17.11145541718717</v>
      </c>
      <c r="AD79" s="116">
        <f t="shared" si="142"/>
        <v>-9.1555488630187938</v>
      </c>
      <c r="AE79" s="116">
        <f t="shared" si="143"/>
        <v>-17.259548190245713</v>
      </c>
      <c r="AF79" s="51">
        <f>(AD79-[1]SMOW!AN$14*AE79)</f>
        <v>-4.2507418569057265E-2</v>
      </c>
      <c r="AG79" s="55">
        <f t="shared" si="144"/>
        <v>-42.507418569057265</v>
      </c>
      <c r="AK79" s="79">
        <v>16</v>
      </c>
      <c r="AL79" s="79">
        <v>0</v>
      </c>
      <c r="AM79" s="79">
        <v>0</v>
      </c>
      <c r="AN79" s="79">
        <v>0</v>
      </c>
    </row>
    <row r="80" spans="1:40" s="85" customFormat="1" x14ac:dyDescent="0.3">
      <c r="A80" s="85">
        <v>2539</v>
      </c>
      <c r="B80" s="85" t="s">
        <v>112</v>
      </c>
      <c r="C80" s="85" t="s">
        <v>62</v>
      </c>
      <c r="D80" s="85" t="s">
        <v>68</v>
      </c>
      <c r="E80" s="85" t="s">
        <v>204</v>
      </c>
      <c r="F80" s="85">
        <v>-15.355835963181301</v>
      </c>
      <c r="G80" s="85">
        <v>-15.474958181583199</v>
      </c>
      <c r="H80" s="85">
        <v>3.9784411996637101E-3</v>
      </c>
      <c r="I80" s="85">
        <v>-28.877986745228501</v>
      </c>
      <c r="J80" s="85">
        <v>-29.303161325740199</v>
      </c>
      <c r="K80" s="85">
        <v>1.6700821417362499E-3</v>
      </c>
      <c r="L80" s="85">
        <v>-2.88900159239098E-3</v>
      </c>
      <c r="M80" s="85">
        <v>4.3621744911762602E-3</v>
      </c>
      <c r="N80" s="51">
        <v>-25.394274931387901</v>
      </c>
      <c r="O80" s="85">
        <v>3.9378810251045103E-3</v>
      </c>
      <c r="P80" s="85">
        <v>-48.199536161156999</v>
      </c>
      <c r="Q80" s="85">
        <v>1.63685400542474E-3</v>
      </c>
      <c r="R80" s="85">
        <v>-70.771469562901203</v>
      </c>
      <c r="S80" s="85">
        <v>0.14655252343741401</v>
      </c>
      <c r="T80" s="85">
        <v>769.19094289878694</v>
      </c>
      <c r="U80" s="85">
        <v>0.107295458751063</v>
      </c>
      <c r="V80" s="86">
        <v>44133.590752314813</v>
      </c>
      <c r="W80" s="85">
        <v>2.4</v>
      </c>
      <c r="X80" s="85">
        <v>5.8896220809849303E-3</v>
      </c>
      <c r="Y80" s="85">
        <v>9.6823391218190599E-3</v>
      </c>
      <c r="Z80" s="116">
        <f>((((N80/1000)+1)/(([1]SMOW!$Z$4/1000)+1))-1)*1000</f>
        <v>-14.864666461137933</v>
      </c>
      <c r="AA80" s="116">
        <f>((((P80/1000)+1)/(([1]SMOW!$AA$4/1000)+1))-1)*1000</f>
        <v>-27.977864156562671</v>
      </c>
      <c r="AB80" s="116">
        <f>Z80*[1]SMOW!$AN$6</f>
        <v>-15.863672229988566</v>
      </c>
      <c r="AC80" s="116">
        <f>AA80*[1]SMOW!$AN$12</f>
        <v>-29.715767224670202</v>
      </c>
      <c r="AD80" s="116">
        <f t="shared" si="142"/>
        <v>-15.990847044565013</v>
      </c>
      <c r="AE80" s="116">
        <f t="shared" si="143"/>
        <v>-30.166226927982155</v>
      </c>
      <c r="AF80" s="51">
        <f>(AD80-[1]SMOW!AN$14*AE80)</f>
        <v>-6.3079226590435411E-2</v>
      </c>
      <c r="AG80" s="55">
        <f t="shared" si="144"/>
        <v>-63.079226590435411</v>
      </c>
      <c r="AH80" s="55">
        <f>AVERAGE(AG80:AG81)</f>
        <v>-57.541129071296382</v>
      </c>
      <c r="AI80" s="55">
        <f>STDEV(AG80:AG81)</f>
        <v>7.8320526213112061</v>
      </c>
      <c r="AK80" s="79">
        <v>16</v>
      </c>
      <c r="AL80" s="79">
        <v>2</v>
      </c>
      <c r="AM80" s="79">
        <v>0</v>
      </c>
      <c r="AN80" s="79">
        <v>0</v>
      </c>
    </row>
    <row r="81" spans="1:40" x14ac:dyDescent="0.3">
      <c r="A81" s="85">
        <v>2540</v>
      </c>
      <c r="B81" s="85" t="s">
        <v>112</v>
      </c>
      <c r="C81" s="85" t="s">
        <v>62</v>
      </c>
      <c r="D81" s="85" t="s">
        <v>68</v>
      </c>
      <c r="E81" s="85" t="s">
        <v>205</v>
      </c>
      <c r="F81" s="85">
        <v>-15.355009263529199</v>
      </c>
      <c r="G81" s="85">
        <v>-15.474118652767901</v>
      </c>
      <c r="H81" s="85">
        <v>4.3550837168795497E-3</v>
      </c>
      <c r="I81" s="85">
        <v>-28.895582286791001</v>
      </c>
      <c r="J81" s="85">
        <v>-29.321280226398098</v>
      </c>
      <c r="K81" s="85">
        <v>9.5521886127745504E-4</v>
      </c>
      <c r="L81" s="85">
        <v>7.5173067703447703E-3</v>
      </c>
      <c r="M81" s="85">
        <v>4.3995971788113701E-3</v>
      </c>
      <c r="N81" s="51">
        <v>-25.3934566599319</v>
      </c>
      <c r="O81" s="85">
        <v>4.3106836750251599E-3</v>
      </c>
      <c r="P81" s="85">
        <v>-48.216781619906897</v>
      </c>
      <c r="Q81" s="85">
        <v>9.3621372270632401E-4</v>
      </c>
      <c r="R81" s="85">
        <v>-70.387339117270201</v>
      </c>
      <c r="S81" s="85">
        <v>0.135920210928032</v>
      </c>
      <c r="T81" s="85">
        <v>670.47673993584897</v>
      </c>
      <c r="U81" s="85">
        <v>9.1263114643168497E-2</v>
      </c>
      <c r="V81" s="86">
        <v>44133.668055555558</v>
      </c>
      <c r="W81" s="85">
        <v>2.4</v>
      </c>
      <c r="X81" s="85">
        <v>2.9523730267030299E-3</v>
      </c>
      <c r="Y81" s="85">
        <v>1.30554222064233E-3</v>
      </c>
      <c r="Z81" s="116">
        <f>((((N81/1000)+1)/(([1]SMOW!$Z$4/1000)+1))-1)*1000</f>
        <v>-14.863839349103735</v>
      </c>
      <c r="AA81" s="116">
        <f>((((P81/1000)+1)/(([1]SMOW!$AA$4/1000)+1))-1)*1000</f>
        <v>-27.995476007244168</v>
      </c>
      <c r="AB81" s="116">
        <f>Z81*[1]SMOW!$AN$6</f>
        <v>-15.862789530451224</v>
      </c>
      <c r="AC81" s="116">
        <f>AA81*[1]SMOW!$AN$12</f>
        <v>-29.734473071990013</v>
      </c>
      <c r="AD81" s="116">
        <f t="shared" si="142"/>
        <v>-15.989950116856336</v>
      </c>
      <c r="AE81" s="116">
        <f t="shared" si="143"/>
        <v>-30.185505843379126</v>
      </c>
      <c r="AF81" s="51">
        <f>(AD81-[1]SMOW!AN$14*AE81)</f>
        <v>-5.2003031552157353E-2</v>
      </c>
      <c r="AG81" s="55">
        <f t="shared" si="144"/>
        <v>-52.003031552157353</v>
      </c>
      <c r="AH81" s="79"/>
      <c r="AI81" s="55"/>
      <c r="AK81" s="79">
        <v>16</v>
      </c>
      <c r="AL81" s="79">
        <v>0</v>
      </c>
      <c r="AM81" s="79">
        <v>0</v>
      </c>
      <c r="AN81" s="79">
        <v>0</v>
      </c>
    </row>
    <row r="82" spans="1:40" x14ac:dyDescent="0.3">
      <c r="A82" s="85">
        <v>2541</v>
      </c>
      <c r="B82" s="85" t="s">
        <v>120</v>
      </c>
      <c r="C82" s="85" t="s">
        <v>63</v>
      </c>
      <c r="D82" s="85" t="s">
        <v>201</v>
      </c>
      <c r="E82" s="85" t="s">
        <v>206</v>
      </c>
      <c r="F82" s="85">
        <v>-6.06621381133718</v>
      </c>
      <c r="G82" s="85">
        <v>-6.0846884395064604</v>
      </c>
      <c r="H82" s="85">
        <v>4.5177980481447902E-3</v>
      </c>
      <c r="I82" s="85">
        <v>-11.449500398351301</v>
      </c>
      <c r="J82" s="85">
        <v>-11.515550731640801</v>
      </c>
      <c r="K82" s="85">
        <v>2.8193378124256999E-3</v>
      </c>
      <c r="L82" s="85">
        <v>-4.4776532001408404E-3</v>
      </c>
      <c r="M82" s="85">
        <v>4.7496368833355599E-3</v>
      </c>
      <c r="N82" s="51">
        <v>-16.1993603992251</v>
      </c>
      <c r="O82" s="85">
        <v>4.4717391350534803E-3</v>
      </c>
      <c r="P82" s="85">
        <v>-31.117808878125398</v>
      </c>
      <c r="Q82" s="85">
        <v>2.7632439600380602E-3</v>
      </c>
      <c r="R82" s="85">
        <v>-46.4305460342635</v>
      </c>
      <c r="S82" s="85">
        <v>0.132222813230187</v>
      </c>
      <c r="T82" s="85">
        <v>700.01576018524202</v>
      </c>
      <c r="U82" s="85">
        <v>0.20434514520511399</v>
      </c>
      <c r="V82" s="86">
        <v>44134.448009259257</v>
      </c>
      <c r="W82" s="85">
        <v>2.4</v>
      </c>
      <c r="X82" s="85">
        <v>1.01745591916277E-3</v>
      </c>
      <c r="Y82" s="85">
        <v>3.4228623283153901E-4</v>
      </c>
      <c r="Z82" s="116">
        <f>((((N82/1000)+1)/(([1]SMOW!$Z$4/1000)+1))-1)*1000</f>
        <v>-5.5704103722299392</v>
      </c>
      <c r="AA82" s="116">
        <f>((((P82/1000)+1)/(([1]SMOW!$AA$4/1000)+1))-1)*1000</f>
        <v>-10.533223532434132</v>
      </c>
      <c r="AB82" s="116">
        <f>Z82*[1]SMOW!$AN$6</f>
        <v>-5.944779491864872</v>
      </c>
      <c r="AC82" s="116">
        <f>AA82*[1]SMOW!$AN$12</f>
        <v>-11.187516561796269</v>
      </c>
      <c r="AD82" s="116">
        <f t="shared" si="142"/>
        <v>-5.9625200374981056</v>
      </c>
      <c r="AE82" s="116">
        <f t="shared" si="143"/>
        <v>-11.250567522032231</v>
      </c>
      <c r="AF82" s="51">
        <f>(AD82-[1]SMOW!AN$14*AE82)</f>
        <v>-2.2220385865087344E-2</v>
      </c>
      <c r="AG82" s="55">
        <f t="shared" si="144"/>
        <v>-22.220385865087344</v>
      </c>
      <c r="AH82" s="55">
        <f>AVERAGE(AG82:AG83)</f>
        <v>-16.858909750108175</v>
      </c>
      <c r="AI82" s="55">
        <f>STDEV(AG82:AG83)</f>
        <v>7.5822722361429546</v>
      </c>
      <c r="AK82" s="79">
        <v>16</v>
      </c>
      <c r="AL82" s="79">
        <v>2</v>
      </c>
      <c r="AM82" s="79">
        <v>0</v>
      </c>
      <c r="AN82" s="79">
        <v>0</v>
      </c>
    </row>
    <row r="83" spans="1:40" x14ac:dyDescent="0.3">
      <c r="A83" s="85">
        <v>2542</v>
      </c>
      <c r="B83" s="85" t="s">
        <v>120</v>
      </c>
      <c r="C83" s="85" t="s">
        <v>63</v>
      </c>
      <c r="D83" s="85" t="s">
        <v>201</v>
      </c>
      <c r="E83" s="85" t="s">
        <v>207</v>
      </c>
      <c r="F83" s="85">
        <v>-5.9150436115401401</v>
      </c>
      <c r="G83" s="85">
        <v>-5.9326070276806302</v>
      </c>
      <c r="H83" s="85">
        <v>3.5843434695012801E-3</v>
      </c>
      <c r="I83" s="85">
        <v>-11.1823351667885</v>
      </c>
      <c r="J83" s="85">
        <v>-11.2453275680146</v>
      </c>
      <c r="K83" s="85">
        <v>1.5841231872941799E-3</v>
      </c>
      <c r="L83" s="85">
        <v>4.9259282310871698E-3</v>
      </c>
      <c r="M83" s="85">
        <v>3.6879077260760398E-3</v>
      </c>
      <c r="N83" s="51">
        <v>-16.0497313783432</v>
      </c>
      <c r="O83" s="85">
        <v>3.5478011179871098E-3</v>
      </c>
      <c r="P83" s="85">
        <v>-30.855959195127401</v>
      </c>
      <c r="Q83" s="85">
        <v>1.55260529970931E-3</v>
      </c>
      <c r="R83" s="85">
        <v>-45.910740724625299</v>
      </c>
      <c r="S83" s="85">
        <v>0.14641749330491499</v>
      </c>
      <c r="T83" s="85">
        <v>865.31926707119601</v>
      </c>
      <c r="U83" s="85">
        <v>0.122712845479442</v>
      </c>
      <c r="V83" s="86">
        <v>44134.524421296293</v>
      </c>
      <c r="W83" s="85">
        <v>2.4</v>
      </c>
      <c r="X83" s="85">
        <v>0.17245212638322499</v>
      </c>
      <c r="Y83" s="85">
        <v>0.18100802390154899</v>
      </c>
      <c r="Z83" s="116">
        <f>((((N83/1000)+1)/(([1]SMOW!$Z$4/1000)+1))-1)*1000</f>
        <v>-5.4191647642860552</v>
      </c>
      <c r="AA83" s="116">
        <f>((((P83/1000)+1)/(([1]SMOW!$AA$4/1000)+1))-1)*1000</f>
        <v>-10.265810668280695</v>
      </c>
      <c r="AB83" s="116">
        <f>Z83*[1]SMOW!$AN$6</f>
        <v>-5.7833691597245664</v>
      </c>
      <c r="AC83" s="116">
        <f>AA83*[1]SMOW!$AN$12</f>
        <v>-10.903492792876728</v>
      </c>
      <c r="AD83" s="116">
        <f t="shared" si="142"/>
        <v>-5.8001575995996228</v>
      </c>
      <c r="AE83" s="116">
        <f t="shared" si="143"/>
        <v>-10.963371526447904</v>
      </c>
      <c r="AF83" s="51">
        <f>(AD83-[1]SMOW!AN$14*AE83)</f>
        <v>-1.1497433635129006E-2</v>
      </c>
      <c r="AG83" s="55">
        <f t="shared" si="144"/>
        <v>-11.497433635129006</v>
      </c>
      <c r="AK83" s="79">
        <v>16</v>
      </c>
      <c r="AL83" s="79">
        <v>0</v>
      </c>
      <c r="AM83" s="79">
        <v>0</v>
      </c>
      <c r="AN83" s="79">
        <v>0</v>
      </c>
    </row>
    <row r="84" spans="1:40" x14ac:dyDescent="0.3">
      <c r="A84" s="85">
        <v>2543</v>
      </c>
      <c r="B84" s="85" t="s">
        <v>120</v>
      </c>
      <c r="C84" s="85" t="s">
        <v>63</v>
      </c>
      <c r="D84" s="85" t="s">
        <v>201</v>
      </c>
      <c r="E84" s="85" t="s">
        <v>208</v>
      </c>
      <c r="F84" s="85">
        <v>-12.3292387198259</v>
      </c>
      <c r="G84" s="85">
        <v>-12.405874762779</v>
      </c>
      <c r="H84" s="85">
        <v>4.6539190278983497E-3</v>
      </c>
      <c r="I84" s="85">
        <v>-23.209652926068099</v>
      </c>
      <c r="J84" s="85">
        <v>-23.483238455042098</v>
      </c>
      <c r="K84" s="85">
        <v>1.17784182345908E-3</v>
      </c>
      <c r="L84" s="85">
        <v>-6.7248585167713803E-3</v>
      </c>
      <c r="M84" s="85">
        <v>4.6921114250647704E-3</v>
      </c>
      <c r="N84" s="51">
        <v>-22.398533821464799</v>
      </c>
      <c r="O84" s="85">
        <v>4.6064723625647E-3</v>
      </c>
      <c r="P84" s="85">
        <v>-42.6439801294405</v>
      </c>
      <c r="Q84" s="85">
        <v>1.1544073541705101E-3</v>
      </c>
      <c r="R84" s="85">
        <v>-63.233540916683999</v>
      </c>
      <c r="S84" s="85">
        <v>0.114984021375273</v>
      </c>
      <c r="T84" s="85">
        <v>1544.0941883241701</v>
      </c>
      <c r="U84" s="85">
        <v>0.27377782441764098</v>
      </c>
      <c r="V84" s="86">
        <v>44134.600138888891</v>
      </c>
      <c r="W84" s="85">
        <v>2.4</v>
      </c>
      <c r="X84" s="85">
        <v>8.4321949823166695E-2</v>
      </c>
      <c r="Y84" s="85">
        <v>0.23163476797740901</v>
      </c>
      <c r="Z84" s="116">
        <f>((((N84/1000)+1)/(([1]SMOW!$Z$4/1000)+1))-1)*1000</f>
        <v>-11.83655946195894</v>
      </c>
      <c r="AA84" s="116">
        <f>((((P84/1000)+1)/(([1]SMOW!$AA$4/1000)+1))-1)*1000</f>
        <v>-22.304276419520598</v>
      </c>
      <c r="AB84" s="116">
        <f>Z84*[1]SMOW!$AN$6</f>
        <v>-12.63205603208079</v>
      </c>
      <c r="AC84" s="116">
        <f>AA84*[1]SMOW!$AN$12</f>
        <v>-23.689752816306623</v>
      </c>
      <c r="AD84" s="116">
        <f t="shared" si="142"/>
        <v>-12.712518776620156</v>
      </c>
      <c r="AE84" s="116">
        <f t="shared" si="143"/>
        <v>-23.974866868183188</v>
      </c>
      <c r="AF84" s="51">
        <f>(AD84-[1]SMOW!AN$14*AE84)</f>
        <v>-5.3789070219432134E-2</v>
      </c>
      <c r="AG84" s="55">
        <f t="shared" si="144"/>
        <v>-53.789070219432134</v>
      </c>
      <c r="AH84" s="55">
        <f>AVERAGE(AG84:AG85)</f>
        <v>-47.761595903976328</v>
      </c>
      <c r="AI84" s="55">
        <f>STDEV(AG84:AG85)</f>
        <v>8.5241359237730929</v>
      </c>
      <c r="AK84" s="79">
        <v>16</v>
      </c>
      <c r="AL84" s="79">
        <v>2</v>
      </c>
      <c r="AM84" s="79">
        <v>0</v>
      </c>
      <c r="AN84" s="79">
        <v>0</v>
      </c>
    </row>
    <row r="85" spans="1:40" x14ac:dyDescent="0.3">
      <c r="A85" s="85">
        <v>2545</v>
      </c>
      <c r="B85" s="85" t="s">
        <v>120</v>
      </c>
      <c r="C85" s="85" t="s">
        <v>63</v>
      </c>
      <c r="D85" s="85" t="s">
        <v>201</v>
      </c>
      <c r="E85" s="85" t="s">
        <v>209</v>
      </c>
      <c r="F85" s="85">
        <v>-12.554670737964701</v>
      </c>
      <c r="G85" s="85">
        <v>-12.6341468162776</v>
      </c>
      <c r="H85" s="85">
        <v>3.9002152457086798E-3</v>
      </c>
      <c r="I85" s="85">
        <v>-23.654578887902399</v>
      </c>
      <c r="J85" s="85">
        <v>-23.938840147992</v>
      </c>
      <c r="K85" s="85">
        <v>1.39223685923588E-3</v>
      </c>
      <c r="L85" s="85">
        <v>5.5607818621573801E-3</v>
      </c>
      <c r="M85" s="85">
        <v>4.0522157626222298E-3</v>
      </c>
      <c r="N85" s="51">
        <v>-22.621667562075299</v>
      </c>
      <c r="O85" s="85">
        <v>3.8604525840923898E-3</v>
      </c>
      <c r="P85" s="85">
        <v>-43.080053795846702</v>
      </c>
      <c r="Q85" s="85">
        <v>1.3645367629486699E-3</v>
      </c>
      <c r="R85" s="85">
        <v>-63.301845975338203</v>
      </c>
      <c r="S85" s="85">
        <v>0.13081233135752601</v>
      </c>
      <c r="T85" s="85">
        <v>1358.6012404625301</v>
      </c>
      <c r="U85" s="85">
        <v>0.17086581579525101</v>
      </c>
      <c r="V85" s="86">
        <v>44134.698136574072</v>
      </c>
      <c r="W85" s="85">
        <v>2.4</v>
      </c>
      <c r="X85" s="85">
        <v>2.9605704530182901E-2</v>
      </c>
      <c r="Y85" s="85">
        <v>3.4190599906304298E-2</v>
      </c>
      <c r="Z85" s="116">
        <f>((((N85/1000)+1)/(([1]SMOW!$Z$4/1000)+1))-1)*1000</f>
        <v>-12.062103932226176</v>
      </c>
      <c r="AA85" s="116">
        <f>((((P85/1000)+1)/(([1]SMOW!$AA$4/1000)+1))-1)*1000</f>
        <v>-22.749614778461602</v>
      </c>
      <c r="AB85" s="116">
        <f>Z85*[1]SMOW!$AN$6</f>
        <v>-12.872758610840968</v>
      </c>
      <c r="AC85" s="116">
        <f>AA85*[1]SMOW!$AN$12</f>
        <v>-24.162754291203104</v>
      </c>
      <c r="AD85" s="116">
        <f t="shared" si="142"/>
        <v>-12.956330543534047</v>
      </c>
      <c r="AE85" s="116">
        <f t="shared" si="143"/>
        <v>-24.459462920351374</v>
      </c>
      <c r="AF85" s="51">
        <f>(AD85-[1]SMOW!AN$14*AE85)</f>
        <v>-4.1734121588520523E-2</v>
      </c>
      <c r="AG85" s="55">
        <f t="shared" si="144"/>
        <v>-41.734121588520523</v>
      </c>
      <c r="AK85" s="79">
        <v>16</v>
      </c>
      <c r="AL85" s="79">
        <v>0</v>
      </c>
      <c r="AM85" s="79">
        <v>0</v>
      </c>
      <c r="AN85" s="79">
        <v>0</v>
      </c>
    </row>
    <row r="86" spans="1:40" x14ac:dyDescent="0.3">
      <c r="A86" s="85">
        <v>2546</v>
      </c>
      <c r="B86" s="85" t="s">
        <v>120</v>
      </c>
      <c r="C86" s="85" t="s">
        <v>63</v>
      </c>
      <c r="D86" s="85" t="s">
        <v>201</v>
      </c>
      <c r="E86" s="85" t="s">
        <v>210</v>
      </c>
      <c r="F86" s="85">
        <v>-5.83396904227624</v>
      </c>
      <c r="G86" s="85">
        <v>-5.85105346649231</v>
      </c>
      <c r="H86" s="85">
        <v>4.20650783366528E-3</v>
      </c>
      <c r="I86" s="85">
        <v>-8.2487283776479998</v>
      </c>
      <c r="J86" s="85">
        <v>-8.2829374159220404</v>
      </c>
      <c r="K86" s="85">
        <v>1.1864647843810899E-3</v>
      </c>
      <c r="L86" s="85">
        <v>-1.47766251088548</v>
      </c>
      <c r="M86" s="85">
        <v>4.2356995700252899E-3</v>
      </c>
      <c r="N86" s="51">
        <v>-15.9694833636308</v>
      </c>
      <c r="O86" s="85">
        <v>4.1636225216907102E-3</v>
      </c>
      <c r="P86" s="85">
        <v>-27.980719766390301</v>
      </c>
      <c r="Q86" s="85">
        <v>1.1628587517201101E-3</v>
      </c>
      <c r="R86" s="85">
        <v>-43.657216865489801</v>
      </c>
      <c r="S86" s="85">
        <v>0.15066582128303399</v>
      </c>
      <c r="T86" s="85">
        <v>994.19184647175302</v>
      </c>
      <c r="U86" s="85">
        <v>0.25218571797490102</v>
      </c>
      <c r="V86" s="86">
        <v>44134.775335648148</v>
      </c>
      <c r="W86" s="85">
        <v>2.4</v>
      </c>
      <c r="X86" s="85">
        <v>9.1120120242755807E-3</v>
      </c>
      <c r="Y86" s="85">
        <v>5.9157717670400498E-3</v>
      </c>
      <c r="Z86" s="116">
        <f>((((N86/1000)+1)/(([1]SMOW!$Z$4/1000)+1))-1)*1000</f>
        <v>-5.3380497526397397</v>
      </c>
      <c r="AA86" s="116">
        <f>((((P86/1000)+1)/(([1]SMOW!$AA$4/1000)+1))-1)*1000</f>
        <v>-7.3294847504404848</v>
      </c>
      <c r="AB86" s="116">
        <f>Z86*[1]SMOW!$AN$6</f>
        <v>-5.6968026726087597</v>
      </c>
      <c r="AC86" s="116">
        <f>AA86*[1]SMOW!$AN$12</f>
        <v>-7.7847708996674978</v>
      </c>
      <c r="AD86" s="116">
        <f t="shared" si="142"/>
        <v>-5.7130913446452993</v>
      </c>
      <c r="AE86" s="116">
        <f t="shared" si="143"/>
        <v>-7.8152304118430607</v>
      </c>
      <c r="AF86" s="51">
        <f>(AD86-[1]SMOW!AN$14*AE86)</f>
        <v>-1.5866496871921631</v>
      </c>
      <c r="AG86" s="55">
        <f t="shared" si="144"/>
        <v>-1586.6496871921631</v>
      </c>
      <c r="AJ86" s="48" t="s">
        <v>211</v>
      </c>
      <c r="AK86" s="79">
        <v>16</v>
      </c>
      <c r="AL86" s="79">
        <v>2</v>
      </c>
      <c r="AM86" s="79">
        <v>0</v>
      </c>
      <c r="AN86" s="79">
        <v>0</v>
      </c>
    </row>
    <row r="87" spans="1:40" s="85" customFormat="1" x14ac:dyDescent="0.3">
      <c r="A87" s="85">
        <v>2547</v>
      </c>
      <c r="B87" s="85" t="s">
        <v>120</v>
      </c>
      <c r="C87" s="85" t="s">
        <v>63</v>
      </c>
      <c r="D87" s="85" t="s">
        <v>201</v>
      </c>
      <c r="E87" s="85" t="s">
        <v>212</v>
      </c>
      <c r="F87" s="85">
        <v>-5.6455916215019597</v>
      </c>
      <c r="G87" s="85">
        <v>-5.6615887442028496</v>
      </c>
      <c r="H87" s="85">
        <v>5.20884560880452E-3</v>
      </c>
      <c r="I87" s="85">
        <v>-7.9181397614795896</v>
      </c>
      <c r="J87" s="85">
        <v>-7.94965472467808</v>
      </c>
      <c r="K87" s="85">
        <v>1.11263469514976E-3</v>
      </c>
      <c r="L87" s="85">
        <v>-1.46417104957283</v>
      </c>
      <c r="M87" s="85">
        <v>5.2397059496147504E-3</v>
      </c>
      <c r="N87" s="51">
        <v>-15.7830264490765</v>
      </c>
      <c r="O87" s="85">
        <v>5.1557414716466698E-3</v>
      </c>
      <c r="P87" s="85">
        <v>-27.656708577359201</v>
      </c>
      <c r="Q87" s="85">
        <v>1.0904975939930899E-3</v>
      </c>
      <c r="R87" s="85">
        <v>-42.7178182716994</v>
      </c>
      <c r="S87" s="85">
        <v>0.116162488159598</v>
      </c>
      <c r="T87" s="85">
        <v>1209.86900015372</v>
      </c>
      <c r="U87" s="85">
        <v>0.24432298571555999</v>
      </c>
      <c r="V87" s="86">
        <v>44134.852870370371</v>
      </c>
      <c r="W87" s="85">
        <v>2.4</v>
      </c>
      <c r="X87" s="85">
        <v>7.0966207939083398E-2</v>
      </c>
      <c r="Y87" s="85">
        <v>5.7553837192204499E-2</v>
      </c>
      <c r="Z87" s="116">
        <f>((((N87/1000)+1)/(([1]SMOW!$Z$4/1000)+1))-1)*1000</f>
        <v>-5.1495783636611447</v>
      </c>
      <c r="AA87" s="116">
        <f>((((P87/1000)+1)/(([1]SMOW!$AA$4/1000)+1))-1)*1000</f>
        <v>-6.9985897152260446</v>
      </c>
      <c r="AB87" s="116">
        <f>Z87*[1]SMOW!$AN$6</f>
        <v>-5.4956647360594442</v>
      </c>
      <c r="AC87" s="116">
        <f>AA87*[1]SMOW!$AN$12</f>
        <v>-7.4333216329469387</v>
      </c>
      <c r="AD87" s="116">
        <f t="shared" si="142"/>
        <v>-5.5108214578523915</v>
      </c>
      <c r="AE87" s="116">
        <f t="shared" si="143"/>
        <v>-7.4610864436101902</v>
      </c>
      <c r="AF87" s="51">
        <f>(AD87-[1]SMOW!AN$14*AE87)</f>
        <v>-1.571367815626211</v>
      </c>
      <c r="AG87" s="55">
        <f t="shared" si="144"/>
        <v>-1571.367815626211</v>
      </c>
      <c r="AJ87" s="48" t="s">
        <v>211</v>
      </c>
      <c r="AK87" s="79">
        <v>16</v>
      </c>
      <c r="AL87" s="79">
        <v>0</v>
      </c>
      <c r="AM87" s="79">
        <v>0</v>
      </c>
      <c r="AN87" s="79">
        <v>0</v>
      </c>
    </row>
    <row r="88" spans="1:40" s="27" customFormat="1" x14ac:dyDescent="0.3">
      <c r="A88" s="27" t="s">
        <v>213</v>
      </c>
      <c r="C88" s="137"/>
      <c r="N88" s="138"/>
      <c r="V88" s="139"/>
      <c r="X88" s="140"/>
      <c r="Z88" s="141"/>
      <c r="AA88" s="141"/>
      <c r="AB88" s="141"/>
      <c r="AC88" s="141"/>
      <c r="AD88" s="141"/>
      <c r="AE88" s="141"/>
      <c r="AF88" s="138"/>
      <c r="AG88" s="142"/>
      <c r="AH88" s="143"/>
      <c r="AI88" s="143"/>
      <c r="AJ88" s="144" t="s">
        <v>214</v>
      </c>
      <c r="AK88" s="27">
        <v>16</v>
      </c>
      <c r="AL88" s="27">
        <v>0</v>
      </c>
      <c r="AM88" s="27">
        <v>1</v>
      </c>
      <c r="AN88" s="27">
        <v>1</v>
      </c>
    </row>
    <row r="89" spans="1:40" s="85" customFormat="1" x14ac:dyDescent="0.3">
      <c r="A89" s="85">
        <v>2548</v>
      </c>
      <c r="B89" s="85" t="s">
        <v>112</v>
      </c>
      <c r="C89" s="85" t="s">
        <v>64</v>
      </c>
      <c r="D89" s="85" t="s">
        <v>119</v>
      </c>
      <c r="E89" s="85" t="s">
        <v>215</v>
      </c>
      <c r="F89" s="85">
        <v>10.227299653079401</v>
      </c>
      <c r="G89" s="85">
        <v>10.175354320005001</v>
      </c>
      <c r="H89" s="85">
        <v>4.4293453665462598E-3</v>
      </c>
      <c r="I89" s="85">
        <v>20.158288890674498</v>
      </c>
      <c r="J89" s="85">
        <v>19.9578004194782</v>
      </c>
      <c r="K89" s="85">
        <v>1.12376307358763E-3</v>
      </c>
      <c r="L89" s="85">
        <v>-0.362364301479499</v>
      </c>
      <c r="M89" s="85">
        <v>4.4446482235497801E-3</v>
      </c>
      <c r="N89" s="51">
        <v>-7.1959167495414006E-2</v>
      </c>
      <c r="O89" s="85">
        <v>4.3841882278006497E-3</v>
      </c>
      <c r="P89" s="85">
        <v>-0.13889160964958799</v>
      </c>
      <c r="Q89" s="85">
        <v>1.1014045609985699E-3</v>
      </c>
      <c r="R89" s="85">
        <v>-0.18795297042234799</v>
      </c>
      <c r="S89" s="85">
        <v>9.6392366119340905E-2</v>
      </c>
      <c r="T89" s="85">
        <v>0.84058747470720496</v>
      </c>
      <c r="U89" s="85">
        <v>0.12682389075661499</v>
      </c>
      <c r="V89" s="86">
        <v>44138.33556712963</v>
      </c>
      <c r="W89" s="85">
        <v>2.4</v>
      </c>
      <c r="X89" s="85">
        <v>8.0358094859399598E-3</v>
      </c>
      <c r="Y89" s="85">
        <v>5.75538745095029E-3</v>
      </c>
      <c r="Z89" s="116">
        <f>((((N89/1000)+1)/(([1]SMOW!$Z$4/1000)+1))-1)*1000</f>
        <v>10.731230776467982</v>
      </c>
      <c r="AA89" s="116">
        <f>((((P89/1000)+1)/(([1]SMOW!$AA$4/1000)+1))-1)*1000</f>
        <v>21.103862677811279</v>
      </c>
      <c r="AB89" s="116">
        <f>Z89*[1]SMOW!$AN$6</f>
        <v>11.45244180939541</v>
      </c>
      <c r="AC89" s="116">
        <f>AA89*[1]SMOW!$AN$12</f>
        <v>22.414772884946771</v>
      </c>
      <c r="AD89" s="116">
        <f t="shared" ref="AD89:AE104" si="145">LN((AB89/1000)+1)*1000</f>
        <v>11.387359030830577</v>
      </c>
      <c r="AE89" s="116">
        <f t="shared" si="145"/>
        <v>22.167253759110167</v>
      </c>
      <c r="AF89" s="51">
        <f>(AD89-[1]SMOW!AN$14*AE89)</f>
        <v>-0.3169509539795925</v>
      </c>
      <c r="AG89" s="55">
        <f t="shared" ref="AG89:AG109" si="146">AF89*1000</f>
        <v>-316.9509539795925</v>
      </c>
      <c r="AJ89" s="85" t="s">
        <v>216</v>
      </c>
      <c r="AK89" s="79">
        <v>16</v>
      </c>
      <c r="AL89" s="79">
        <v>2</v>
      </c>
      <c r="AM89" s="79">
        <v>0</v>
      </c>
      <c r="AN89" s="79">
        <v>0</v>
      </c>
    </row>
    <row r="90" spans="1:40" s="85" customFormat="1" x14ac:dyDescent="0.3">
      <c r="A90" s="85">
        <v>2549</v>
      </c>
      <c r="B90" s="85" t="s">
        <v>112</v>
      </c>
      <c r="C90" s="85" t="s">
        <v>64</v>
      </c>
      <c r="D90" s="85" t="s">
        <v>119</v>
      </c>
      <c r="E90" s="85" t="s">
        <v>217</v>
      </c>
      <c r="F90" s="85">
        <v>10.208358699035999</v>
      </c>
      <c r="G90" s="85">
        <v>10.156604986403799</v>
      </c>
      <c r="H90" s="85">
        <v>4.1704995613509096E-3</v>
      </c>
      <c r="I90" s="85">
        <v>20.1209194788958</v>
      </c>
      <c r="J90" s="85">
        <v>19.9211686481908</v>
      </c>
      <c r="K90" s="85">
        <v>2.6379075348979802E-3</v>
      </c>
      <c r="L90" s="85">
        <v>-0.361772059840897</v>
      </c>
      <c r="M90" s="85">
        <v>4.1778835432440204E-3</v>
      </c>
      <c r="N90" s="51">
        <v>-9.0707018671651304E-2</v>
      </c>
      <c r="O90" s="85">
        <v>4.1279813534114904E-3</v>
      </c>
      <c r="P90" s="85">
        <v>-0.17551751553880099</v>
      </c>
      <c r="Q90" s="85">
        <v>2.5854234390832302E-3</v>
      </c>
      <c r="R90" s="85">
        <v>-0.57083692046509504</v>
      </c>
      <c r="S90" s="85">
        <v>7.2456043251199198E-2</v>
      </c>
      <c r="T90" s="85">
        <v>0.28264090710544998</v>
      </c>
      <c r="U90" s="85">
        <v>8.2094176183173703E-2</v>
      </c>
      <c r="V90" s="86">
        <v>44138.416886574072</v>
      </c>
      <c r="W90" s="85">
        <v>2.4</v>
      </c>
      <c r="X90" s="85">
        <v>6.4264367344842796E-3</v>
      </c>
      <c r="Y90" s="85">
        <v>4.1352478123806496E-3</v>
      </c>
      <c r="Z90" s="116">
        <f>((((N90/1000)+1)/(([1]SMOW!$Z$4/1000)+1))-1)*1000</f>
        <v>10.712280374119088</v>
      </c>
      <c r="AA90" s="116">
        <f>((((P90/1000)+1)/(([1]SMOW!$AA$4/1000)+1))-1)*1000</f>
        <v>21.06645862872525</v>
      </c>
      <c r="AB90" s="116">
        <f>Z90*[1]SMOW!$AN$6</f>
        <v>11.432217812289574</v>
      </c>
      <c r="AC90" s="116">
        <f>AA90*[1]SMOW!$AN$12</f>
        <v>22.375045405762489</v>
      </c>
      <c r="AD90" s="116">
        <f t="shared" si="145"/>
        <v>11.367363825458741</v>
      </c>
      <c r="AE90" s="116">
        <f t="shared" si="145"/>
        <v>22.128396485043186</v>
      </c>
      <c r="AF90" s="51">
        <f>(AD90-[1]SMOW!AN$14*AE90)</f>
        <v>-0.31642951864406221</v>
      </c>
      <c r="AG90" s="55">
        <f t="shared" si="146"/>
        <v>-316.42951864406223</v>
      </c>
      <c r="AK90" s="79">
        <v>16</v>
      </c>
      <c r="AL90" s="79">
        <v>0</v>
      </c>
      <c r="AM90" s="79">
        <v>0</v>
      </c>
      <c r="AN90" s="79">
        <v>0</v>
      </c>
    </row>
    <row r="91" spans="1:40" s="85" customFormat="1" x14ac:dyDescent="0.3">
      <c r="A91" s="85">
        <v>2550</v>
      </c>
      <c r="B91" s="85" t="s">
        <v>112</v>
      </c>
      <c r="C91" s="85" t="s">
        <v>64</v>
      </c>
      <c r="D91" s="85" t="s">
        <v>119</v>
      </c>
      <c r="E91" s="85" t="s">
        <v>218</v>
      </c>
      <c r="F91" s="85">
        <v>10.3079009802186</v>
      </c>
      <c r="G91" s="85">
        <v>10.2551366194865</v>
      </c>
      <c r="H91" s="85">
        <v>3.47935456385552E-3</v>
      </c>
      <c r="I91" s="85">
        <v>20.315358866392302</v>
      </c>
      <c r="J91" s="85">
        <v>20.111754834852999</v>
      </c>
      <c r="K91" s="85">
        <v>1.38020779050766E-3</v>
      </c>
      <c r="L91" s="85">
        <v>-0.36386993331589301</v>
      </c>
      <c r="M91" s="85">
        <v>3.5209066573178502E-3</v>
      </c>
      <c r="N91" s="51">
        <v>7.8204297917799908E-3</v>
      </c>
      <c r="O91" s="85">
        <v>3.44388257334843E-3</v>
      </c>
      <c r="P91" s="85">
        <v>1.5053284712590599E-2</v>
      </c>
      <c r="Q91" s="85">
        <v>1.35274702588464E-3</v>
      </c>
      <c r="R91" s="85">
        <v>-0.106354519380618</v>
      </c>
      <c r="S91" s="85">
        <v>0.12389997124591599</v>
      </c>
      <c r="T91" s="85">
        <v>0.62284143326555896</v>
      </c>
      <c r="U91" s="85">
        <v>8.2681003818302595E-2</v>
      </c>
      <c r="V91" s="86">
        <v>44138.492800925924</v>
      </c>
      <c r="W91" s="85">
        <v>2.4</v>
      </c>
      <c r="X91" s="85">
        <v>5.3782291743175302E-2</v>
      </c>
      <c r="Y91" s="85">
        <v>5.9683342028352002E-2</v>
      </c>
      <c r="Z91" s="116">
        <f>((((N91/1000)+1)/(([1]SMOW!$Z$4/1000)+1))-1)*1000</f>
        <v>10.811872309922643</v>
      </c>
      <c r="AA91" s="116">
        <f>((((P91/1000)+1)/(([1]SMOW!$AA$4/1000)+1))-1)*1000</f>
        <v>21.261078240006448</v>
      </c>
      <c r="AB91" s="116">
        <f>Z91*[1]SMOW!$AN$6</f>
        <v>11.538502997394005</v>
      </c>
      <c r="AC91" s="116">
        <f>AA91*[1]SMOW!$AN$12</f>
        <v>22.581754217908582</v>
      </c>
      <c r="AD91" s="116">
        <f t="shared" si="145"/>
        <v>11.47244214825287</v>
      </c>
      <c r="AE91" s="116">
        <f t="shared" si="145"/>
        <v>22.330560963909516</v>
      </c>
      <c r="AF91" s="51">
        <f>(AD91-[1]SMOW!AN$14*AE91)</f>
        <v>-0.31809404069135461</v>
      </c>
      <c r="AG91" s="55">
        <f t="shared" si="146"/>
        <v>-318.09404069135462</v>
      </c>
      <c r="AK91" s="79">
        <v>16</v>
      </c>
      <c r="AL91" s="79">
        <v>0</v>
      </c>
      <c r="AM91" s="79">
        <v>0</v>
      </c>
      <c r="AN91" s="79">
        <v>0</v>
      </c>
    </row>
    <row r="92" spans="1:40" s="85" customFormat="1" x14ac:dyDescent="0.3">
      <c r="A92" s="85">
        <v>2551</v>
      </c>
      <c r="B92" s="85" t="s">
        <v>112</v>
      </c>
      <c r="C92" s="85" t="s">
        <v>62</v>
      </c>
      <c r="D92" s="85" t="s">
        <v>24</v>
      </c>
      <c r="E92" s="85" t="s">
        <v>219</v>
      </c>
      <c r="F92" s="85">
        <v>-28.174631530764</v>
      </c>
      <c r="G92" s="85">
        <v>-28.579153049632101</v>
      </c>
      <c r="H92" s="85">
        <v>3.9250245049418098E-3</v>
      </c>
      <c r="I92" s="85">
        <v>-52.910097827673603</v>
      </c>
      <c r="J92" s="85">
        <v>-54.361256748112403</v>
      </c>
      <c r="K92" s="85">
        <v>2.1686167246849999E-3</v>
      </c>
      <c r="L92" s="16">
        <v>0.123590513371231</v>
      </c>
      <c r="M92" s="85">
        <v>4.0326148439129104E-3</v>
      </c>
      <c r="N92" s="51">
        <v>-38.082382986008099</v>
      </c>
      <c r="O92" s="85">
        <v>3.8850089131354502E-3</v>
      </c>
      <c r="P92" s="85">
        <v>-71.753501742304806</v>
      </c>
      <c r="Q92" s="85">
        <v>2.12546968997771E-3</v>
      </c>
      <c r="R92" s="85">
        <v>-72.898480459619904</v>
      </c>
      <c r="S92" s="85">
        <v>0.28292510071134502</v>
      </c>
      <c r="T92" s="85">
        <v>730.72980289049997</v>
      </c>
      <c r="U92" s="85">
        <v>0.74714399570036205</v>
      </c>
      <c r="V92" s="86">
        <v>44138.56759259259</v>
      </c>
      <c r="W92" s="85">
        <v>2.4</v>
      </c>
      <c r="X92" s="85">
        <v>5.4332183540193701E-2</v>
      </c>
      <c r="Y92" s="85">
        <v>4.6024636073014498E-2</v>
      </c>
      <c r="Z92" s="116">
        <f>((((N92/1000)+1)/(([1]SMOW!$Z$4/1000)+1))-1)*1000</f>
        <v>-27.689856421401426</v>
      </c>
      <c r="AA92" s="116">
        <f>((((P92/1000)+1)/(([1]SMOW!$AA$4/1000)+1))-1)*1000</f>
        <v>-52.032250345269702</v>
      </c>
      <c r="AB92" s="116">
        <f>Z92*[1]SMOW!$AN$6</f>
        <v>-29.55080139288437</v>
      </c>
      <c r="AC92" s="116">
        <f>AA92*[1]SMOW!$AN$12</f>
        <v>-55.26434150882524</v>
      </c>
      <c r="AD92" s="116">
        <f t="shared" si="145"/>
        <v>-29.99622333087235</v>
      </c>
      <c r="AE92" s="116">
        <f t="shared" si="145"/>
        <v>-56.850117083504458</v>
      </c>
      <c r="AF92" s="51">
        <f>(AD92-[1]SMOW!AN$14*AE92)</f>
        <v>2.0638489218004707E-2</v>
      </c>
      <c r="AG92" s="55">
        <f t="shared" si="146"/>
        <v>20.638489218004707</v>
      </c>
      <c r="AH92" s="55">
        <f>AVERAGE(AG92:AG95)</f>
        <v>7.8786649568840517E-3</v>
      </c>
      <c r="AI92" s="55">
        <f>STDEV(AG92:AG95)</f>
        <v>14.344477706661349</v>
      </c>
      <c r="AK92" s="79">
        <v>16</v>
      </c>
      <c r="AL92" s="79">
        <v>2</v>
      </c>
      <c r="AM92" s="79">
        <v>0</v>
      </c>
      <c r="AN92" s="79">
        <v>0</v>
      </c>
    </row>
    <row r="93" spans="1:40" s="85" customFormat="1" x14ac:dyDescent="0.3">
      <c r="A93" s="85">
        <v>2552</v>
      </c>
      <c r="B93" s="85" t="s">
        <v>112</v>
      </c>
      <c r="C93" s="85" t="s">
        <v>62</v>
      </c>
      <c r="D93" s="85" t="s">
        <v>24</v>
      </c>
      <c r="E93" s="85" t="s">
        <v>220</v>
      </c>
      <c r="F93" s="85">
        <v>-28.195869339645402</v>
      </c>
      <c r="G93" s="85">
        <v>-28.601007095787001</v>
      </c>
      <c r="H93" s="85">
        <v>5.3976167552863396E-3</v>
      </c>
      <c r="I93" s="85">
        <v>-52.912300216158798</v>
      </c>
      <c r="J93" s="85">
        <v>-54.363582564728397</v>
      </c>
      <c r="K93" s="85">
        <v>4.7432334413638E-3</v>
      </c>
      <c r="L93" s="16">
        <v>0.108023580784568</v>
      </c>
      <c r="M93" s="85">
        <v>4.9971373561307399E-3</v>
      </c>
      <c r="N93" s="51">
        <v>-38.1034042756067</v>
      </c>
      <c r="O93" s="85">
        <v>5.3425880978772398E-3</v>
      </c>
      <c r="P93" s="85">
        <v>-71.755660311828606</v>
      </c>
      <c r="Q93" s="85">
        <v>4.64886155186146E-3</v>
      </c>
      <c r="R93" s="85">
        <v>-77.832777744082506</v>
      </c>
      <c r="S93" s="85">
        <v>0.25703044008609599</v>
      </c>
      <c r="T93" s="85">
        <v>700.19441576895395</v>
      </c>
      <c r="U93" s="85">
        <v>0.806943069663137</v>
      </c>
      <c r="V93" s="86">
        <v>44138.647210648145</v>
      </c>
      <c r="W93" s="85">
        <v>2.4</v>
      </c>
      <c r="X93" s="85">
        <v>4.1368620920195401E-2</v>
      </c>
      <c r="Y93" s="85">
        <v>5.7815406409610602E-2</v>
      </c>
      <c r="Z93" s="116">
        <f>((((N93/1000)+1)/(([1]SMOW!$Z$4/1000)+1))-1)*1000</f>
        <v>-27.711104824327371</v>
      </c>
      <c r="AA93" s="116">
        <f>((((P93/1000)+1)/(([1]SMOW!$AA$4/1000)+1))-1)*1000</f>
        <v>-52.034454775125141</v>
      </c>
      <c r="AB93" s="116">
        <f>Z93*[1]SMOW!$AN$6</f>
        <v>-29.573477831693754</v>
      </c>
      <c r="AC93" s="116">
        <f>AA93*[1]SMOW!$AN$12</f>
        <v>-55.26668287141392</v>
      </c>
      <c r="AD93" s="116">
        <f t="shared" si="145"/>
        <v>-30.019590554819434</v>
      </c>
      <c r="AE93" s="116">
        <f t="shared" si="145"/>
        <v>-56.852595412197772</v>
      </c>
      <c r="AF93" s="51">
        <f>(AD93-[1]SMOW!AN$14*AE93)</f>
        <v>-1.4201771790105511E-3</v>
      </c>
      <c r="AG93" s="55">
        <f t="shared" si="146"/>
        <v>-1.4201771790105511</v>
      </c>
      <c r="AK93" s="79">
        <v>16</v>
      </c>
      <c r="AL93" s="79">
        <v>0</v>
      </c>
      <c r="AM93" s="79">
        <v>0</v>
      </c>
      <c r="AN93" s="79">
        <v>0</v>
      </c>
    </row>
    <row r="94" spans="1:40" s="85" customFormat="1" x14ac:dyDescent="0.3">
      <c r="A94" s="85">
        <v>2553</v>
      </c>
      <c r="B94" s="85" t="s">
        <v>112</v>
      </c>
      <c r="C94" s="85" t="s">
        <v>62</v>
      </c>
      <c r="D94" s="85" t="s">
        <v>24</v>
      </c>
      <c r="E94" s="85" t="s">
        <v>221</v>
      </c>
      <c r="F94" s="85">
        <v>-28.368682328147202</v>
      </c>
      <c r="G94" s="85">
        <v>-28.7788496032803</v>
      </c>
      <c r="H94" s="85">
        <v>4.0494695298301997E-3</v>
      </c>
      <c r="I94" s="85">
        <v>-53.215814555458898</v>
      </c>
      <c r="J94" s="85">
        <v>-54.684104829406202</v>
      </c>
      <c r="K94" s="85">
        <v>2.98452858258328E-3</v>
      </c>
      <c r="L94" s="16">
        <v>9.4357746646225704E-2</v>
      </c>
      <c r="M94" s="85">
        <v>4.1101790338817102E-3</v>
      </c>
      <c r="N94" s="51">
        <v>-38.274455437144603</v>
      </c>
      <c r="O94" s="85">
        <v>4.0081852220420896E-3</v>
      </c>
      <c r="P94" s="85">
        <v>-72.053135896754796</v>
      </c>
      <c r="Q94" s="85">
        <v>2.9251480766267299E-3</v>
      </c>
      <c r="R94" s="85">
        <v>-82.007534159936199</v>
      </c>
      <c r="S94" s="85">
        <v>0.23144122729767899</v>
      </c>
      <c r="T94" s="85">
        <v>690.90858752245094</v>
      </c>
      <c r="U94" s="85">
        <v>0.674409032347427</v>
      </c>
      <c r="V94" s="86">
        <v>44138.722719907404</v>
      </c>
      <c r="W94" s="85">
        <v>2.4</v>
      </c>
      <c r="X94" s="85">
        <v>0.22582939107479599</v>
      </c>
      <c r="Y94" s="85">
        <v>0.61043614024927395</v>
      </c>
      <c r="Z94" s="116">
        <f>((((N94/1000)+1)/(([1]SMOW!$Z$4/1000)+1))-1)*1000</f>
        <v>-27.884004017036279</v>
      </c>
      <c r="AA94" s="116">
        <f>((((P94/1000)+1)/(([1]SMOW!$AA$4/1000)+1))-1)*1000</f>
        <v>-52.338250438614395</v>
      </c>
      <c r="AB94" s="116">
        <f>Z94*[1]SMOW!$AN$6</f>
        <v>-29.757997015432895</v>
      </c>
      <c r="AC94" s="116">
        <f>AA94*[1]SMOW!$AN$12</f>
        <v>-55.589349432720866</v>
      </c>
      <c r="AD94" s="116">
        <f t="shared" si="145"/>
        <v>-30.209750988611891</v>
      </c>
      <c r="AE94" s="116">
        <f t="shared" si="145"/>
        <v>-57.194196232423465</v>
      </c>
      <c r="AF94" s="51">
        <f>(AD94-[1]SMOW!AN$14*AE94)</f>
        <v>-1.1215377892298761E-2</v>
      </c>
      <c r="AG94" s="55">
        <f t="shared" si="146"/>
        <v>-11.215377892298761</v>
      </c>
      <c r="AK94" s="79">
        <v>16</v>
      </c>
      <c r="AL94" s="79">
        <v>0</v>
      </c>
      <c r="AM94" s="79">
        <v>0</v>
      </c>
      <c r="AN94" s="79">
        <v>0</v>
      </c>
    </row>
    <row r="95" spans="1:40" x14ac:dyDescent="0.3">
      <c r="A95" s="85">
        <v>2554</v>
      </c>
      <c r="B95" s="85" t="s">
        <v>112</v>
      </c>
      <c r="C95" s="85" t="s">
        <v>62</v>
      </c>
      <c r="D95" s="85" t="s">
        <v>24</v>
      </c>
      <c r="E95" s="85" t="s">
        <v>222</v>
      </c>
      <c r="F95" s="85">
        <v>-28.513214582738499</v>
      </c>
      <c r="G95" s="85">
        <v>-28.927612803461599</v>
      </c>
      <c r="H95" s="85">
        <v>3.80754370020002E-3</v>
      </c>
      <c r="I95" s="85">
        <v>-53.488861619723998</v>
      </c>
      <c r="J95" s="85">
        <v>-54.9725404781273</v>
      </c>
      <c r="K95" s="85">
        <v>1.39912753411109E-3</v>
      </c>
      <c r="L95" s="16">
        <v>9.7888568989631899E-2</v>
      </c>
      <c r="M95" s="85">
        <v>4.16024986353636E-3</v>
      </c>
      <c r="N95" s="51">
        <v>-38.417514186616401</v>
      </c>
      <c r="O95" s="85">
        <v>3.76872582421182E-3</v>
      </c>
      <c r="P95" s="85">
        <v>-72.3207503868705</v>
      </c>
      <c r="Q95" s="85">
        <v>1.37129034020512E-3</v>
      </c>
      <c r="R95" s="85">
        <v>-85.329542548925303</v>
      </c>
      <c r="S95" s="85">
        <v>0.16287476528883699</v>
      </c>
      <c r="T95" s="85">
        <v>617.13917230380298</v>
      </c>
      <c r="U95" s="85">
        <v>0.49761361527859599</v>
      </c>
      <c r="V95" s="86">
        <v>44138.798391203702</v>
      </c>
      <c r="W95" s="85">
        <v>2.4</v>
      </c>
      <c r="X95" s="85">
        <v>5.8217286830769703E-2</v>
      </c>
      <c r="Y95" s="85">
        <v>6.7683505913073094E-2</v>
      </c>
      <c r="Z95" s="116">
        <f>((((N95/1000)+1)/(([1]SMOW!$Z$4/1000)+1))-1)*1000</f>
        <v>-28.028608368572016</v>
      </c>
      <c r="AA95" s="116">
        <f>((((P95/1000)+1)/(([1]SMOW!$AA$4/1000)+1))-1)*1000</f>
        <v>-52.61155058727762</v>
      </c>
      <c r="AB95" s="116">
        <f>Z95*[1]SMOW!$AN$6</f>
        <v>-29.912319753974675</v>
      </c>
      <c r="AC95" s="116">
        <f>AA95*[1]SMOW!$AN$12</f>
        <v>-55.87962618703984</v>
      </c>
      <c r="AD95" s="116">
        <f t="shared" si="145"/>
        <v>-30.368819563608099</v>
      </c>
      <c r="AE95" s="116">
        <f t="shared" si="145"/>
        <v>-57.501606333562933</v>
      </c>
      <c r="AF95" s="51">
        <f>(AD95-[1]SMOW!AN$14*AE95)</f>
        <v>-7.971419486867859E-3</v>
      </c>
      <c r="AG95" s="55">
        <f t="shared" si="146"/>
        <v>-7.971419486867859</v>
      </c>
      <c r="AK95" s="79">
        <v>16</v>
      </c>
      <c r="AL95" s="79">
        <v>0</v>
      </c>
      <c r="AM95" s="79">
        <v>0</v>
      </c>
      <c r="AN95" s="79">
        <v>0</v>
      </c>
    </row>
    <row r="96" spans="1:40" s="85" customFormat="1" x14ac:dyDescent="0.3">
      <c r="A96" s="85">
        <v>2555</v>
      </c>
      <c r="B96" s="85" t="s">
        <v>120</v>
      </c>
      <c r="C96" s="85" t="s">
        <v>62</v>
      </c>
      <c r="D96" s="85" t="s">
        <v>22</v>
      </c>
      <c r="E96" s="85" t="s">
        <v>223</v>
      </c>
      <c r="F96" s="85">
        <v>-0.81255878229303502</v>
      </c>
      <c r="G96" s="85">
        <v>-0.81288939226968504</v>
      </c>
      <c r="H96" s="85">
        <v>3.9526414711726398E-3</v>
      </c>
      <c r="I96" s="85">
        <v>-1.51383060485682</v>
      </c>
      <c r="J96" s="85">
        <v>-1.51497764226314</v>
      </c>
      <c r="K96" s="85">
        <v>1.3963253391900501E-3</v>
      </c>
      <c r="L96" s="16">
        <v>-1.2981197154748599E-2</v>
      </c>
      <c r="M96" s="85">
        <v>4.02147613067373E-3</v>
      </c>
      <c r="N96" s="51">
        <v>-10.9992663390013</v>
      </c>
      <c r="O96" s="85">
        <v>3.9123443246292999E-3</v>
      </c>
      <c r="P96" s="85">
        <v>-21.379820253706601</v>
      </c>
      <c r="Q96" s="85">
        <v>1.3685438980599401E-3</v>
      </c>
      <c r="R96" s="85">
        <v>-26.790854701693402</v>
      </c>
      <c r="S96" s="85">
        <v>0.10312607778715201</v>
      </c>
      <c r="T96" s="85">
        <v>723.50646658863104</v>
      </c>
      <c r="U96" s="85">
        <v>0.61557599606176105</v>
      </c>
      <c r="V96" s="86">
        <v>44139.446111111109</v>
      </c>
      <c r="W96" s="85">
        <v>2.4</v>
      </c>
      <c r="X96" s="85">
        <v>0.134810116737862</v>
      </c>
      <c r="Y96" s="85">
        <v>0.143078684479367</v>
      </c>
      <c r="Z96" s="116">
        <f>((((N96/1000)+1)/(([1]SMOW!$Z$4/1000)+1))-1)*1000</f>
        <v>-0.31413466536245327</v>
      </c>
      <c r="AA96" s="116">
        <f>((((P96/1000)+1)/(([1]SMOW!$AA$4/1000)+1))-1)*1000</f>
        <v>-0.58834447306710391</v>
      </c>
      <c r="AB96" s="116">
        <f>Z96*[1]SMOW!$AN$6</f>
        <v>-0.3352466320327791</v>
      </c>
      <c r="AC96" s="116">
        <f>AA96*[1]SMOW!$AN$12</f>
        <v>-0.62489071044697153</v>
      </c>
      <c r="AD96" s="116">
        <f t="shared" si="145"/>
        <v>-0.33530283974756447</v>
      </c>
      <c r="AE96" s="116">
        <f t="shared" si="145"/>
        <v>-0.62508603602268897</v>
      </c>
      <c r="AF96" s="51">
        <f>(AD96-[1]SMOW!AN$14*AE96)</f>
        <v>-5.257412727584676E-3</v>
      </c>
      <c r="AG96" s="55">
        <f t="shared" si="146"/>
        <v>-5.2574127275846756</v>
      </c>
      <c r="AH96" s="55">
        <f>AVERAGE(AG96:AG99)</f>
        <v>1.92157197227103E-2</v>
      </c>
      <c r="AI96" s="55">
        <f>STDEV(AG96:AG99)</f>
        <v>6.5525976360046059</v>
      </c>
      <c r="AK96" s="79">
        <v>16</v>
      </c>
      <c r="AL96" s="79">
        <v>2</v>
      </c>
      <c r="AM96" s="79">
        <v>0</v>
      </c>
      <c r="AN96" s="79">
        <v>0</v>
      </c>
    </row>
    <row r="97" spans="1:40" s="85" customFormat="1" x14ac:dyDescent="0.3">
      <c r="A97" s="85">
        <v>2556</v>
      </c>
      <c r="B97" s="85" t="s">
        <v>120</v>
      </c>
      <c r="C97" s="85" t="s">
        <v>62</v>
      </c>
      <c r="D97" s="85" t="s">
        <v>22</v>
      </c>
      <c r="E97" s="85" t="s">
        <v>224</v>
      </c>
      <c r="F97" s="85">
        <v>-0.48406862702716802</v>
      </c>
      <c r="G97" s="85">
        <v>-0.48418624970324098</v>
      </c>
      <c r="H97" s="85">
        <v>4.6587385663869997E-3</v>
      </c>
      <c r="I97" s="85">
        <v>-0.88907593603471102</v>
      </c>
      <c r="J97" s="85">
        <v>-0.889471456624639</v>
      </c>
      <c r="K97" s="85">
        <v>1.7255490214168E-3</v>
      </c>
      <c r="L97" s="16">
        <v>-1.4545320605431299E-2</v>
      </c>
      <c r="M97" s="85">
        <v>4.5441682225742198E-3</v>
      </c>
      <c r="N97" s="51">
        <v>-10.674125138104699</v>
      </c>
      <c r="O97" s="85">
        <v>4.6112427658972204E-3</v>
      </c>
      <c r="P97" s="85">
        <v>-20.7674957718658</v>
      </c>
      <c r="Q97" s="85">
        <v>1.6912173100229501E-3</v>
      </c>
      <c r="R97" s="85">
        <v>-27.01113084979</v>
      </c>
      <c r="S97" s="85">
        <v>0.13948504972898901</v>
      </c>
      <c r="T97" s="85">
        <v>859.05258814953004</v>
      </c>
      <c r="U97" s="85">
        <v>0.41795313867540701</v>
      </c>
      <c r="V97" s="86">
        <v>44139.533541666664</v>
      </c>
      <c r="W97" s="85">
        <v>2.4</v>
      </c>
      <c r="X97" s="85">
        <v>7.6654859148812702E-3</v>
      </c>
      <c r="Y97" s="85">
        <v>9.4036076911921396E-3</v>
      </c>
      <c r="Z97" s="116">
        <f>((((N97/1000)+1)/(([1]SMOW!$Z$4/1000)+1))-1)*1000</f>
        <v>1.451935046525854E-2</v>
      </c>
      <c r="AA97" s="116">
        <f>((((P97/1000)+1)/(([1]SMOW!$AA$4/1000)+1))-1)*1000</f>
        <v>3.6989274163401475E-2</v>
      </c>
      <c r="AB97" s="116">
        <f>Z97*[1]SMOW!$AN$6</f>
        <v>1.5495148671876829E-2</v>
      </c>
      <c r="AC97" s="116">
        <f>AA97*[1]SMOW!$AN$12</f>
        <v>3.9286939656947281E-2</v>
      </c>
      <c r="AD97" s="116">
        <f t="shared" si="145"/>
        <v>1.5495028623364058E-2</v>
      </c>
      <c r="AE97" s="116">
        <f t="shared" si="145"/>
        <v>3.9286167945444352E-2</v>
      </c>
      <c r="AF97" s="51">
        <f>(AD97-[1]SMOW!AN$14*AE97)</f>
        <v>-5.2480680518305605E-3</v>
      </c>
      <c r="AG97" s="55">
        <f t="shared" si="146"/>
        <v>-5.2480680518305602</v>
      </c>
      <c r="AK97" s="79">
        <v>16</v>
      </c>
      <c r="AL97" s="79">
        <v>0</v>
      </c>
      <c r="AM97" s="79">
        <v>0</v>
      </c>
      <c r="AN97" s="79">
        <v>0</v>
      </c>
    </row>
    <row r="98" spans="1:40" s="85" customFormat="1" x14ac:dyDescent="0.3">
      <c r="A98" s="85">
        <v>2557</v>
      </c>
      <c r="B98" s="85" t="s">
        <v>120</v>
      </c>
      <c r="C98" s="85" t="s">
        <v>62</v>
      </c>
      <c r="D98" s="85" t="s">
        <v>22</v>
      </c>
      <c r="E98" s="85" t="s">
        <v>225</v>
      </c>
      <c r="F98" s="85">
        <v>-0.45366060852936002</v>
      </c>
      <c r="G98" s="85">
        <v>-0.453763886564578</v>
      </c>
      <c r="H98" s="85">
        <v>4.1916815240647196E-3</v>
      </c>
      <c r="I98" s="85">
        <v>-0.84471853027070198</v>
      </c>
      <c r="J98" s="85">
        <v>-0.84507557789339904</v>
      </c>
      <c r="K98" s="85">
        <v>1.918347423169E-3</v>
      </c>
      <c r="L98" s="16">
        <v>-7.5639814368635401E-3</v>
      </c>
      <c r="M98" s="85">
        <v>4.3405019304290204E-3</v>
      </c>
      <c r="N98" s="51">
        <v>-10.6440271290996</v>
      </c>
      <c r="O98" s="85">
        <v>4.1489473661933699E-3</v>
      </c>
      <c r="P98" s="85">
        <v>-20.7240209058813</v>
      </c>
      <c r="Q98" s="85">
        <v>1.8801797737613699E-3</v>
      </c>
      <c r="R98" s="85">
        <v>-27.338480169202899</v>
      </c>
      <c r="S98" s="85">
        <v>0.15839533959801</v>
      </c>
      <c r="T98" s="85">
        <v>1393.69481237333</v>
      </c>
      <c r="U98" s="85">
        <v>0.422270684009034</v>
      </c>
      <c r="V98" s="86">
        <v>44139.627280092594</v>
      </c>
      <c r="W98" s="85">
        <v>2.4</v>
      </c>
      <c r="X98" s="85">
        <v>1.27690424241845E-2</v>
      </c>
      <c r="Y98" s="85">
        <v>1.5136881580468799E-2</v>
      </c>
      <c r="Z98" s="116">
        <f>((((N98/1000)+1)/(([1]SMOW!$Z$4/1000)+1))-1)*1000</f>
        <v>4.494253737807874E-2</v>
      </c>
      <c r="AA98" s="116">
        <f>((((P98/1000)+1)/(([1]SMOW!$AA$4/1000)+1))-1)*1000</f>
        <v>8.1387794331533314E-2</v>
      </c>
      <c r="AB98" s="116">
        <f>Z98*[1]SMOW!$AN$6</f>
        <v>4.7962978786896523E-2</v>
      </c>
      <c r="AC98" s="116">
        <f>AA98*[1]SMOW!$AN$12</f>
        <v>8.644336600361531E-2</v>
      </c>
      <c r="AD98" s="116">
        <f t="shared" si="145"/>
        <v>4.7961828599952253E-2</v>
      </c>
      <c r="AE98" s="116">
        <f t="shared" si="145"/>
        <v>8.6439629991256692E-2</v>
      </c>
      <c r="AF98" s="51">
        <f>(AD98-[1]SMOW!AN$14*AE98)</f>
        <v>2.3217039645687179E-3</v>
      </c>
      <c r="AG98" s="55">
        <f t="shared" si="146"/>
        <v>2.3217039645687181</v>
      </c>
      <c r="AK98" s="79">
        <v>16</v>
      </c>
      <c r="AL98" s="79">
        <v>0</v>
      </c>
      <c r="AM98" s="79">
        <v>0</v>
      </c>
      <c r="AN98" s="79">
        <v>0</v>
      </c>
    </row>
    <row r="99" spans="1:40" s="85" customFormat="1" x14ac:dyDescent="0.3">
      <c r="A99" s="85">
        <v>2559</v>
      </c>
      <c r="B99" s="85" t="s">
        <v>120</v>
      </c>
      <c r="C99" s="85" t="s">
        <v>62</v>
      </c>
      <c r="D99" s="85" t="s">
        <v>22</v>
      </c>
      <c r="E99" s="85" t="s">
        <v>226</v>
      </c>
      <c r="F99" s="85">
        <v>-0.250267619713824</v>
      </c>
      <c r="G99" s="85">
        <v>-0.25029922943136101</v>
      </c>
      <c r="H99" s="85">
        <v>3.9415311237098001E-3</v>
      </c>
      <c r="I99" s="85">
        <v>-0.45576895849681998</v>
      </c>
      <c r="J99" s="85">
        <v>-0.45587288985195701</v>
      </c>
      <c r="K99" s="85">
        <v>1.4157517462396001E-3</v>
      </c>
      <c r="L99" s="16">
        <v>-9.59834358952792E-3</v>
      </c>
      <c r="M99" s="85">
        <v>3.9995295265229797E-3</v>
      </c>
      <c r="N99" s="51">
        <v>-10.436538588386</v>
      </c>
      <c r="O99" s="85">
        <v>7.2455697334228696E-3</v>
      </c>
      <c r="P99" s="85">
        <v>-20.3435251953135</v>
      </c>
      <c r="Q99" s="85">
        <v>1.4116227530183E-3</v>
      </c>
      <c r="R99" s="85">
        <v>-27.606110327444402</v>
      </c>
      <c r="S99" s="85">
        <v>0.13043706549703399</v>
      </c>
      <c r="T99" s="85">
        <v>1412.53049089141</v>
      </c>
      <c r="U99" s="85">
        <v>0.32367774255849602</v>
      </c>
      <c r="V99" s="86">
        <v>44139.786863425928</v>
      </c>
      <c r="W99" s="85">
        <v>2.4</v>
      </c>
      <c r="X99" s="85">
        <v>4.00435003498157E-3</v>
      </c>
      <c r="Y99" s="85">
        <v>3.9652269662565799E-4</v>
      </c>
      <c r="Z99" s="116">
        <f>((((N99/1000)+1)/(([1]SMOW!$Z$4/1000)+1))-1)*1000</f>
        <v>0.25467277751900497</v>
      </c>
      <c r="AA99" s="116">
        <f>((((P99/1000)+1)/(([1]SMOW!$AA$4/1000)+1))-1)*1000</f>
        <v>0.46996740457228015</v>
      </c>
      <c r="AB99" s="116">
        <f>Z99*[1]SMOW!$AN$6</f>
        <v>0.27178850457388726</v>
      </c>
      <c r="AC99" s="116">
        <f>AA99*[1]SMOW!$AN$12</f>
        <v>0.49916040478652685</v>
      </c>
      <c r="AD99" s="116">
        <f t="shared" si="145"/>
        <v>0.27175157676926315</v>
      </c>
      <c r="AE99" s="116">
        <f t="shared" si="145"/>
        <v>0.49903586567334429</v>
      </c>
      <c r="AF99" s="51">
        <f>(AD99-[1]SMOW!AN$14*AE99)</f>
        <v>8.2606396937373594E-3</v>
      </c>
      <c r="AG99" s="55">
        <f t="shared" si="146"/>
        <v>8.2606396937373603</v>
      </c>
      <c r="AK99" s="79">
        <v>16</v>
      </c>
      <c r="AL99" s="79">
        <v>0</v>
      </c>
      <c r="AM99" s="79">
        <v>0</v>
      </c>
      <c r="AN99" s="79">
        <v>0</v>
      </c>
    </row>
    <row r="100" spans="1:40" s="85" customFormat="1" x14ac:dyDescent="0.3">
      <c r="A100" s="85">
        <v>2560</v>
      </c>
      <c r="B100" s="85" t="s">
        <v>112</v>
      </c>
      <c r="C100" s="85" t="s">
        <v>63</v>
      </c>
      <c r="D100" s="85" t="s">
        <v>201</v>
      </c>
      <c r="E100" s="85" t="s">
        <v>227</v>
      </c>
      <c r="F100" s="85">
        <v>-5.7595863787046699</v>
      </c>
      <c r="G100" s="85">
        <v>-5.7762371725345503</v>
      </c>
      <c r="H100" s="85">
        <v>4.5731306393352496E-3</v>
      </c>
      <c r="I100" s="85">
        <v>-8.0985385906593095</v>
      </c>
      <c r="J100" s="85">
        <v>-8.1315099667532902</v>
      </c>
      <c r="K100" s="85">
        <v>1.99522769898282E-3</v>
      </c>
      <c r="L100" s="16">
        <v>-1.4827999100888101</v>
      </c>
      <c r="M100" s="85">
        <v>4.76521746019915E-3</v>
      </c>
      <c r="N100" s="51">
        <v>-15.8958590306886</v>
      </c>
      <c r="O100" s="85">
        <v>4.5265076109437001E-3</v>
      </c>
      <c r="P100" s="85">
        <v>-27.833518171772301</v>
      </c>
      <c r="Q100" s="85">
        <v>1.95553043122985E-3</v>
      </c>
      <c r="R100" s="85">
        <v>-39.0404542158523</v>
      </c>
      <c r="S100" s="85">
        <v>0.162610815441255</v>
      </c>
      <c r="T100" s="85">
        <v>559.19972934918906</v>
      </c>
      <c r="U100" s="85">
        <v>0.43711392257852699</v>
      </c>
      <c r="V100" s="86">
        <v>44140.365543981483</v>
      </c>
      <c r="W100" s="85">
        <v>2.4</v>
      </c>
      <c r="X100" s="85">
        <v>4.7179636625971202E-2</v>
      </c>
      <c r="Y100" s="85">
        <v>3.8676570019094601E-2</v>
      </c>
      <c r="Z100" s="116">
        <f>((((N100/1000)+1)/(([1]SMOW!$Z$4/1000)+1))-1)*1000</f>
        <v>-5.2636299848053403</v>
      </c>
      <c r="AA100" s="116">
        <f>((((P100/1000)+1)/(([1]SMOW!$AA$4/1000)+1))-1)*1000</f>
        <v>-7.1791557541474038</v>
      </c>
      <c r="AB100" s="116">
        <f>Z100*[1]SMOW!$AN$6</f>
        <v>-5.6173813948126359</v>
      </c>
      <c r="AC100" s="116">
        <f>AA100*[1]SMOW!$AN$12</f>
        <v>-7.6251039059339654</v>
      </c>
      <c r="AD100" s="116">
        <f t="shared" si="145"/>
        <v>-5.6332182171738054</v>
      </c>
      <c r="AE100" s="116">
        <f t="shared" si="145"/>
        <v>-7.6543236411693512</v>
      </c>
      <c r="AF100" s="51">
        <f>(AD100-[1]SMOW!AN$14*AE100)</f>
        <v>-1.5917353346363878</v>
      </c>
      <c r="AG100" s="55">
        <f t="shared" si="146"/>
        <v>-1591.7353346363877</v>
      </c>
      <c r="AH100" s="55">
        <f>AVERAGE(AG100:AG101)</f>
        <v>-1588.5241274160894</v>
      </c>
      <c r="AI100" s="55">
        <f>STDEV(AG100:AG101)</f>
        <v>4.5413328025362913</v>
      </c>
      <c r="AK100" s="79">
        <v>16</v>
      </c>
      <c r="AL100" s="79">
        <v>2</v>
      </c>
      <c r="AM100" s="79">
        <v>0</v>
      </c>
      <c r="AN100" s="79">
        <v>0</v>
      </c>
    </row>
    <row r="101" spans="1:40" s="85" customFormat="1" x14ac:dyDescent="0.3">
      <c r="A101" s="85">
        <v>2561</v>
      </c>
      <c r="B101" s="85" t="s">
        <v>112</v>
      </c>
      <c r="C101" s="85" t="s">
        <v>63</v>
      </c>
      <c r="D101" s="85" t="s">
        <v>201</v>
      </c>
      <c r="E101" s="85" t="s">
        <v>228</v>
      </c>
      <c r="F101" s="85">
        <v>-5.7140785734830901</v>
      </c>
      <c r="G101" s="85">
        <v>-5.7304669100783601</v>
      </c>
      <c r="H101" s="85">
        <v>5.3336285860030898E-3</v>
      </c>
      <c r="I101" s="85">
        <v>-8.0239608822085504</v>
      </c>
      <c r="J101" s="85">
        <v>-8.0563261558641805</v>
      </c>
      <c r="K101" s="85">
        <v>1.65917470031123E-3</v>
      </c>
      <c r="L101" s="16">
        <v>-1.4767266997820701</v>
      </c>
      <c r="M101" s="85">
        <v>5.51911599920354E-3</v>
      </c>
      <c r="N101" s="51">
        <v>-15.850815177158299</v>
      </c>
      <c r="O101" s="85">
        <v>5.2792522874426503E-3</v>
      </c>
      <c r="P101" s="85">
        <v>-27.759974411362698</v>
      </c>
      <c r="Q101" s="85">
        <v>1.58048265686599E-3</v>
      </c>
      <c r="R101" s="85">
        <v>-39.406015308618201</v>
      </c>
      <c r="S101" s="85">
        <v>0.12028682698354499</v>
      </c>
      <c r="T101" s="85">
        <v>650.56813157432202</v>
      </c>
      <c r="U101" s="85">
        <v>0.22351975126851401</v>
      </c>
      <c r="V101" s="86">
        <v>44140.441516203704</v>
      </c>
      <c r="W101" s="85">
        <v>2.4</v>
      </c>
      <c r="X101" s="85">
        <v>9.5579651132219202E-4</v>
      </c>
      <c r="Y101" s="85">
        <v>1.58477633368483E-2</v>
      </c>
      <c r="Z101" s="116">
        <f>((((N101/1000)+1)/(([1]SMOW!$Z$4/1000)+1))-1)*1000</f>
        <v>-5.2180994789504664</v>
      </c>
      <c r="AA101" s="116">
        <f>((((P101/1000)+1)/(([1]SMOW!$AA$4/1000)+1))-1)*1000</f>
        <v>-7.1040495046894581</v>
      </c>
      <c r="AB101" s="116">
        <f>Z101*[1]SMOW!$AN$6</f>
        <v>-5.5687909321046014</v>
      </c>
      <c r="AC101" s="116">
        <f>AA101*[1]SMOW!$AN$12</f>
        <v>-7.545332275993915</v>
      </c>
      <c r="AD101" s="116">
        <f t="shared" si="145"/>
        <v>-5.5843544552252906</v>
      </c>
      <c r="AE101" s="116">
        <f t="shared" si="145"/>
        <v>-7.5739423011922336</v>
      </c>
      <c r="AF101" s="51">
        <f>(AD101-[1]SMOW!AN$14*AE101)</f>
        <v>-1.5853129201957912</v>
      </c>
      <c r="AG101" s="55">
        <f t="shared" si="146"/>
        <v>-1585.3129201957911</v>
      </c>
      <c r="AK101" s="79">
        <v>16</v>
      </c>
      <c r="AL101" s="79">
        <v>0</v>
      </c>
      <c r="AM101" s="79">
        <v>0</v>
      </c>
      <c r="AN101" s="79">
        <v>0</v>
      </c>
    </row>
    <row r="102" spans="1:40" s="85" customFormat="1" x14ac:dyDescent="0.3">
      <c r="A102" s="85">
        <v>2562</v>
      </c>
      <c r="B102" s="85" t="s">
        <v>112</v>
      </c>
      <c r="C102" s="85" t="s">
        <v>63</v>
      </c>
      <c r="D102" s="85" t="s">
        <v>201</v>
      </c>
      <c r="E102" s="85" t="s">
        <v>229</v>
      </c>
      <c r="F102" s="85">
        <v>-0.89361131376727898</v>
      </c>
      <c r="G102" s="85">
        <v>-0.89401111253032794</v>
      </c>
      <c r="H102" s="85">
        <v>3.8539576455236401E-3</v>
      </c>
      <c r="I102" s="85">
        <v>-1.60899286870713</v>
      </c>
      <c r="J102" s="85">
        <v>-1.61028872815391</v>
      </c>
      <c r="K102" s="85">
        <v>1.4345396301504701E-3</v>
      </c>
      <c r="L102" s="16">
        <v>-4.3778664065061701E-2</v>
      </c>
      <c r="M102" s="85">
        <v>4.13486871006645E-3</v>
      </c>
      <c r="N102" s="51">
        <v>-11.0794925405991</v>
      </c>
      <c r="O102" s="85">
        <v>3.8146665797529201E-3</v>
      </c>
      <c r="P102" s="85">
        <v>-21.4730891587838</v>
      </c>
      <c r="Q102" s="85">
        <v>1.40599787332223E-3</v>
      </c>
      <c r="R102" s="85">
        <v>-30.264600036406801</v>
      </c>
      <c r="S102" s="85">
        <v>0.131661446824865</v>
      </c>
      <c r="T102" s="85">
        <v>746.60986490427103</v>
      </c>
      <c r="U102" s="85">
        <v>0.10384147799037501</v>
      </c>
      <c r="V102" s="86">
        <v>44140.517152777778</v>
      </c>
      <c r="W102" s="85">
        <v>2.4</v>
      </c>
      <c r="X102" s="85">
        <v>7.6282367858139903E-3</v>
      </c>
      <c r="Y102" s="85">
        <v>1.1756300595484499E-2</v>
      </c>
      <c r="Z102" s="116">
        <f>((((N102/1000)+1)/(([1]SMOW!$Z$4/1000)+1))-1)*1000</f>
        <v>-0.39522762822608026</v>
      </c>
      <c r="AA102" s="116">
        <f>((((P102/1000)+1)/(([1]SMOW!$AA$4/1000)+1))-1)*1000</f>
        <v>-0.68359494180003644</v>
      </c>
      <c r="AB102" s="116">
        <f>Z102*[1]SMOW!$AN$6</f>
        <v>-0.42178958853909909</v>
      </c>
      <c r="AC102" s="116">
        <f>AA102*[1]SMOW!$AN$12</f>
        <v>-0.72605785962853708</v>
      </c>
      <c r="AD102" s="116">
        <f t="shared" si="145"/>
        <v>-0.42187856678855784</v>
      </c>
      <c r="AE102" s="116">
        <f t="shared" si="145"/>
        <v>-0.726321567288707</v>
      </c>
      <c r="AF102" s="51">
        <f>(AD102-[1]SMOW!AN$14*AE102)</f>
        <v>-3.8380779260120512E-2</v>
      </c>
      <c r="AG102" s="55">
        <f t="shared" si="146"/>
        <v>-38.380779260120512</v>
      </c>
      <c r="AH102" s="55">
        <f>AVERAGE(AG102:AG103)</f>
        <v>-26.767184000105637</v>
      </c>
      <c r="AI102" s="55">
        <f>STDEV(AG102:AG103)</f>
        <v>16.42410392462493</v>
      </c>
      <c r="AK102" s="79">
        <v>16</v>
      </c>
      <c r="AL102" s="79">
        <v>2</v>
      </c>
      <c r="AM102" s="79">
        <v>0</v>
      </c>
      <c r="AN102" s="79">
        <v>0</v>
      </c>
    </row>
    <row r="103" spans="1:40" s="85" customFormat="1" x14ac:dyDescent="0.3">
      <c r="A103" s="85">
        <v>2563</v>
      </c>
      <c r="B103" s="85" t="s">
        <v>112</v>
      </c>
      <c r="C103" s="85" t="s">
        <v>63</v>
      </c>
      <c r="D103" s="85" t="s">
        <v>201</v>
      </c>
      <c r="E103" s="85" t="s">
        <v>230</v>
      </c>
      <c r="F103" s="85">
        <v>-0.92085363339675697</v>
      </c>
      <c r="G103" s="85">
        <v>-0.92127811864533904</v>
      </c>
      <c r="H103" s="85">
        <v>3.4982524629035699E-3</v>
      </c>
      <c r="I103" s="85">
        <v>-1.70214332867977</v>
      </c>
      <c r="J103" s="85">
        <v>-1.70359370150026</v>
      </c>
      <c r="K103" s="85">
        <v>2.0333095046449899E-3</v>
      </c>
      <c r="L103" s="16">
        <v>-2.17806442532009E-2</v>
      </c>
      <c r="M103" s="85">
        <v>3.6593292440312299E-3</v>
      </c>
      <c r="N103" s="51">
        <v>-11.106457125009101</v>
      </c>
      <c r="O103" s="85">
        <v>3.46258780847591E-3</v>
      </c>
      <c r="P103" s="85">
        <v>-21.564386287052599</v>
      </c>
      <c r="Q103" s="85">
        <v>1.9928545571349398E-3</v>
      </c>
      <c r="R103" s="85">
        <v>-30.3898702254513</v>
      </c>
      <c r="S103" s="85">
        <v>0.108193768990618</v>
      </c>
      <c r="T103" s="85">
        <v>608.74676367095003</v>
      </c>
      <c r="U103" s="85">
        <v>0.14385741133355801</v>
      </c>
      <c r="V103" s="86">
        <v>44140.593159722222</v>
      </c>
      <c r="W103" s="85">
        <v>2.4</v>
      </c>
      <c r="X103" s="85">
        <v>0.11817889493067101</v>
      </c>
      <c r="Y103" s="85">
        <v>0.12866564291990101</v>
      </c>
      <c r="Z103" s="116">
        <f>((((N103/1000)+1)/(([1]SMOW!$Z$4/1000)+1))-1)*1000</f>
        <v>-0.4224835371267055</v>
      </c>
      <c r="AA103" s="116">
        <f>((((P103/1000)+1)/(([1]SMOW!$AA$4/1000)+1))-1)*1000</f>
        <v>-0.77683174193599047</v>
      </c>
      <c r="AB103" s="116">
        <f>Z103*[1]SMOW!$AN$6</f>
        <v>-0.45087727821315632</v>
      </c>
      <c r="AC103" s="116">
        <f>AA103*[1]SMOW!$AN$12</f>
        <v>-0.82508625701115923</v>
      </c>
      <c r="AD103" s="116">
        <f t="shared" si="145"/>
        <v>-0.45097895393647069</v>
      </c>
      <c r="AE103" s="116">
        <f t="shared" si="145"/>
        <v>-0.8254268280234468</v>
      </c>
      <c r="AF103" s="51">
        <f>(AD103-[1]SMOW!AN$14*AE103)</f>
        <v>-1.5153588740090762E-2</v>
      </c>
      <c r="AG103" s="55">
        <f t="shared" si="146"/>
        <v>-15.153588740090761</v>
      </c>
      <c r="AK103" s="79">
        <v>16</v>
      </c>
      <c r="AL103" s="79">
        <v>0</v>
      </c>
      <c r="AM103" s="79">
        <v>0</v>
      </c>
      <c r="AN103" s="79">
        <v>0</v>
      </c>
    </row>
    <row r="104" spans="1:40" s="85" customFormat="1" x14ac:dyDescent="0.3">
      <c r="A104" s="85">
        <v>2564</v>
      </c>
      <c r="B104" s="85" t="s">
        <v>112</v>
      </c>
      <c r="C104" s="85" t="s">
        <v>63</v>
      </c>
      <c r="D104" s="85" t="s">
        <v>201</v>
      </c>
      <c r="E104" s="85" t="s">
        <v>231</v>
      </c>
      <c r="F104" s="85">
        <v>-5.68716760481907</v>
      </c>
      <c r="G104" s="85">
        <v>-5.70340137495063</v>
      </c>
      <c r="H104" s="85">
        <v>3.59358126954919E-3</v>
      </c>
      <c r="I104" s="85">
        <v>-10.7782912583999</v>
      </c>
      <c r="J104" s="85">
        <v>-10.8367978629568</v>
      </c>
      <c r="K104" s="85">
        <v>1.4696195215020899E-3</v>
      </c>
      <c r="L104" s="16">
        <v>1.84278966905413E-2</v>
      </c>
      <c r="M104" s="85">
        <v>3.6120145826930099E-3</v>
      </c>
      <c r="N104" s="51">
        <v>-15.8241785655934</v>
      </c>
      <c r="O104" s="85">
        <v>3.5569447387401002E-3</v>
      </c>
      <c r="P104" s="85">
        <v>-30.4599541883758</v>
      </c>
      <c r="Q104" s="85">
        <v>1.4403798113314899E-3</v>
      </c>
      <c r="R104" s="85">
        <v>-42.634700979393799</v>
      </c>
      <c r="S104" s="85">
        <v>0.117807325523727</v>
      </c>
      <c r="T104" s="85">
        <v>595.270712852619</v>
      </c>
      <c r="U104" s="85">
        <v>0.13682799785775401</v>
      </c>
      <c r="V104" s="86">
        <v>44140.668993055559</v>
      </c>
      <c r="W104" s="85">
        <v>2.4</v>
      </c>
      <c r="X104" s="85">
        <v>3.3530892879752999E-3</v>
      </c>
      <c r="Y104" s="85">
        <v>1.8728580328635999E-3</v>
      </c>
      <c r="Z104" s="116">
        <f>((((N104/1000)+1)/(([1]SMOW!$Z$4/1000)+1))-1)*1000</f>
        <v>-5.1911750863028461</v>
      </c>
      <c r="AA104" s="116">
        <f>((((P104/1000)+1)/(([1]SMOW!$AA$4/1000)+1))-1)*1000</f>
        <v>-9.8613922559226417</v>
      </c>
      <c r="AB104" s="116">
        <f>Z104*[1]SMOW!$AN$6</f>
        <v>-5.5400570388100547</v>
      </c>
      <c r="AC104" s="116">
        <f>AA104*[1]SMOW!$AN$12</f>
        <v>-10.473953091927694</v>
      </c>
      <c r="AD104" s="116">
        <f t="shared" si="145"/>
        <v>-5.5554600702639192</v>
      </c>
      <c r="AE104" s="116">
        <f t="shared" si="145"/>
        <v>-10.529190983217468</v>
      </c>
      <c r="AF104" s="51">
        <f>(AD104-[1]SMOW!AN$14*AE104)</f>
        <v>3.9527688749041445E-3</v>
      </c>
      <c r="AG104" s="55">
        <f t="shared" si="146"/>
        <v>3.9527688749041445</v>
      </c>
      <c r="AH104" s="55">
        <f>AVERAGE(AG104:AG105)</f>
        <v>1.1154672755329109</v>
      </c>
      <c r="AI104" s="55">
        <f>STDEV(AG104:AG105)</f>
        <v>4.0125504023736722</v>
      </c>
      <c r="AK104" s="79">
        <v>16</v>
      </c>
      <c r="AL104" s="79">
        <v>2</v>
      </c>
      <c r="AM104" s="79">
        <v>0</v>
      </c>
      <c r="AN104" s="79">
        <v>0</v>
      </c>
    </row>
    <row r="105" spans="1:40" s="85" customFormat="1" x14ac:dyDescent="0.3">
      <c r="A105" s="85">
        <v>2565</v>
      </c>
      <c r="B105" s="85" t="s">
        <v>112</v>
      </c>
      <c r="C105" s="85" t="s">
        <v>63</v>
      </c>
      <c r="D105" s="85" t="s">
        <v>201</v>
      </c>
      <c r="E105" s="85" t="s">
        <v>232</v>
      </c>
      <c r="F105" s="85">
        <v>-5.8600219574893799</v>
      </c>
      <c r="G105" s="85">
        <v>-5.8772595659251596</v>
      </c>
      <c r="H105" s="85">
        <v>3.9389780347241299E-3</v>
      </c>
      <c r="I105" s="85">
        <v>-11.095436485700899</v>
      </c>
      <c r="J105" s="85">
        <v>-11.157450025044501</v>
      </c>
      <c r="K105" s="85">
        <v>1.52041126686222E-3</v>
      </c>
      <c r="L105" s="16">
        <v>1.38740472983574E-2</v>
      </c>
      <c r="M105" s="85">
        <v>3.9949364483734201E-3</v>
      </c>
      <c r="N105" s="51">
        <v>-15.9952706695925</v>
      </c>
      <c r="O105" s="85">
        <v>3.8988201868004999E-3</v>
      </c>
      <c r="P105" s="85">
        <v>-30.770789459669601</v>
      </c>
      <c r="Q105" s="85">
        <v>1.49016099858979E-3</v>
      </c>
      <c r="R105" s="85">
        <v>-42.883014071124002</v>
      </c>
      <c r="S105" s="85">
        <v>0.12982667032105</v>
      </c>
      <c r="T105" s="85">
        <v>605.25359798414195</v>
      </c>
      <c r="U105" s="85">
        <v>9.6853717915336798E-2</v>
      </c>
      <c r="V105" s="86">
        <v>44140.743622685186</v>
      </c>
      <c r="W105" s="85">
        <v>2.4</v>
      </c>
      <c r="X105" s="85">
        <v>2.8810819175608799E-3</v>
      </c>
      <c r="Y105" s="85">
        <v>5.4882307497938097E-3</v>
      </c>
      <c r="Z105" s="116">
        <f>((((N105/1000)+1)/(([1]SMOW!$Z$4/1000)+1))-1)*1000</f>
        <v>-5.3641156638140064</v>
      </c>
      <c r="AA105" s="116">
        <f>((((P105/1000)+1)/(([1]SMOW!$AA$4/1000)+1))-1)*1000</f>
        <v>-10.178831441736701</v>
      </c>
      <c r="AB105" s="116">
        <f>Z105*[1]SMOW!$AN$6</f>
        <v>-5.7246203886890781</v>
      </c>
      <c r="AC105" s="116">
        <f>AA105*[1]SMOW!$AN$12</f>
        <v>-10.811110671250159</v>
      </c>
      <c r="AD105" s="116">
        <f t="shared" ref="AD105:AE109" si="147">LN((AB105/1000)+1)*1000</f>
        <v>-5.7410688320875405</v>
      </c>
      <c r="AE105" s="116">
        <f t="shared" si="147"/>
        <v>-10.869975374552466</v>
      </c>
      <c r="AF105" s="51">
        <f>(AD105-[1]SMOW!AN$14*AE105)</f>
        <v>-1.7218343238383227E-3</v>
      </c>
      <c r="AG105" s="55">
        <f t="shared" si="146"/>
        <v>-1.7218343238383227</v>
      </c>
      <c r="AK105" s="79">
        <v>16</v>
      </c>
      <c r="AL105" s="79">
        <v>0</v>
      </c>
      <c r="AM105" s="79">
        <v>0</v>
      </c>
      <c r="AN105" s="79">
        <v>0</v>
      </c>
    </row>
    <row r="106" spans="1:40" x14ac:dyDescent="0.3">
      <c r="A106" s="85">
        <v>2566</v>
      </c>
      <c r="B106" s="85" t="s">
        <v>112</v>
      </c>
      <c r="C106" s="85" t="s">
        <v>62</v>
      </c>
      <c r="D106" s="85" t="s">
        <v>68</v>
      </c>
      <c r="E106" s="85" t="s">
        <v>233</v>
      </c>
      <c r="F106" s="85">
        <v>-15.175828307391599</v>
      </c>
      <c r="G106" s="85">
        <v>-15.292159984130601</v>
      </c>
      <c r="H106" s="85">
        <v>4.1374645023988703E-3</v>
      </c>
      <c r="I106" s="85">
        <v>-28.565047465306801</v>
      </c>
      <c r="J106" s="85">
        <v>-28.980968133354299</v>
      </c>
      <c r="K106" s="85">
        <v>1.08311153424667E-3</v>
      </c>
      <c r="L106" s="16">
        <v>9.7911902804046907E-3</v>
      </c>
      <c r="M106" s="85">
        <v>4.3705680391716104E-3</v>
      </c>
      <c r="N106" s="51">
        <v>-25.216102452134599</v>
      </c>
      <c r="O106" s="85">
        <v>4.0952830866065803E-3</v>
      </c>
      <c r="P106" s="85">
        <v>-47.892823155255101</v>
      </c>
      <c r="Q106" s="85">
        <v>1.06156182911599E-3</v>
      </c>
      <c r="R106" s="85">
        <v>-66.6741232112213</v>
      </c>
      <c r="S106" s="85">
        <v>0.13164420224471901</v>
      </c>
      <c r="T106" s="85">
        <v>559.46684673532695</v>
      </c>
      <c r="U106" s="85">
        <v>0.14170359443068201</v>
      </c>
      <c r="V106" s="86">
        <v>44140.820231481484</v>
      </c>
      <c r="W106" s="85">
        <v>2.4</v>
      </c>
      <c r="X106" s="85">
        <v>9.8519555033188501E-4</v>
      </c>
      <c r="Y106" s="110">
        <v>7.9874128191172197E-5</v>
      </c>
      <c r="Z106" s="116">
        <f>((((N106/1000)+1)/(([1]SMOW!$Z$4/1000)+1))-1)*1000</f>
        <v>-14.684569012229144</v>
      </c>
      <c r="AA106" s="116">
        <f>((((P106/1000)+1)/(([1]SMOW!$AA$4/1000)+1))-1)*1000</f>
        <v>-27.66463481657544</v>
      </c>
      <c r="AB106" s="116">
        <f>Z106*[1]SMOW!$AN$6</f>
        <v>-15.671471018719179</v>
      </c>
      <c r="AC106" s="116">
        <f>AA106*[1]SMOW!$AN$12</f>
        <v>-29.383080994480814</v>
      </c>
      <c r="AD106" s="116">
        <f t="shared" si="147"/>
        <v>-15.795566736439639</v>
      </c>
      <c r="AE106" s="116">
        <f t="shared" si="147"/>
        <v>-29.823410671582618</v>
      </c>
      <c r="AF106" s="51">
        <f>(AD106-[1]SMOW!AN$14*AE106)</f>
        <v>-4.880590184401612E-2</v>
      </c>
      <c r="AG106" s="55">
        <f t="shared" si="146"/>
        <v>-48.80590184401612</v>
      </c>
      <c r="AH106" s="55">
        <f>AVERAGE(AG106:AG107)</f>
        <v>-45.391137008917504</v>
      </c>
      <c r="AI106" s="55">
        <f>STDEV(AG106:AG107)</f>
        <v>4.8292067421111886</v>
      </c>
      <c r="AK106" s="79">
        <v>16</v>
      </c>
      <c r="AL106" s="79">
        <v>2</v>
      </c>
      <c r="AM106" s="79">
        <v>0</v>
      </c>
      <c r="AN106" s="79">
        <v>0</v>
      </c>
    </row>
    <row r="107" spans="1:40" x14ac:dyDescent="0.3">
      <c r="A107" s="85">
        <v>2567</v>
      </c>
      <c r="B107" s="85" t="s">
        <v>120</v>
      </c>
      <c r="C107" s="85" t="s">
        <v>62</v>
      </c>
      <c r="D107" s="85" t="s">
        <v>68</v>
      </c>
      <c r="E107" s="85" t="s">
        <v>234</v>
      </c>
      <c r="F107" s="85">
        <v>-15.200631301523901</v>
      </c>
      <c r="G107" s="85">
        <v>-15.3173456024887</v>
      </c>
      <c r="H107" s="85">
        <v>4.7658315863720602E-3</v>
      </c>
      <c r="I107" s="85">
        <v>-28.623378756666298</v>
      </c>
      <c r="J107" s="85">
        <v>-29.041016469707799</v>
      </c>
      <c r="K107" s="85">
        <v>1.31058890929854E-3</v>
      </c>
      <c r="L107" s="16">
        <v>1.6311093516978702E-2</v>
      </c>
      <c r="M107" s="85">
        <v>4.9050868394064804E-3</v>
      </c>
      <c r="N107" s="51">
        <v>-25.2406525799504</v>
      </c>
      <c r="O107" s="85">
        <v>4.7172439734465199E-3</v>
      </c>
      <c r="P107" s="85">
        <v>-47.9499938808843</v>
      </c>
      <c r="Q107" s="85">
        <v>1.28451328952065E-3</v>
      </c>
      <c r="R107" s="85">
        <v>-66.603770394087405</v>
      </c>
      <c r="S107" s="85">
        <v>0.142552811289856</v>
      </c>
      <c r="T107" s="85">
        <v>507.61950332067602</v>
      </c>
      <c r="U107" s="85">
        <v>0.16130222258746901</v>
      </c>
      <c r="V107" s="86">
        <v>44141.417430555557</v>
      </c>
      <c r="W107" s="85">
        <v>2.4</v>
      </c>
      <c r="X107" s="85">
        <v>0.40131930931586801</v>
      </c>
      <c r="Y107" s="85">
        <v>0.695377239495091</v>
      </c>
      <c r="Z107" s="116">
        <f>((((N107/1000)+1)/(([1]SMOW!$Z$4/1000)+1))-1)*1000</f>
        <v>-14.709384378825408</v>
      </c>
      <c r="AA107" s="116">
        <f>((((P107/1000)+1)/(([1]SMOW!$AA$4/1000)+1))-1)*1000</f>
        <v>-27.723020174583834</v>
      </c>
      <c r="AB107" s="116">
        <f>Z107*[1]SMOW!$AN$6</f>
        <v>-15.69795414519762</v>
      </c>
      <c r="AC107" s="116">
        <f>AA107*[1]SMOW!$AN$12</f>
        <v>-29.44509308011386</v>
      </c>
      <c r="AD107" s="116">
        <f t="shared" si="147"/>
        <v>-15.822471862082383</v>
      </c>
      <c r="AE107" s="116">
        <f t="shared" si="147"/>
        <v>-29.887302064220762</v>
      </c>
      <c r="AF107" s="51">
        <f>(AD107-[1]SMOW!AN$14*AE107)</f>
        <v>-4.1976372173818888E-2</v>
      </c>
      <c r="AG107" s="55">
        <f t="shared" si="146"/>
        <v>-41.976372173818888</v>
      </c>
      <c r="AH107" s="79"/>
      <c r="AI107" s="55"/>
      <c r="AK107" s="79">
        <v>16</v>
      </c>
      <c r="AL107" s="79">
        <v>0</v>
      </c>
      <c r="AM107" s="79">
        <v>0</v>
      </c>
      <c r="AN107" s="79">
        <v>0</v>
      </c>
    </row>
    <row r="108" spans="1:40" x14ac:dyDescent="0.3">
      <c r="A108" s="85">
        <v>2569</v>
      </c>
      <c r="B108" s="85" t="s">
        <v>235</v>
      </c>
      <c r="C108" s="85" t="s">
        <v>63</v>
      </c>
      <c r="D108" s="85" t="s">
        <v>201</v>
      </c>
      <c r="E108" s="85" t="s">
        <v>236</v>
      </c>
      <c r="F108" s="85">
        <v>-13.0798602168597</v>
      </c>
      <c r="G108" s="85">
        <v>-13.1661555037276</v>
      </c>
      <c r="H108" s="85">
        <v>5.5094532154165302E-3</v>
      </c>
      <c r="I108" s="85">
        <v>-24.630674420826001</v>
      </c>
      <c r="J108" s="85">
        <v>-24.939084304266402</v>
      </c>
      <c r="K108" s="85">
        <v>1.72378162775427E-3</v>
      </c>
      <c r="L108" s="16">
        <v>1.6810089250464801E-3</v>
      </c>
      <c r="M108" s="85">
        <v>5.4620155439029797E-3</v>
      </c>
      <c r="N108" s="51">
        <v>-23.141502738651599</v>
      </c>
      <c r="O108" s="85">
        <v>5.4532843862375602E-3</v>
      </c>
      <c r="P108" s="85">
        <v>-44.036728825665001</v>
      </c>
      <c r="Q108" s="85">
        <v>1.6894850806190801E-3</v>
      </c>
      <c r="R108" s="85">
        <v>-61.439883713451302</v>
      </c>
      <c r="S108" s="85">
        <v>0.158524715546706</v>
      </c>
      <c r="T108" s="85">
        <v>363.31430380486</v>
      </c>
      <c r="U108" s="85">
        <v>8.6090964689402E-2</v>
      </c>
      <c r="V108" s="86">
        <v>44141.585717592592</v>
      </c>
      <c r="W108" s="85">
        <v>2.4</v>
      </c>
      <c r="X108" s="110">
        <v>1.9327831201929402E-5</v>
      </c>
      <c r="Y108" s="85">
        <v>3.7950329851423498E-4</v>
      </c>
      <c r="Z108" s="116">
        <f>((((N108/1000)+1)/(([1]SMOW!$Z$4/1000)+1))-1)*1000</f>
        <v>-12.58755539109757</v>
      </c>
      <c r="AA108" s="116">
        <f>((((P108/1000)+1)/(([1]SMOW!$AA$4/1000)+1))-1)*1000</f>
        <v>-23.726615043875967</v>
      </c>
      <c r="AB108" s="116">
        <f>Z108*[1]SMOW!$AN$6</f>
        <v>-13.433523949107899</v>
      </c>
      <c r="AC108" s="116">
        <f>AA108*[1]SMOW!$AN$12</f>
        <v>-25.200442954749075</v>
      </c>
      <c r="AD108" s="116">
        <f t="shared" si="147"/>
        <v>-13.52457003115161</v>
      </c>
      <c r="AE108" s="116">
        <f t="shared" si="147"/>
        <v>-25.523411636963758</v>
      </c>
      <c r="AF108" s="51">
        <f>(AD108-[1]SMOW!AN$14*AE108)</f>
        <v>-4.8208686834744441E-2</v>
      </c>
      <c r="AG108" s="55">
        <f t="shared" si="146"/>
        <v>-48.208686834744441</v>
      </c>
      <c r="AH108" s="55">
        <f>AVERAGE(AG108:AG109)</f>
        <v>-46.260268780530467</v>
      </c>
      <c r="AI108" s="55">
        <f>STDEV(AG108:AG109)</f>
        <v>2.7554792374419983</v>
      </c>
      <c r="AK108" s="79">
        <v>16</v>
      </c>
      <c r="AL108" s="79">
        <v>2</v>
      </c>
      <c r="AM108" s="79">
        <v>0</v>
      </c>
      <c r="AN108" s="79">
        <v>0</v>
      </c>
    </row>
    <row r="109" spans="1:40" x14ac:dyDescent="0.3">
      <c r="A109" s="85">
        <v>2570</v>
      </c>
      <c r="B109" s="85" t="s">
        <v>235</v>
      </c>
      <c r="C109" s="85" t="s">
        <v>63</v>
      </c>
      <c r="D109" s="85" t="s">
        <v>201</v>
      </c>
      <c r="E109" s="85" t="s">
        <v>237</v>
      </c>
      <c r="F109" s="85">
        <v>-12.4277955376931</v>
      </c>
      <c r="G109" s="85">
        <v>-12.505666806244999</v>
      </c>
      <c r="H109" s="85">
        <v>4.2971967943229196E-3</v>
      </c>
      <c r="I109" s="85">
        <v>-23.411499870412602</v>
      </c>
      <c r="J109" s="85">
        <v>-23.689902870058098</v>
      </c>
      <c r="K109" s="85">
        <v>1.23180001901884E-3</v>
      </c>
      <c r="L109" s="85">
        <v>2.6019091456847701E-3</v>
      </c>
      <c r="M109" s="85">
        <v>4.6172037694697599E-3</v>
      </c>
      <c r="N109" s="51">
        <v>-22.496085853402999</v>
      </c>
      <c r="O109" s="85">
        <v>4.2533869091586698E-3</v>
      </c>
      <c r="P109" s="85">
        <v>-42.841811104981502</v>
      </c>
      <c r="Q109" s="85">
        <v>1.20729199159048E-3</v>
      </c>
      <c r="R109" s="85">
        <v>-59.857799542853797</v>
      </c>
      <c r="S109" s="85">
        <v>0.13030268157060401</v>
      </c>
      <c r="T109" s="85">
        <v>446.29914925133397</v>
      </c>
      <c r="U109" s="85">
        <v>8.4806958201148502E-2</v>
      </c>
      <c r="V109" s="86">
        <v>44141.664259259262</v>
      </c>
      <c r="W109" s="85">
        <v>2.4</v>
      </c>
      <c r="X109" s="85">
        <v>6.8563646403246598E-3</v>
      </c>
      <c r="Y109" s="85">
        <v>3.5411302951211801E-3</v>
      </c>
      <c r="Z109" s="116">
        <f>((((N109/1000)+1)/(([1]SMOW!$Z$4/1000)+1))-1)*1000</f>
        <v>-11.935165442868879</v>
      </c>
      <c r="AA109" s="116">
        <f>((((P109/1000)+1)/(([1]SMOW!$AA$4/1000)+1))-1)*1000</f>
        <v>-22.506310453635049</v>
      </c>
      <c r="AB109" s="116">
        <f>Z109*[1]SMOW!$AN$6</f>
        <v>-12.737288999477762</v>
      </c>
      <c r="AC109" s="116">
        <f>AA109*[1]SMOW!$AN$12</f>
        <v>-23.904336613540405</v>
      </c>
      <c r="AD109" s="116">
        <f t="shared" si="147"/>
        <v>-12.819103739465531</v>
      </c>
      <c r="AE109" s="116">
        <f t="shared" si="147"/>
        <v>-24.19468160746063</v>
      </c>
      <c r="AF109" s="51">
        <f>(AD109-[1]SMOW!AN$14*AE109)</f>
        <v>-4.4311850726316493E-2</v>
      </c>
      <c r="AG109" s="55">
        <f t="shared" si="146"/>
        <v>-44.311850726316493</v>
      </c>
      <c r="AK109" s="79">
        <v>16</v>
      </c>
      <c r="AL109" s="79">
        <v>0</v>
      </c>
      <c r="AM109" s="79">
        <v>0</v>
      </c>
      <c r="AN109" s="79">
        <v>0</v>
      </c>
    </row>
    <row r="110" spans="1:40" x14ac:dyDescent="0.3">
      <c r="A110" s="79"/>
      <c r="B110" s="71"/>
      <c r="C110" s="115"/>
      <c r="D110" s="71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118"/>
      <c r="W110" s="79"/>
      <c r="X110" s="79"/>
      <c r="Y110" s="79"/>
      <c r="Z110" s="119"/>
      <c r="AA110" s="119"/>
      <c r="AB110" s="119"/>
      <c r="AC110" s="119"/>
      <c r="AD110" s="119"/>
      <c r="AE110" s="119"/>
      <c r="AF110" s="120"/>
      <c r="AG110" s="121"/>
      <c r="AH110" s="104"/>
      <c r="AI110" s="104"/>
      <c r="AK110" s="100"/>
      <c r="AL110" s="100"/>
      <c r="AM110" s="100"/>
      <c r="AN110" s="108"/>
    </row>
    <row r="111" spans="1:40" x14ac:dyDescent="0.3">
      <c r="A111" s="79"/>
      <c r="B111" s="71"/>
      <c r="C111" s="115"/>
      <c r="D111" s="71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118"/>
      <c r="W111" s="79"/>
      <c r="X111" s="79"/>
      <c r="Y111" s="79"/>
      <c r="Z111" s="119"/>
      <c r="AA111" s="119"/>
      <c r="AB111" s="119"/>
      <c r="AC111" s="119"/>
      <c r="AD111" s="119"/>
      <c r="AE111" s="119"/>
      <c r="AF111" s="120"/>
      <c r="AG111" s="121"/>
      <c r="AK111" s="100"/>
      <c r="AL111" s="100"/>
      <c r="AM111" s="100"/>
      <c r="AN111" s="108"/>
    </row>
    <row r="112" spans="1:40" x14ac:dyDescent="0.3">
      <c r="A112" s="79"/>
      <c r="B112" s="71"/>
      <c r="C112" s="115"/>
      <c r="D112" s="71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118"/>
      <c r="W112" s="79"/>
      <c r="X112" s="79"/>
      <c r="Y112" s="79"/>
      <c r="Z112" s="119"/>
      <c r="AA112" s="119"/>
      <c r="AB112" s="119"/>
      <c r="AC112" s="119"/>
      <c r="AD112" s="119"/>
      <c r="AE112" s="119"/>
      <c r="AF112" s="120"/>
      <c r="AG112" s="121"/>
      <c r="AH112" s="79"/>
      <c r="AI112" s="55"/>
      <c r="AK112" s="100"/>
      <c r="AL112" s="100"/>
      <c r="AM112" s="100"/>
      <c r="AN112" s="108"/>
    </row>
    <row r="113" spans="1:40" x14ac:dyDescent="0.3">
      <c r="A113" s="79"/>
      <c r="B113" s="71"/>
      <c r="C113" s="115"/>
      <c r="D113" s="71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118"/>
      <c r="W113" s="79"/>
      <c r="X113" s="79"/>
      <c r="Y113" s="79"/>
      <c r="Z113" s="119"/>
      <c r="AA113" s="119"/>
      <c r="AB113" s="119"/>
      <c r="AC113" s="119"/>
      <c r="AD113" s="119"/>
      <c r="AE113" s="119"/>
      <c r="AF113" s="120"/>
      <c r="AG113" s="121"/>
      <c r="AH113" s="79"/>
      <c r="AI113" s="55"/>
      <c r="AK113" s="100"/>
      <c r="AL113" s="100"/>
      <c r="AM113" s="100"/>
      <c r="AN113" s="108"/>
    </row>
    <row r="114" spans="1:40" x14ac:dyDescent="0.3">
      <c r="A114" s="79"/>
      <c r="B114" s="71"/>
      <c r="C114" s="115"/>
      <c r="D114" s="71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118"/>
      <c r="W114" s="79"/>
      <c r="X114" s="79"/>
      <c r="Y114" s="79"/>
      <c r="Z114" s="119"/>
      <c r="AA114" s="119"/>
      <c r="AB114" s="119"/>
      <c r="AC114" s="119"/>
      <c r="AD114" s="119"/>
      <c r="AE114" s="119"/>
      <c r="AF114" s="120"/>
      <c r="AG114" s="121"/>
      <c r="AK114" s="100"/>
      <c r="AL114" s="100"/>
      <c r="AM114" s="100"/>
      <c r="AN114" s="108"/>
    </row>
    <row r="115" spans="1:40" x14ac:dyDescent="0.3">
      <c r="A115" s="79"/>
      <c r="B115" s="71"/>
      <c r="C115" s="115"/>
      <c r="D115" s="71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118"/>
      <c r="W115" s="79"/>
      <c r="X115" s="79"/>
      <c r="Y115" s="79"/>
      <c r="Z115" s="119"/>
      <c r="AA115" s="119"/>
      <c r="AB115" s="119"/>
      <c r="AC115" s="119"/>
      <c r="AD115" s="119"/>
      <c r="AE115" s="119"/>
      <c r="AF115" s="120"/>
      <c r="AG115" s="121"/>
      <c r="AH115" s="104"/>
      <c r="AI115" s="104"/>
      <c r="AK115" s="100"/>
      <c r="AL115" s="100"/>
      <c r="AM115" s="100"/>
      <c r="AN115" s="108"/>
    </row>
    <row r="116" spans="1:40" x14ac:dyDescent="0.3">
      <c r="A116" s="79"/>
      <c r="B116" s="71"/>
      <c r="C116" s="115"/>
      <c r="D116" s="71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118"/>
      <c r="W116" s="79"/>
      <c r="X116" s="79"/>
      <c r="Y116" s="79"/>
      <c r="Z116" s="119"/>
      <c r="AA116" s="119"/>
      <c r="AB116" s="119"/>
      <c r="AC116" s="119"/>
      <c r="AD116" s="119"/>
      <c r="AE116" s="119"/>
      <c r="AF116" s="120"/>
      <c r="AG116" s="121"/>
      <c r="AH116" s="104"/>
      <c r="AI116" s="104"/>
      <c r="AK116" s="100"/>
      <c r="AL116" s="100"/>
      <c r="AM116" s="100"/>
      <c r="AN116" s="108"/>
    </row>
    <row r="117" spans="1:40" x14ac:dyDescent="0.3">
      <c r="A117" s="79"/>
      <c r="B117" s="71"/>
      <c r="C117" s="115"/>
      <c r="D117" s="71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118"/>
      <c r="W117" s="79"/>
      <c r="X117" s="79"/>
      <c r="Y117" s="79"/>
      <c r="Z117" s="119"/>
      <c r="AA117" s="119"/>
      <c r="AB117" s="119"/>
      <c r="AC117" s="119"/>
      <c r="AD117" s="119"/>
      <c r="AE117" s="119"/>
      <c r="AF117" s="120"/>
      <c r="AG117" s="121"/>
      <c r="AK117" s="100"/>
      <c r="AL117" s="100"/>
      <c r="AM117" s="100"/>
      <c r="AN117" s="108"/>
    </row>
    <row r="118" spans="1:40" x14ac:dyDescent="0.3">
      <c r="A118" s="79"/>
      <c r="B118" s="71"/>
      <c r="C118" s="115"/>
      <c r="D118" s="71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118"/>
      <c r="W118" s="79"/>
      <c r="X118" s="79"/>
      <c r="Y118" s="79"/>
      <c r="Z118" s="119"/>
      <c r="AA118" s="119"/>
      <c r="AB118" s="119"/>
      <c r="AC118" s="119"/>
      <c r="AD118" s="119"/>
      <c r="AE118" s="119"/>
      <c r="AF118" s="120"/>
      <c r="AG118" s="121"/>
      <c r="AH118" s="79"/>
      <c r="AI118" s="55"/>
      <c r="AK118" s="100"/>
      <c r="AL118" s="100"/>
      <c r="AM118" s="100"/>
      <c r="AN118" s="108"/>
    </row>
    <row r="119" spans="1:40" x14ac:dyDescent="0.3">
      <c r="A119" s="71"/>
      <c r="B119" s="71"/>
      <c r="C119" s="115"/>
      <c r="D119" s="71"/>
      <c r="E119" s="71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118"/>
      <c r="W119" s="79"/>
      <c r="X119" s="79"/>
      <c r="Y119" s="79"/>
      <c r="Z119" s="119"/>
      <c r="AA119" s="119"/>
      <c r="AB119" s="119"/>
      <c r="AC119" s="119"/>
      <c r="AD119" s="119"/>
      <c r="AE119" s="119"/>
      <c r="AF119" s="120"/>
      <c r="AG119" s="121"/>
      <c r="AH119" s="104"/>
      <c r="AI119" s="104"/>
      <c r="AK119" s="100"/>
      <c r="AL119" s="100"/>
      <c r="AM119" s="100"/>
      <c r="AN119" s="108"/>
    </row>
    <row r="120" spans="1:40" x14ac:dyDescent="0.3">
      <c r="A120" s="71"/>
      <c r="B120" s="71"/>
      <c r="C120" s="115"/>
      <c r="D120" s="71"/>
      <c r="E120" s="71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118"/>
      <c r="W120" s="79"/>
      <c r="X120" s="79"/>
      <c r="Y120" s="79"/>
      <c r="Z120" s="119"/>
      <c r="AA120" s="119"/>
      <c r="AB120" s="119"/>
      <c r="AC120" s="119"/>
      <c r="AD120" s="119"/>
      <c r="AE120" s="119"/>
      <c r="AF120" s="120"/>
      <c r="AG120" s="121"/>
      <c r="AH120" s="104"/>
      <c r="AI120" s="104"/>
      <c r="AK120" s="100"/>
      <c r="AL120" s="100"/>
      <c r="AM120" s="100"/>
      <c r="AN120" s="108"/>
    </row>
    <row r="121" spans="1:40" x14ac:dyDescent="0.3">
      <c r="A121" s="71"/>
      <c r="B121" s="71"/>
      <c r="C121" s="115"/>
      <c r="D121" s="71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118"/>
      <c r="W121" s="79"/>
      <c r="X121" s="122"/>
      <c r="Y121" s="79"/>
      <c r="Z121" s="119"/>
      <c r="AA121" s="119"/>
      <c r="AB121" s="119"/>
      <c r="AC121" s="119"/>
      <c r="AD121" s="119"/>
      <c r="AE121" s="119"/>
      <c r="AF121" s="120"/>
      <c r="AG121" s="121"/>
      <c r="AK121" s="100"/>
      <c r="AL121" s="100"/>
      <c r="AM121" s="100"/>
      <c r="AN121" s="108"/>
    </row>
    <row r="122" spans="1:40" x14ac:dyDescent="0.3">
      <c r="A122" s="71"/>
      <c r="B122" s="71"/>
      <c r="C122" s="115"/>
      <c r="D122" s="71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118"/>
      <c r="W122" s="79"/>
      <c r="X122" s="79"/>
      <c r="Y122" s="79"/>
      <c r="Z122" s="119"/>
      <c r="AA122" s="119"/>
      <c r="AB122" s="119"/>
      <c r="AC122" s="119"/>
      <c r="AD122" s="119"/>
      <c r="AE122" s="119"/>
      <c r="AF122" s="120"/>
      <c r="AG122" s="121"/>
      <c r="AK122" s="100"/>
      <c r="AL122" s="100"/>
      <c r="AM122" s="100"/>
      <c r="AN122" s="108"/>
    </row>
    <row r="123" spans="1:40" x14ac:dyDescent="0.3">
      <c r="A123" s="71"/>
      <c r="B123" s="71"/>
      <c r="C123" s="115"/>
      <c r="D123" s="71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118"/>
      <c r="W123" s="79"/>
      <c r="X123" s="79"/>
      <c r="Y123" s="79"/>
      <c r="Z123" s="119"/>
      <c r="AA123" s="119"/>
      <c r="AB123" s="119"/>
      <c r="AC123" s="119"/>
      <c r="AD123" s="119"/>
      <c r="AE123" s="119"/>
      <c r="AF123" s="120"/>
      <c r="AG123" s="121"/>
      <c r="AH123" s="104"/>
      <c r="AI123" s="104"/>
      <c r="AK123" s="100"/>
      <c r="AL123" s="100"/>
      <c r="AM123" s="100"/>
      <c r="AN123" s="108"/>
    </row>
    <row r="124" spans="1:40" x14ac:dyDescent="0.3">
      <c r="A124" s="71"/>
      <c r="B124" s="71"/>
      <c r="C124" s="115"/>
      <c r="D124" s="71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118"/>
      <c r="W124" s="79"/>
      <c r="X124" s="79"/>
      <c r="Y124" s="122"/>
      <c r="Z124" s="119"/>
      <c r="AA124" s="119"/>
      <c r="AB124" s="119"/>
      <c r="AC124" s="119"/>
      <c r="AD124" s="119"/>
      <c r="AE124" s="119"/>
      <c r="AF124" s="120"/>
      <c r="AG124" s="121"/>
      <c r="AK124" s="100"/>
      <c r="AL124" s="100"/>
      <c r="AM124" s="100"/>
      <c r="AN124" s="108"/>
    </row>
    <row r="125" spans="1:40" x14ac:dyDescent="0.3">
      <c r="A125" s="71"/>
      <c r="B125" s="71"/>
      <c r="C125" s="115"/>
      <c r="D125" s="71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118"/>
      <c r="W125" s="79"/>
      <c r="X125" s="79"/>
      <c r="Y125" s="79"/>
      <c r="Z125" s="119"/>
      <c r="AA125" s="119"/>
      <c r="AB125" s="119"/>
      <c r="AC125" s="119"/>
      <c r="AD125" s="119"/>
      <c r="AE125" s="119"/>
      <c r="AF125" s="120"/>
      <c r="AG125" s="121"/>
      <c r="AH125" s="104"/>
      <c r="AI125" s="104"/>
      <c r="AK125" s="100"/>
      <c r="AL125" s="100"/>
      <c r="AM125" s="100"/>
      <c r="AN125" s="108"/>
    </row>
    <row r="126" spans="1:40" x14ac:dyDescent="0.3">
      <c r="A126" s="79"/>
      <c r="B126" s="71"/>
      <c r="C126" s="115"/>
      <c r="D126" s="71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118"/>
      <c r="W126" s="79"/>
      <c r="X126" s="122"/>
      <c r="Y126" s="122"/>
      <c r="Z126" s="119"/>
      <c r="AA126" s="119"/>
      <c r="AB126" s="119"/>
      <c r="AC126" s="119"/>
      <c r="AD126" s="119"/>
      <c r="AE126" s="119"/>
      <c r="AF126" s="120"/>
      <c r="AG126" s="121"/>
      <c r="AH126" s="79"/>
      <c r="AI126" s="55"/>
      <c r="AK126" s="100"/>
      <c r="AL126" s="100"/>
      <c r="AM126" s="100"/>
      <c r="AN126" s="108"/>
    </row>
    <row r="127" spans="1:40" x14ac:dyDescent="0.3">
      <c r="A127" s="79"/>
      <c r="B127" s="71"/>
      <c r="C127" s="115"/>
      <c r="D127" s="71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118"/>
      <c r="W127" s="79"/>
      <c r="X127" s="79"/>
      <c r="Y127" s="79"/>
      <c r="Z127" s="119"/>
      <c r="AA127" s="119"/>
      <c r="AB127" s="119"/>
      <c r="AC127" s="119"/>
      <c r="AD127" s="119"/>
      <c r="AE127" s="119"/>
      <c r="AF127" s="120"/>
      <c r="AG127" s="121"/>
      <c r="AH127" s="79"/>
      <c r="AI127" s="55"/>
      <c r="AK127" s="100"/>
      <c r="AL127" s="100"/>
      <c r="AM127" s="100"/>
      <c r="AN127" s="108"/>
    </row>
    <row r="128" spans="1:40" x14ac:dyDescent="0.3">
      <c r="A128" s="79"/>
      <c r="B128" s="71"/>
      <c r="C128" s="115"/>
      <c r="D128" s="71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118"/>
      <c r="W128" s="79"/>
      <c r="X128" s="79"/>
      <c r="Y128" s="122"/>
      <c r="Z128" s="119"/>
      <c r="AA128" s="119"/>
      <c r="AB128" s="119"/>
      <c r="AC128" s="119"/>
      <c r="AD128" s="119"/>
      <c r="AE128" s="119"/>
      <c r="AF128" s="120"/>
      <c r="AG128" s="121"/>
      <c r="AH128" s="79"/>
      <c r="AI128" s="55"/>
      <c r="AK128" s="100"/>
      <c r="AL128" s="100"/>
      <c r="AM128" s="100"/>
      <c r="AN128" s="108"/>
    </row>
    <row r="129" spans="1:37" x14ac:dyDescent="0.3">
      <c r="A129" s="79"/>
      <c r="B129" s="79"/>
      <c r="C129" s="115"/>
      <c r="D129" s="115"/>
      <c r="E129" s="79"/>
      <c r="V129" s="118"/>
      <c r="W129" s="79"/>
      <c r="Z129" s="123"/>
      <c r="AA129" s="123"/>
      <c r="AB129" s="123"/>
      <c r="AC129" s="123"/>
      <c r="AD129" s="123"/>
      <c r="AE129" s="123"/>
      <c r="AF129" s="124"/>
      <c r="AG129" s="125"/>
    </row>
    <row r="130" spans="1:37" x14ac:dyDescent="0.3">
      <c r="A130" s="79"/>
      <c r="C130" s="115"/>
      <c r="D130" s="115"/>
      <c r="E130" s="79"/>
      <c r="V130" s="118"/>
      <c r="W130" s="79"/>
      <c r="Z130" s="123"/>
      <c r="AA130" s="123"/>
      <c r="AB130" s="123"/>
      <c r="AC130" s="123"/>
      <c r="AD130" s="123"/>
      <c r="AE130" s="123"/>
      <c r="AF130" s="124"/>
      <c r="AG130" s="125"/>
    </row>
    <row r="131" spans="1:37" x14ac:dyDescent="0.3">
      <c r="A131" s="79"/>
      <c r="C131" s="115"/>
      <c r="D131" s="115"/>
      <c r="E131" s="79"/>
      <c r="V131" s="118"/>
      <c r="W131" s="79"/>
      <c r="Z131" s="123"/>
      <c r="AA131" s="123"/>
      <c r="AB131" s="123"/>
      <c r="AC131" s="123"/>
      <c r="AD131" s="123"/>
      <c r="AE131" s="123"/>
      <c r="AF131" s="124"/>
      <c r="AG131" s="125"/>
    </row>
    <row r="132" spans="1:37" ht="15" customHeight="1" x14ac:dyDescent="0.3">
      <c r="A132" s="79"/>
      <c r="C132" s="115"/>
      <c r="D132" s="115"/>
      <c r="E132" s="79"/>
      <c r="V132" s="118"/>
      <c r="W132" s="79"/>
      <c r="Z132" s="123"/>
      <c r="AA132" s="123"/>
      <c r="AB132" s="123"/>
      <c r="AC132" s="123"/>
      <c r="AD132" s="123"/>
      <c r="AE132" s="123"/>
      <c r="AF132" s="124"/>
      <c r="AG132" s="125"/>
      <c r="AH132" s="104"/>
      <c r="AI132" s="104"/>
    </row>
    <row r="133" spans="1:37" s="67" customFormat="1" x14ac:dyDescent="0.3">
      <c r="A133" s="79"/>
      <c r="C133" s="115"/>
      <c r="D133" s="115"/>
      <c r="E133" s="79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118"/>
      <c r="W133" s="79"/>
      <c r="X133" s="51"/>
      <c r="Y133" s="51"/>
      <c r="Z133" s="123"/>
      <c r="AA133" s="123"/>
      <c r="AB133" s="123"/>
      <c r="AC133" s="123"/>
      <c r="AD133" s="123"/>
      <c r="AE133" s="123"/>
      <c r="AF133" s="124"/>
      <c r="AG133" s="125"/>
      <c r="AH133" s="105"/>
      <c r="AI133" s="105"/>
      <c r="AJ133" s="84"/>
      <c r="AK133" s="69"/>
    </row>
    <row r="134" spans="1:37" x14ac:dyDescent="0.3">
      <c r="A134" s="79"/>
      <c r="B134" s="67"/>
      <c r="C134" s="115"/>
      <c r="D134" s="115"/>
      <c r="E134" s="79"/>
      <c r="V134" s="118"/>
      <c r="W134" s="79"/>
      <c r="Z134" s="123"/>
      <c r="AA134" s="123"/>
      <c r="AB134" s="123"/>
      <c r="AC134" s="123"/>
      <c r="AD134" s="123"/>
      <c r="AE134" s="123"/>
      <c r="AF134" s="124"/>
      <c r="AG134" s="125"/>
    </row>
    <row r="135" spans="1:37" x14ac:dyDescent="0.3">
      <c r="A135" s="79"/>
      <c r="C135" s="115"/>
      <c r="D135" s="115"/>
      <c r="E135" s="79"/>
      <c r="V135" s="118"/>
      <c r="W135" s="79"/>
      <c r="Z135" s="123"/>
      <c r="AA135" s="123"/>
      <c r="AB135" s="123"/>
      <c r="AC135" s="123"/>
      <c r="AD135" s="123"/>
      <c r="AE135" s="123"/>
      <c r="AF135" s="124"/>
      <c r="AG135" s="125"/>
    </row>
    <row r="136" spans="1:37" s="67" customFormat="1" x14ac:dyDescent="0.3">
      <c r="A136" s="79"/>
      <c r="C136" s="115"/>
      <c r="D136" s="115"/>
      <c r="E136" s="79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118"/>
      <c r="W136" s="79"/>
      <c r="X136" s="51"/>
      <c r="Y136" s="51"/>
      <c r="Z136" s="123"/>
      <c r="AA136" s="123"/>
      <c r="AB136" s="123"/>
      <c r="AC136" s="123"/>
      <c r="AD136" s="123"/>
      <c r="AE136" s="123"/>
      <c r="AF136" s="124"/>
      <c r="AG136" s="125"/>
      <c r="AH136" s="105"/>
      <c r="AI136" s="105"/>
      <c r="AJ136" s="63"/>
    </row>
    <row r="137" spans="1:37" x14ac:dyDescent="0.3">
      <c r="A137" s="79"/>
      <c r="B137" s="67"/>
      <c r="C137" s="115"/>
      <c r="D137" s="115"/>
      <c r="E137" s="79"/>
      <c r="V137" s="118"/>
      <c r="W137" s="79"/>
      <c r="Z137" s="123"/>
      <c r="AA137" s="123"/>
      <c r="AB137" s="123"/>
      <c r="AC137" s="123"/>
      <c r="AD137" s="123"/>
      <c r="AE137" s="123"/>
      <c r="AF137" s="124"/>
      <c r="AG137" s="125"/>
      <c r="AH137" s="104"/>
      <c r="AI137" s="104"/>
    </row>
    <row r="138" spans="1:37" x14ac:dyDescent="0.3">
      <c r="A138" s="79"/>
      <c r="C138" s="115"/>
      <c r="D138" s="115"/>
      <c r="E138" s="79"/>
      <c r="V138" s="118"/>
      <c r="W138" s="79"/>
      <c r="Z138" s="123"/>
      <c r="AA138" s="123"/>
      <c r="AB138" s="123"/>
      <c r="AC138" s="123"/>
      <c r="AD138" s="123"/>
      <c r="AE138" s="123"/>
      <c r="AF138" s="124"/>
      <c r="AG138" s="125"/>
    </row>
    <row r="139" spans="1:37" x14ac:dyDescent="0.3">
      <c r="A139" s="79"/>
      <c r="C139" s="115"/>
      <c r="D139" s="115"/>
      <c r="E139" s="79"/>
      <c r="V139" s="118"/>
      <c r="W139" s="79"/>
      <c r="Z139" s="123"/>
      <c r="AA139" s="123"/>
      <c r="AB139" s="123"/>
      <c r="AC139" s="123"/>
      <c r="AD139" s="123"/>
      <c r="AE139" s="123"/>
      <c r="AF139" s="124"/>
      <c r="AG139" s="125"/>
      <c r="AH139" s="104"/>
      <c r="AI139" s="104"/>
    </row>
    <row r="140" spans="1:37" s="67" customFormat="1" x14ac:dyDescent="0.3">
      <c r="A140" s="79"/>
      <c r="C140" s="115"/>
      <c r="D140" s="115"/>
      <c r="E140" s="79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118"/>
      <c r="W140" s="79"/>
      <c r="X140" s="51"/>
      <c r="Y140" s="51"/>
      <c r="Z140" s="123"/>
      <c r="AA140" s="123"/>
      <c r="AB140" s="123"/>
      <c r="AC140" s="123"/>
      <c r="AD140" s="123"/>
      <c r="AE140" s="123"/>
      <c r="AF140" s="124"/>
      <c r="AG140" s="125"/>
      <c r="AH140" s="104"/>
      <c r="AI140" s="105"/>
      <c r="AJ140" s="63"/>
    </row>
    <row r="141" spans="1:37" s="67" customFormat="1" x14ac:dyDescent="0.3">
      <c r="A141" s="79"/>
      <c r="C141" s="115"/>
      <c r="D141" s="115"/>
      <c r="E141" s="79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118"/>
      <c r="W141" s="79"/>
      <c r="X141" s="51"/>
      <c r="Y141" s="51"/>
      <c r="Z141" s="123"/>
      <c r="AA141" s="123"/>
      <c r="AB141" s="123"/>
      <c r="AC141" s="123"/>
      <c r="AD141" s="123"/>
      <c r="AE141" s="123"/>
      <c r="AF141" s="124"/>
      <c r="AG141" s="125"/>
      <c r="AH141" s="104"/>
      <c r="AI141" s="104"/>
      <c r="AJ141" s="84"/>
      <c r="AK141" s="69"/>
    </row>
    <row r="142" spans="1:37" x14ac:dyDescent="0.3">
      <c r="A142" s="79"/>
      <c r="B142" s="67"/>
      <c r="C142" s="115"/>
      <c r="D142" s="115"/>
      <c r="E142" s="79"/>
      <c r="V142" s="118"/>
      <c r="W142" s="79"/>
      <c r="Z142" s="123"/>
      <c r="AA142" s="123"/>
      <c r="AB142" s="123"/>
      <c r="AC142" s="123"/>
      <c r="AD142" s="123"/>
      <c r="AE142" s="123"/>
      <c r="AF142" s="124"/>
      <c r="AG142" s="125"/>
    </row>
    <row r="143" spans="1:37" s="67" customFormat="1" x14ac:dyDescent="0.3">
      <c r="A143" s="79"/>
      <c r="C143" s="115"/>
      <c r="D143" s="115"/>
      <c r="E143" s="79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118"/>
      <c r="W143" s="79"/>
      <c r="X143" s="51"/>
      <c r="Y143" s="51"/>
      <c r="Z143" s="123"/>
      <c r="AA143" s="123"/>
      <c r="AB143" s="123"/>
      <c r="AC143" s="123"/>
      <c r="AD143" s="123"/>
      <c r="AE143" s="123"/>
      <c r="AF143" s="124"/>
      <c r="AG143" s="125"/>
      <c r="AH143" s="104"/>
      <c r="AI143" s="104"/>
      <c r="AJ143" s="84"/>
      <c r="AK143" s="69"/>
    </row>
    <row r="144" spans="1:37" s="67" customFormat="1" x14ac:dyDescent="0.3">
      <c r="A144" s="79"/>
      <c r="C144" s="115"/>
      <c r="D144" s="115"/>
      <c r="E144" s="79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118"/>
      <c r="W144" s="79"/>
      <c r="X144" s="51"/>
      <c r="Y144" s="51"/>
      <c r="Z144" s="123"/>
      <c r="AA144" s="123"/>
      <c r="AB144" s="123"/>
      <c r="AC144" s="123"/>
      <c r="AD144" s="123"/>
      <c r="AE144" s="123"/>
      <c r="AF144" s="124"/>
      <c r="AG144" s="125"/>
      <c r="AH144" s="105"/>
      <c r="AI144" s="105"/>
      <c r="AJ144" s="63"/>
    </row>
    <row r="145" spans="1:37" x14ac:dyDescent="0.3">
      <c r="A145" s="79"/>
      <c r="B145" s="67"/>
      <c r="C145" s="115"/>
      <c r="D145" s="115"/>
      <c r="E145" s="79"/>
      <c r="V145" s="118"/>
      <c r="W145" s="79"/>
      <c r="Z145" s="123"/>
      <c r="AA145" s="123"/>
      <c r="AB145" s="123"/>
      <c r="AC145" s="123"/>
      <c r="AD145" s="123"/>
      <c r="AE145" s="123"/>
      <c r="AF145" s="124"/>
      <c r="AG145" s="125"/>
      <c r="AH145" s="106"/>
      <c r="AI145" s="106"/>
    </row>
    <row r="146" spans="1:37" s="67" customFormat="1" x14ac:dyDescent="0.3">
      <c r="A146" s="79"/>
      <c r="C146" s="115"/>
      <c r="D146" s="115"/>
      <c r="E146" s="79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118"/>
      <c r="W146" s="79"/>
      <c r="X146" s="51"/>
      <c r="Y146" s="51"/>
      <c r="Z146" s="123"/>
      <c r="AA146" s="123"/>
      <c r="AB146" s="123"/>
      <c r="AC146" s="123"/>
      <c r="AD146" s="123"/>
      <c r="AE146" s="123"/>
      <c r="AF146" s="124"/>
      <c r="AG146" s="125"/>
      <c r="AH146" s="104"/>
      <c r="AI146" s="104"/>
      <c r="AJ146" s="63"/>
    </row>
    <row r="147" spans="1:37" s="67" customFormat="1" x14ac:dyDescent="0.3">
      <c r="A147" s="79"/>
      <c r="C147" s="115"/>
      <c r="D147" s="115"/>
      <c r="E147" s="79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126"/>
      <c r="X147" s="51"/>
      <c r="Y147" s="51"/>
      <c r="Z147" s="123"/>
      <c r="AA147" s="123"/>
      <c r="AB147" s="123"/>
      <c r="AC147" s="123"/>
      <c r="AD147" s="123"/>
      <c r="AE147" s="123"/>
      <c r="AF147" s="124"/>
      <c r="AG147" s="125"/>
      <c r="AH147" s="105"/>
      <c r="AI147" s="105"/>
      <c r="AJ147" s="63"/>
    </row>
    <row r="148" spans="1:37" s="67" customFormat="1" x14ac:dyDescent="0.3">
      <c r="A148" s="79"/>
      <c r="C148" s="115"/>
      <c r="D148" s="115"/>
      <c r="E148" s="79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117"/>
      <c r="V148" s="118"/>
      <c r="W148" s="79"/>
      <c r="X148" s="51"/>
      <c r="Y148" s="51"/>
      <c r="Z148" s="123"/>
      <c r="AA148" s="123"/>
      <c r="AB148" s="123"/>
      <c r="AC148" s="123"/>
      <c r="AD148" s="123"/>
      <c r="AE148" s="123"/>
      <c r="AF148" s="124"/>
      <c r="AG148" s="125"/>
      <c r="AH148" s="104"/>
      <c r="AI148" s="104"/>
      <c r="AJ148" s="63"/>
    </row>
    <row r="149" spans="1:37" x14ac:dyDescent="0.3">
      <c r="A149" s="79"/>
      <c r="B149" s="67"/>
      <c r="C149" s="67"/>
      <c r="D149" s="67"/>
      <c r="E149" s="79"/>
      <c r="V149" s="118"/>
      <c r="W149" s="79"/>
      <c r="Z149" s="123"/>
      <c r="AA149" s="123"/>
      <c r="AB149" s="123"/>
      <c r="AC149" s="123"/>
      <c r="AD149" s="123"/>
      <c r="AE149" s="123"/>
      <c r="AF149" s="124"/>
      <c r="AG149" s="125"/>
    </row>
    <row r="150" spans="1:37" x14ac:dyDescent="0.3">
      <c r="A150" s="79"/>
      <c r="B150" s="67"/>
      <c r="C150" s="67"/>
      <c r="D150" s="67"/>
      <c r="E150" s="79"/>
      <c r="V150" s="118"/>
      <c r="W150" s="79"/>
      <c r="Z150" s="123"/>
      <c r="AA150" s="123"/>
      <c r="AB150" s="123"/>
      <c r="AC150" s="123"/>
      <c r="AD150" s="123"/>
      <c r="AE150" s="123"/>
      <c r="AF150" s="124"/>
      <c r="AG150" s="125"/>
      <c r="AH150" s="104"/>
      <c r="AI150" s="104"/>
    </row>
    <row r="151" spans="1:37" x14ac:dyDescent="0.3">
      <c r="A151" s="79"/>
      <c r="B151" s="67"/>
      <c r="C151" s="67"/>
      <c r="D151" s="67"/>
      <c r="E151" s="79"/>
      <c r="V151" s="118"/>
      <c r="W151" s="79"/>
      <c r="Z151" s="123"/>
      <c r="AA151" s="123"/>
      <c r="AB151" s="123"/>
      <c r="AC151" s="123"/>
      <c r="AD151" s="123"/>
      <c r="AE151" s="123"/>
      <c r="AF151" s="124"/>
      <c r="AG151" s="125"/>
    </row>
    <row r="152" spans="1:37" s="67" customFormat="1" x14ac:dyDescent="0.3">
      <c r="A152" s="79"/>
      <c r="E152" s="79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118"/>
      <c r="W152" s="79"/>
      <c r="X152" s="51"/>
      <c r="Y152" s="51"/>
      <c r="Z152" s="123"/>
      <c r="AA152" s="123"/>
      <c r="AB152" s="123"/>
      <c r="AC152" s="123"/>
      <c r="AD152" s="123"/>
      <c r="AE152" s="123"/>
      <c r="AF152" s="124"/>
      <c r="AG152" s="125"/>
      <c r="AH152" s="104"/>
      <c r="AI152" s="104"/>
      <c r="AJ152" s="68"/>
      <c r="AK152" s="69"/>
    </row>
    <row r="153" spans="1:37" s="67" customFormat="1" x14ac:dyDescent="0.3">
      <c r="A153" s="79"/>
      <c r="E153" s="79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118"/>
      <c r="W153" s="79"/>
      <c r="X153" s="51"/>
      <c r="Y153" s="51"/>
      <c r="Z153" s="123"/>
      <c r="AA153" s="123"/>
      <c r="AB153" s="123"/>
      <c r="AC153" s="123"/>
      <c r="AD153" s="123"/>
      <c r="AE153" s="123"/>
      <c r="AF153" s="124"/>
      <c r="AG153" s="125"/>
      <c r="AH153" s="105"/>
      <c r="AI153" s="105"/>
      <c r="AJ153" s="63"/>
    </row>
    <row r="154" spans="1:37" s="67" customFormat="1" x14ac:dyDescent="0.3">
      <c r="A154" s="79"/>
      <c r="E154" s="79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118"/>
      <c r="W154" s="79"/>
      <c r="X154" s="51"/>
      <c r="Y154" s="51"/>
      <c r="Z154" s="123"/>
      <c r="AA154" s="123"/>
      <c r="AB154" s="123"/>
      <c r="AC154" s="123"/>
      <c r="AD154" s="123"/>
      <c r="AE154" s="123"/>
      <c r="AF154" s="124"/>
      <c r="AG154" s="125"/>
      <c r="AH154" s="104"/>
      <c r="AI154" s="104"/>
      <c r="AJ154" s="63"/>
    </row>
    <row r="155" spans="1:37" s="67" customFormat="1" x14ac:dyDescent="0.3">
      <c r="A155" s="79"/>
      <c r="C155" s="128"/>
      <c r="D155" s="128"/>
      <c r="E155" s="79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118"/>
      <c r="W155" s="79"/>
      <c r="X155" s="51"/>
      <c r="Y155" s="51"/>
      <c r="Z155" s="123"/>
      <c r="AA155" s="123"/>
      <c r="AB155" s="123"/>
      <c r="AC155" s="123"/>
      <c r="AD155" s="123"/>
      <c r="AE155" s="123"/>
      <c r="AF155" s="124"/>
      <c r="AG155" s="125"/>
      <c r="AH155" s="105"/>
      <c r="AI155" s="105"/>
      <c r="AJ155" s="63"/>
    </row>
    <row r="156" spans="1:37" x14ac:dyDescent="0.3">
      <c r="A156" s="79"/>
      <c r="B156" s="67"/>
      <c r="C156" s="67"/>
      <c r="D156" s="67"/>
      <c r="E156" s="79"/>
      <c r="V156" s="118"/>
      <c r="W156" s="79"/>
      <c r="Z156" s="123"/>
      <c r="AA156" s="123"/>
      <c r="AB156" s="123"/>
      <c r="AC156" s="123"/>
      <c r="AD156" s="123"/>
      <c r="AE156" s="123"/>
      <c r="AF156" s="124"/>
      <c r="AG156" s="125"/>
    </row>
    <row r="157" spans="1:37" x14ac:dyDescent="0.3">
      <c r="A157" s="79"/>
      <c r="B157" s="67"/>
      <c r="C157" s="115"/>
      <c r="D157" s="115"/>
      <c r="E157" s="79"/>
      <c r="V157" s="118"/>
      <c r="W157" s="79"/>
      <c r="Z157" s="123"/>
      <c r="AA157" s="123"/>
      <c r="AB157" s="123"/>
      <c r="AC157" s="123"/>
      <c r="AD157" s="123"/>
      <c r="AE157" s="123"/>
      <c r="AF157" s="124"/>
      <c r="AG157" s="125"/>
      <c r="AH157" s="104"/>
      <c r="AI157" s="104"/>
    </row>
    <row r="158" spans="1:37" x14ac:dyDescent="0.3">
      <c r="A158" s="79"/>
      <c r="B158" s="67"/>
      <c r="C158" s="115"/>
      <c r="D158" s="115"/>
      <c r="E158" s="79"/>
      <c r="V158" s="118"/>
      <c r="W158" s="79"/>
      <c r="Z158" s="123"/>
      <c r="AA158" s="123"/>
      <c r="AB158" s="123"/>
      <c r="AC158" s="123"/>
      <c r="AD158" s="123"/>
      <c r="AE158" s="123"/>
      <c r="AF158" s="124"/>
      <c r="AG158" s="125"/>
    </row>
    <row r="159" spans="1:37" x14ac:dyDescent="0.3">
      <c r="A159" s="79"/>
      <c r="B159" s="67"/>
      <c r="C159" s="115"/>
      <c r="D159" s="115"/>
      <c r="E159" s="79"/>
      <c r="V159" s="118"/>
      <c r="W159" s="79"/>
      <c r="Z159" s="123"/>
      <c r="AA159" s="123"/>
      <c r="AB159" s="123"/>
      <c r="AC159" s="123"/>
      <c r="AD159" s="123"/>
      <c r="AE159" s="123"/>
      <c r="AF159" s="124"/>
      <c r="AG159" s="125"/>
      <c r="AH159" s="104"/>
      <c r="AI159" s="104"/>
    </row>
    <row r="160" spans="1:37" s="67" customFormat="1" x14ac:dyDescent="0.3">
      <c r="A160" s="79"/>
      <c r="C160" s="115"/>
      <c r="D160" s="115"/>
      <c r="E160" s="79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118"/>
      <c r="W160" s="79"/>
      <c r="X160" s="51"/>
      <c r="Y160" s="51"/>
      <c r="Z160" s="123"/>
      <c r="AA160" s="123"/>
      <c r="AB160" s="123"/>
      <c r="AC160" s="123"/>
      <c r="AD160" s="123"/>
      <c r="AE160" s="123"/>
      <c r="AF160" s="124"/>
      <c r="AG160" s="125"/>
      <c r="AH160" s="105"/>
      <c r="AI160" s="105"/>
      <c r="AJ160" s="63"/>
    </row>
    <row r="161" spans="1:36" x14ac:dyDescent="0.3">
      <c r="A161" s="79"/>
      <c r="B161" s="67"/>
      <c r="C161" s="115"/>
      <c r="D161" s="115"/>
      <c r="E161" s="79"/>
      <c r="V161" s="118"/>
      <c r="W161" s="79"/>
      <c r="Z161" s="123"/>
      <c r="AA161" s="123"/>
      <c r="AB161" s="123"/>
      <c r="AC161" s="123"/>
      <c r="AD161" s="123"/>
      <c r="AE161" s="123"/>
      <c r="AF161" s="124"/>
      <c r="AG161" s="125"/>
      <c r="AH161" s="104"/>
      <c r="AI161" s="104"/>
    </row>
    <row r="162" spans="1:36" x14ac:dyDescent="0.3">
      <c r="A162" s="79"/>
      <c r="B162" s="67"/>
      <c r="C162" s="115"/>
      <c r="D162" s="115"/>
      <c r="E162" s="79"/>
      <c r="V162" s="118"/>
      <c r="W162" s="79"/>
      <c r="Z162" s="123"/>
      <c r="AA162" s="123"/>
      <c r="AB162" s="123"/>
      <c r="AC162" s="123"/>
      <c r="AD162" s="123"/>
      <c r="AE162" s="123"/>
      <c r="AF162" s="124"/>
      <c r="AG162" s="125"/>
    </row>
    <row r="163" spans="1:36" x14ac:dyDescent="0.3">
      <c r="A163" s="79"/>
      <c r="B163" s="67"/>
      <c r="C163" s="115"/>
      <c r="D163" s="115"/>
      <c r="E163" s="79"/>
      <c r="V163" s="118"/>
      <c r="W163" s="79"/>
      <c r="Z163" s="123"/>
      <c r="AA163" s="123"/>
      <c r="AB163" s="123"/>
      <c r="AC163" s="123"/>
      <c r="AD163" s="123"/>
      <c r="AE163" s="123"/>
      <c r="AF163" s="124"/>
      <c r="AG163" s="125"/>
      <c r="AH163" s="104"/>
      <c r="AI163" s="104"/>
    </row>
    <row r="164" spans="1:36" x14ac:dyDescent="0.3">
      <c r="A164" s="79"/>
      <c r="B164" s="67"/>
      <c r="C164" s="115"/>
      <c r="D164" s="115"/>
      <c r="E164" s="79"/>
      <c r="V164" s="118"/>
      <c r="W164" s="79"/>
      <c r="Z164" s="123"/>
      <c r="AA164" s="123"/>
      <c r="AB164" s="123"/>
      <c r="AC164" s="123"/>
      <c r="AD164" s="123"/>
      <c r="AE164" s="123"/>
      <c r="AF164" s="124"/>
      <c r="AG164" s="125"/>
    </row>
    <row r="165" spans="1:36" x14ac:dyDescent="0.3">
      <c r="A165" s="79"/>
      <c r="B165" s="67"/>
      <c r="C165" s="115"/>
      <c r="D165" s="115"/>
      <c r="E165" s="79"/>
      <c r="V165" s="118"/>
      <c r="W165" s="79"/>
      <c r="Z165" s="123"/>
      <c r="AA165" s="123"/>
      <c r="AB165" s="123"/>
      <c r="AC165" s="123"/>
      <c r="AD165" s="123"/>
      <c r="AE165" s="123"/>
      <c r="AF165" s="124"/>
      <c r="AG165" s="125"/>
      <c r="AH165" s="104"/>
      <c r="AI165" s="104"/>
    </row>
    <row r="166" spans="1:36" x14ac:dyDescent="0.3">
      <c r="A166" s="79"/>
      <c r="B166" s="67"/>
      <c r="C166" s="115"/>
      <c r="D166" s="115"/>
      <c r="E166" s="79"/>
      <c r="V166" s="118"/>
      <c r="W166" s="79"/>
      <c r="Z166" s="123"/>
      <c r="AA166" s="123"/>
      <c r="AB166" s="123"/>
      <c r="AC166" s="123"/>
      <c r="AD166" s="123"/>
      <c r="AE166" s="123"/>
      <c r="AF166" s="124"/>
      <c r="AG166" s="125"/>
      <c r="AH166" s="104"/>
    </row>
    <row r="167" spans="1:36" x14ac:dyDescent="0.3">
      <c r="A167" s="79"/>
      <c r="B167" s="67"/>
      <c r="C167" s="115"/>
      <c r="D167" s="115"/>
      <c r="E167" s="79"/>
      <c r="V167" s="118"/>
      <c r="W167" s="79"/>
      <c r="Z167" s="123"/>
      <c r="AA167" s="123"/>
      <c r="AB167" s="123"/>
      <c r="AC167" s="123"/>
      <c r="AD167" s="123"/>
      <c r="AE167" s="123"/>
      <c r="AF167" s="124"/>
      <c r="AG167" s="125"/>
      <c r="AH167" s="104"/>
      <c r="AI167" s="104"/>
    </row>
    <row r="168" spans="1:36" x14ac:dyDescent="0.3">
      <c r="A168" s="79"/>
      <c r="B168" s="67"/>
      <c r="C168" s="115"/>
      <c r="D168" s="115"/>
      <c r="E168" s="79"/>
      <c r="V168" s="118"/>
      <c r="W168" s="79"/>
      <c r="Z168" s="123"/>
      <c r="AA168" s="123"/>
      <c r="AB168" s="123"/>
      <c r="AC168" s="123"/>
      <c r="AD168" s="123"/>
      <c r="AE168" s="123"/>
      <c r="AF168" s="124"/>
      <c r="AG168" s="125"/>
      <c r="AH168" s="104"/>
      <c r="AI168" s="104"/>
    </row>
    <row r="169" spans="1:36" x14ac:dyDescent="0.3">
      <c r="A169" s="79"/>
      <c r="B169" s="67"/>
      <c r="C169" s="115"/>
      <c r="D169" s="115"/>
      <c r="E169" s="79"/>
      <c r="V169" s="118"/>
      <c r="W169" s="79"/>
      <c r="Z169" s="123"/>
      <c r="AA169" s="123"/>
      <c r="AB169" s="123"/>
      <c r="AC169" s="123"/>
      <c r="AD169" s="123"/>
      <c r="AE169" s="123"/>
      <c r="AF169" s="124"/>
      <c r="AG169" s="125"/>
    </row>
    <row r="170" spans="1:36" x14ac:dyDescent="0.3">
      <c r="A170" s="79"/>
      <c r="B170" s="67"/>
      <c r="C170" s="115"/>
      <c r="D170" s="115"/>
      <c r="E170" s="79"/>
      <c r="V170" s="118"/>
      <c r="W170" s="79"/>
      <c r="Z170" s="123"/>
      <c r="AA170" s="123"/>
      <c r="AB170" s="123"/>
      <c r="AC170" s="123"/>
      <c r="AD170" s="123"/>
      <c r="AE170" s="123"/>
      <c r="AF170" s="124"/>
      <c r="AG170" s="125"/>
      <c r="AH170" s="104"/>
      <c r="AI170" s="104"/>
    </row>
    <row r="171" spans="1:36" x14ac:dyDescent="0.3">
      <c r="A171" s="79"/>
      <c r="B171" s="67"/>
      <c r="C171" s="115"/>
      <c r="D171" s="115"/>
      <c r="E171" s="79"/>
      <c r="V171" s="118"/>
      <c r="W171" s="79"/>
      <c r="Z171" s="123"/>
      <c r="AA171" s="123"/>
      <c r="AB171" s="123"/>
      <c r="AC171" s="123"/>
      <c r="AD171" s="123"/>
      <c r="AE171" s="123"/>
      <c r="AF171" s="124"/>
      <c r="AG171" s="125"/>
    </row>
    <row r="172" spans="1:36" x14ac:dyDescent="0.3">
      <c r="A172" s="79"/>
      <c r="B172" s="67"/>
      <c r="C172" s="115"/>
      <c r="D172" s="115"/>
      <c r="E172" s="79"/>
      <c r="V172" s="118"/>
      <c r="W172" s="79"/>
      <c r="Z172" s="123"/>
      <c r="AA172" s="123"/>
      <c r="AB172" s="123"/>
      <c r="AC172" s="123"/>
      <c r="AD172" s="123"/>
      <c r="AE172" s="123"/>
      <c r="AF172" s="124"/>
      <c r="AG172" s="125"/>
      <c r="AH172" s="104"/>
      <c r="AI172" s="104"/>
    </row>
    <row r="173" spans="1:36" x14ac:dyDescent="0.3">
      <c r="A173" s="79"/>
      <c r="B173" s="67"/>
      <c r="C173" s="115"/>
      <c r="D173" s="115"/>
      <c r="E173" s="79"/>
      <c r="V173" s="118"/>
      <c r="W173" s="79"/>
      <c r="Z173" s="123"/>
      <c r="AA173" s="123"/>
      <c r="AB173" s="123"/>
      <c r="AC173" s="123"/>
      <c r="AD173" s="123"/>
      <c r="AE173" s="123"/>
      <c r="AF173" s="124"/>
      <c r="AG173" s="125"/>
    </row>
    <row r="174" spans="1:36" x14ac:dyDescent="0.3">
      <c r="A174" s="79"/>
      <c r="B174" s="67"/>
      <c r="C174" s="115"/>
      <c r="D174" s="115"/>
      <c r="E174" s="79"/>
      <c r="V174" s="118"/>
      <c r="W174" s="79"/>
      <c r="Z174" s="123"/>
      <c r="AA174" s="123"/>
      <c r="AB174" s="123"/>
      <c r="AC174" s="123"/>
      <c r="AD174" s="123"/>
      <c r="AE174" s="123"/>
      <c r="AF174" s="124"/>
      <c r="AG174" s="125"/>
      <c r="AH174" s="104"/>
      <c r="AI174" s="104"/>
    </row>
    <row r="175" spans="1:36" x14ac:dyDescent="0.3">
      <c r="A175" s="79"/>
      <c r="B175" s="67"/>
      <c r="C175" s="115"/>
      <c r="D175" s="115"/>
      <c r="E175" s="79"/>
      <c r="V175" s="118"/>
      <c r="W175" s="79"/>
      <c r="Z175" s="123"/>
      <c r="AA175" s="123"/>
      <c r="AB175" s="123"/>
      <c r="AC175" s="123"/>
      <c r="AD175" s="123"/>
      <c r="AE175" s="123"/>
      <c r="AF175" s="124"/>
      <c r="AG175" s="125"/>
    </row>
    <row r="176" spans="1:36" s="67" customFormat="1" x14ac:dyDescent="0.3">
      <c r="A176" s="79"/>
      <c r="C176" s="115"/>
      <c r="D176" s="115"/>
      <c r="E176" s="79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118"/>
      <c r="W176" s="79"/>
      <c r="X176" s="51"/>
      <c r="Y176" s="51"/>
      <c r="Z176" s="123"/>
      <c r="AA176" s="123"/>
      <c r="AB176" s="123"/>
      <c r="AC176" s="123"/>
      <c r="AD176" s="123"/>
      <c r="AE176" s="123"/>
      <c r="AF176" s="124"/>
      <c r="AG176" s="125"/>
      <c r="AH176" s="104"/>
      <c r="AI176" s="104"/>
      <c r="AJ176" s="63"/>
    </row>
    <row r="177" spans="1:37" x14ac:dyDescent="0.3">
      <c r="A177" s="79"/>
      <c r="B177" s="67"/>
      <c r="C177" s="115"/>
      <c r="D177" s="115"/>
      <c r="E177" s="79"/>
      <c r="V177" s="118"/>
      <c r="W177" s="79"/>
      <c r="Z177" s="123"/>
      <c r="AA177" s="123"/>
      <c r="AB177" s="123"/>
      <c r="AC177" s="123"/>
      <c r="AD177" s="123"/>
      <c r="AE177" s="123"/>
      <c r="AF177" s="124"/>
      <c r="AG177" s="125"/>
      <c r="AH177" s="104"/>
      <c r="AI177" s="104"/>
    </row>
    <row r="178" spans="1:37" x14ac:dyDescent="0.3">
      <c r="A178" s="79"/>
      <c r="B178" s="67"/>
      <c r="C178" s="115"/>
      <c r="D178" s="115"/>
      <c r="E178" s="79"/>
      <c r="V178" s="118"/>
      <c r="W178" s="79"/>
      <c r="Z178" s="123"/>
      <c r="AA178" s="123"/>
      <c r="AB178" s="123"/>
      <c r="AC178" s="123"/>
      <c r="AD178" s="123"/>
      <c r="AE178" s="123"/>
      <c r="AF178" s="124"/>
      <c r="AG178" s="125"/>
      <c r="AH178" s="104"/>
      <c r="AI178" s="104"/>
    </row>
    <row r="179" spans="1:37" x14ac:dyDescent="0.3">
      <c r="A179" s="79"/>
      <c r="B179" s="67"/>
      <c r="C179" s="115"/>
      <c r="D179" s="115"/>
      <c r="E179" s="79"/>
      <c r="V179" s="118"/>
      <c r="W179" s="79"/>
      <c r="Z179" s="123"/>
      <c r="AA179" s="123"/>
      <c r="AB179" s="123"/>
      <c r="AC179" s="123"/>
      <c r="AD179" s="123"/>
      <c r="AE179" s="123"/>
      <c r="AF179" s="124"/>
      <c r="AG179" s="125"/>
    </row>
    <row r="180" spans="1:37" x14ac:dyDescent="0.3">
      <c r="A180" s="79"/>
      <c r="B180" s="67"/>
      <c r="C180" s="115"/>
      <c r="D180" s="115"/>
      <c r="E180" s="79"/>
      <c r="V180" s="118"/>
      <c r="W180" s="79"/>
      <c r="Z180" s="123"/>
      <c r="AA180" s="123"/>
      <c r="AB180" s="123"/>
      <c r="AC180" s="123"/>
      <c r="AD180" s="123"/>
      <c r="AE180" s="123"/>
      <c r="AF180" s="124"/>
      <c r="AG180" s="125"/>
    </row>
    <row r="181" spans="1:37" x14ac:dyDescent="0.3">
      <c r="A181" s="79"/>
      <c r="B181" s="67"/>
      <c r="C181" s="115"/>
      <c r="D181" s="115"/>
      <c r="E181" s="79"/>
      <c r="V181" s="118"/>
      <c r="W181" s="79"/>
      <c r="Z181" s="123"/>
      <c r="AA181" s="123"/>
      <c r="AB181" s="123"/>
      <c r="AC181" s="123"/>
      <c r="AD181" s="123"/>
      <c r="AE181" s="123"/>
      <c r="AF181" s="124"/>
      <c r="AG181" s="125"/>
      <c r="AH181" s="104"/>
      <c r="AI181" s="104"/>
    </row>
    <row r="182" spans="1:37" x14ac:dyDescent="0.3">
      <c r="A182" s="79"/>
      <c r="B182" s="67"/>
      <c r="C182" s="115"/>
      <c r="D182" s="115"/>
      <c r="E182" s="79"/>
      <c r="V182" s="118"/>
      <c r="W182" s="79"/>
      <c r="Z182" s="123"/>
      <c r="AA182" s="123"/>
      <c r="AB182" s="123"/>
      <c r="AC182" s="123"/>
      <c r="AD182" s="123"/>
      <c r="AE182" s="123"/>
      <c r="AF182" s="124"/>
      <c r="AG182" s="125"/>
    </row>
    <row r="183" spans="1:37" s="67" customFormat="1" x14ac:dyDescent="0.3">
      <c r="A183" s="79"/>
      <c r="C183" s="115"/>
      <c r="D183" s="115"/>
      <c r="E183" s="79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118"/>
      <c r="W183" s="79"/>
      <c r="X183" s="51"/>
      <c r="Y183" s="51"/>
      <c r="Z183" s="123"/>
      <c r="AA183" s="123"/>
      <c r="AB183" s="123"/>
      <c r="AC183" s="123"/>
      <c r="AD183" s="123"/>
      <c r="AE183" s="123"/>
      <c r="AF183" s="124"/>
      <c r="AG183" s="125"/>
      <c r="AH183" s="105"/>
      <c r="AI183" s="105"/>
      <c r="AJ183" s="84"/>
      <c r="AK183" s="69"/>
    </row>
    <row r="184" spans="1:37" s="67" customFormat="1" x14ac:dyDescent="0.3">
      <c r="A184" s="79"/>
      <c r="C184" s="115"/>
      <c r="D184" s="115"/>
      <c r="E184" s="79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118"/>
      <c r="W184" s="79"/>
      <c r="X184" s="51"/>
      <c r="Y184" s="51"/>
      <c r="Z184" s="123"/>
      <c r="AA184" s="123"/>
      <c r="AB184" s="123"/>
      <c r="AC184" s="123"/>
      <c r="AD184" s="123"/>
      <c r="AE184" s="123"/>
      <c r="AF184" s="124"/>
      <c r="AG184" s="125"/>
      <c r="AH184" s="104"/>
      <c r="AI184" s="104"/>
      <c r="AJ184" s="63"/>
    </row>
    <row r="185" spans="1:37" x14ac:dyDescent="0.3">
      <c r="A185" s="79"/>
      <c r="B185" s="67"/>
      <c r="C185" s="115"/>
      <c r="D185" s="115"/>
      <c r="E185" s="79"/>
      <c r="V185" s="118"/>
      <c r="W185" s="79"/>
      <c r="Z185" s="123"/>
      <c r="AA185" s="123"/>
      <c r="AB185" s="123"/>
      <c r="AC185" s="123"/>
      <c r="AD185" s="123"/>
      <c r="AE185" s="123"/>
      <c r="AF185" s="124"/>
      <c r="AG185" s="125"/>
    </row>
    <row r="186" spans="1:37" x14ac:dyDescent="0.3">
      <c r="A186" s="79"/>
      <c r="B186" s="67"/>
      <c r="C186" s="115"/>
      <c r="D186" s="115"/>
      <c r="E186" s="79"/>
      <c r="V186" s="118"/>
      <c r="W186" s="79"/>
      <c r="Z186" s="123"/>
      <c r="AA186" s="123"/>
      <c r="AB186" s="123"/>
      <c r="AC186" s="123"/>
      <c r="AD186" s="123"/>
      <c r="AE186" s="123"/>
      <c r="AF186" s="124"/>
      <c r="AG186" s="125"/>
    </row>
    <row r="187" spans="1:37" x14ac:dyDescent="0.3">
      <c r="A187" s="79"/>
      <c r="B187" s="67"/>
      <c r="C187" s="115"/>
      <c r="D187" s="115"/>
      <c r="E187" s="79"/>
      <c r="V187" s="118"/>
      <c r="W187" s="79"/>
      <c r="Z187" s="123"/>
      <c r="AA187" s="123"/>
      <c r="AB187" s="123"/>
      <c r="AC187" s="123"/>
      <c r="AD187" s="123"/>
      <c r="AE187" s="123"/>
      <c r="AF187" s="124"/>
      <c r="AG187" s="125"/>
      <c r="AH187" s="104"/>
      <c r="AI187" s="104"/>
    </row>
    <row r="188" spans="1:37" x14ac:dyDescent="0.3">
      <c r="A188" s="79"/>
      <c r="B188" s="67"/>
      <c r="C188" s="115"/>
      <c r="D188" s="115"/>
      <c r="E188" s="79"/>
      <c r="V188" s="118"/>
      <c r="W188" s="79"/>
      <c r="Z188" s="123"/>
      <c r="AA188" s="123"/>
      <c r="AB188" s="123"/>
      <c r="AC188" s="123"/>
      <c r="AD188" s="123"/>
      <c r="AE188" s="123"/>
      <c r="AF188" s="124"/>
      <c r="AG188" s="125"/>
    </row>
    <row r="189" spans="1:37" x14ac:dyDescent="0.3">
      <c r="A189" s="79"/>
      <c r="B189" s="67"/>
      <c r="C189" s="115"/>
      <c r="D189" s="115"/>
      <c r="E189" s="79"/>
      <c r="V189" s="118"/>
      <c r="W189" s="79"/>
      <c r="Z189" s="123"/>
      <c r="AA189" s="123"/>
      <c r="AB189" s="123"/>
      <c r="AC189" s="123"/>
      <c r="AD189" s="123"/>
      <c r="AE189" s="123"/>
      <c r="AF189" s="124"/>
      <c r="AG189" s="125"/>
      <c r="AH189" s="104"/>
      <c r="AI189" s="104"/>
    </row>
    <row r="190" spans="1:37" x14ac:dyDescent="0.3">
      <c r="A190" s="79"/>
      <c r="B190" s="67"/>
      <c r="C190" s="115"/>
      <c r="D190" s="115"/>
      <c r="E190" s="79"/>
      <c r="V190" s="118"/>
      <c r="W190" s="79"/>
      <c r="Z190" s="123"/>
      <c r="AA190" s="123"/>
      <c r="AB190" s="123"/>
      <c r="AC190" s="123"/>
      <c r="AD190" s="123"/>
      <c r="AE190" s="123"/>
      <c r="AF190" s="124"/>
      <c r="AG190" s="125"/>
    </row>
    <row r="191" spans="1:37" x14ac:dyDescent="0.3">
      <c r="A191" s="79"/>
      <c r="B191" s="67"/>
      <c r="C191" s="115"/>
      <c r="D191" s="115"/>
      <c r="E191" s="79"/>
      <c r="V191" s="118"/>
      <c r="W191" s="79"/>
      <c r="Z191" s="123"/>
      <c r="AA191" s="123"/>
      <c r="AB191" s="123"/>
      <c r="AC191" s="123"/>
      <c r="AD191" s="123"/>
      <c r="AE191" s="123"/>
      <c r="AF191" s="124"/>
      <c r="AG191" s="125"/>
      <c r="AH191" s="104"/>
      <c r="AI191" s="104"/>
    </row>
    <row r="192" spans="1:37" s="67" customFormat="1" x14ac:dyDescent="0.3">
      <c r="C192" s="115"/>
      <c r="D192" s="115"/>
      <c r="E192" s="79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118"/>
      <c r="W192" s="79"/>
      <c r="X192" s="51"/>
      <c r="Y192" s="51"/>
      <c r="Z192" s="123"/>
      <c r="AA192" s="123"/>
      <c r="AB192" s="123"/>
      <c r="AC192" s="123"/>
      <c r="AD192" s="123"/>
      <c r="AE192" s="123"/>
      <c r="AF192" s="124"/>
      <c r="AG192" s="125"/>
      <c r="AH192" s="105"/>
      <c r="AI192" s="105"/>
      <c r="AJ192" s="63"/>
    </row>
    <row r="193" spans="1:36" s="67" customFormat="1" x14ac:dyDescent="0.3">
      <c r="A193" s="79"/>
      <c r="C193" s="115"/>
      <c r="D193" s="115"/>
      <c r="E193" s="79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118"/>
      <c r="W193" s="79"/>
      <c r="X193" s="51"/>
      <c r="Y193" s="51"/>
      <c r="Z193" s="123"/>
      <c r="AA193" s="123"/>
      <c r="AB193" s="123"/>
      <c r="AC193" s="123"/>
      <c r="AD193" s="123"/>
      <c r="AE193" s="123"/>
      <c r="AF193" s="124"/>
      <c r="AG193" s="125"/>
      <c r="AH193" s="104"/>
      <c r="AI193" s="104"/>
      <c r="AJ193" s="63"/>
    </row>
    <row r="194" spans="1:36" x14ac:dyDescent="0.3">
      <c r="A194" s="79"/>
      <c r="B194" s="67"/>
      <c r="C194" s="115"/>
      <c r="D194" s="115"/>
      <c r="E194" s="79"/>
      <c r="V194" s="118"/>
      <c r="W194" s="79"/>
      <c r="Z194" s="123"/>
      <c r="AA194" s="123"/>
      <c r="AB194" s="123"/>
      <c r="AC194" s="123"/>
      <c r="AD194" s="123"/>
      <c r="AE194" s="123"/>
      <c r="AF194" s="124"/>
      <c r="AG194" s="125"/>
    </row>
    <row r="195" spans="1:36" x14ac:dyDescent="0.3">
      <c r="A195" s="79"/>
      <c r="B195" s="67"/>
      <c r="C195" s="115"/>
      <c r="D195" s="115"/>
      <c r="E195" s="79"/>
      <c r="V195" s="118"/>
      <c r="W195" s="79"/>
      <c r="Z195" s="123"/>
      <c r="AA195" s="123"/>
      <c r="AB195" s="123"/>
      <c r="AC195" s="123"/>
      <c r="AD195" s="123"/>
      <c r="AE195" s="123"/>
      <c r="AF195" s="124"/>
      <c r="AG195" s="125"/>
      <c r="AH195" s="104"/>
      <c r="AI195" s="104"/>
    </row>
    <row r="196" spans="1:36" x14ac:dyDescent="0.3">
      <c r="A196" s="79"/>
      <c r="B196" s="67"/>
      <c r="C196" s="115"/>
      <c r="D196" s="115"/>
      <c r="E196" s="79"/>
      <c r="V196" s="118"/>
      <c r="W196" s="79"/>
      <c r="Z196" s="123"/>
      <c r="AA196" s="123"/>
      <c r="AB196" s="123"/>
      <c r="AC196" s="123"/>
      <c r="AD196" s="123"/>
      <c r="AE196" s="123"/>
      <c r="AF196" s="124"/>
      <c r="AG196" s="125"/>
    </row>
    <row r="197" spans="1:36" x14ac:dyDescent="0.3">
      <c r="A197" s="79"/>
      <c r="B197" s="67"/>
      <c r="C197" s="115"/>
      <c r="D197" s="115"/>
      <c r="E197" s="79"/>
      <c r="V197" s="118"/>
      <c r="W197" s="79"/>
      <c r="Z197" s="123"/>
      <c r="AA197" s="123"/>
      <c r="AB197" s="123"/>
      <c r="AC197" s="123"/>
      <c r="AD197" s="123"/>
      <c r="AE197" s="123"/>
      <c r="AF197" s="124"/>
      <c r="AG197" s="125"/>
    </row>
    <row r="198" spans="1:36" x14ac:dyDescent="0.3">
      <c r="A198" s="79"/>
      <c r="B198" s="67"/>
      <c r="C198" s="115"/>
      <c r="D198" s="115"/>
      <c r="E198" s="79"/>
      <c r="V198" s="118"/>
      <c r="W198" s="79"/>
      <c r="Z198" s="123"/>
      <c r="AA198" s="123"/>
      <c r="AB198" s="123"/>
      <c r="AC198" s="123"/>
      <c r="AD198" s="123"/>
      <c r="AE198" s="123"/>
      <c r="AF198" s="124"/>
      <c r="AG198" s="125"/>
    </row>
    <row r="199" spans="1:36" x14ac:dyDescent="0.3">
      <c r="A199" s="79"/>
      <c r="B199" s="67"/>
      <c r="C199" s="115"/>
      <c r="D199" s="115"/>
      <c r="E199" s="79"/>
      <c r="V199" s="118"/>
      <c r="W199" s="79"/>
      <c r="Z199" s="123"/>
      <c r="AA199" s="123"/>
      <c r="AB199" s="123"/>
      <c r="AC199" s="123"/>
      <c r="AD199" s="123"/>
      <c r="AE199" s="123"/>
      <c r="AF199" s="124"/>
      <c r="AG199" s="125"/>
      <c r="AH199" s="104"/>
      <c r="AI199" s="104"/>
    </row>
    <row r="200" spans="1:36" x14ac:dyDescent="0.3">
      <c r="A200" s="79"/>
      <c r="B200" s="67"/>
      <c r="C200" s="115"/>
      <c r="D200" s="115"/>
      <c r="E200" s="79"/>
      <c r="V200" s="118"/>
      <c r="W200" s="79"/>
      <c r="Z200" s="123"/>
      <c r="AA200" s="123"/>
      <c r="AB200" s="123"/>
      <c r="AC200" s="123"/>
      <c r="AD200" s="123"/>
      <c r="AE200" s="123"/>
      <c r="AF200" s="124"/>
      <c r="AG200" s="125"/>
    </row>
    <row r="201" spans="1:36" s="67" customFormat="1" x14ac:dyDescent="0.3">
      <c r="A201" s="79"/>
      <c r="C201" s="115"/>
      <c r="D201" s="115"/>
      <c r="E201" s="79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118"/>
      <c r="W201" s="79"/>
      <c r="X201" s="51"/>
      <c r="Y201" s="51"/>
      <c r="Z201" s="123"/>
      <c r="AA201" s="123"/>
      <c r="AB201" s="123"/>
      <c r="AC201" s="123"/>
      <c r="AD201" s="123"/>
      <c r="AE201" s="123"/>
      <c r="AF201" s="124"/>
      <c r="AG201" s="125"/>
      <c r="AH201" s="105"/>
      <c r="AI201" s="105"/>
      <c r="AJ201" s="63"/>
    </row>
    <row r="202" spans="1:36" x14ac:dyDescent="0.3">
      <c r="A202" s="79"/>
      <c r="B202" s="67"/>
      <c r="C202" s="115"/>
      <c r="D202" s="115"/>
      <c r="E202" s="79"/>
      <c r="V202" s="118"/>
      <c r="W202" s="79"/>
      <c r="Z202" s="123"/>
      <c r="AA202" s="123"/>
      <c r="AB202" s="123"/>
      <c r="AC202" s="123"/>
      <c r="AD202" s="123"/>
      <c r="AE202" s="123"/>
      <c r="AF202" s="124"/>
      <c r="AG202" s="125"/>
    </row>
    <row r="203" spans="1:36" s="67" customFormat="1" x14ac:dyDescent="0.3">
      <c r="A203" s="91"/>
      <c r="B203" s="91"/>
      <c r="C203" s="115"/>
      <c r="D203" s="115"/>
      <c r="E203" s="129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30"/>
      <c r="X203" s="127"/>
      <c r="Y203" s="127"/>
      <c r="Z203" s="131"/>
      <c r="AA203" s="131"/>
      <c r="AB203" s="131"/>
      <c r="AC203" s="131"/>
      <c r="AD203" s="131"/>
      <c r="AE203" s="131"/>
      <c r="AF203" s="127"/>
      <c r="AG203" s="69"/>
      <c r="AH203" s="105"/>
      <c r="AI203" s="105"/>
      <c r="AJ203" s="63"/>
    </row>
    <row r="204" spans="1:36" s="67" customFormat="1" x14ac:dyDescent="0.3">
      <c r="A204" s="91"/>
      <c r="B204" s="91"/>
      <c r="C204" s="115"/>
      <c r="D204" s="115"/>
      <c r="E204" s="129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30"/>
      <c r="X204" s="127"/>
      <c r="Y204" s="127"/>
      <c r="Z204" s="131"/>
      <c r="AA204" s="131"/>
      <c r="AB204" s="131"/>
      <c r="AC204" s="131"/>
      <c r="AD204" s="131"/>
      <c r="AE204" s="131"/>
      <c r="AF204" s="127"/>
      <c r="AG204" s="69"/>
      <c r="AH204" s="105"/>
      <c r="AI204" s="105"/>
      <c r="AJ204" s="63"/>
    </row>
    <row r="205" spans="1:36" s="67" customFormat="1" x14ac:dyDescent="0.3">
      <c r="A205" s="91"/>
      <c r="B205" s="91"/>
      <c r="C205" s="115"/>
      <c r="D205" s="115"/>
      <c r="E205" s="129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30"/>
      <c r="X205" s="127"/>
      <c r="Y205" s="127"/>
      <c r="Z205" s="131"/>
      <c r="AA205" s="131"/>
      <c r="AB205" s="131"/>
      <c r="AC205" s="131"/>
      <c r="AD205" s="131"/>
      <c r="AE205" s="131"/>
      <c r="AF205" s="127"/>
      <c r="AG205" s="69"/>
      <c r="AH205" s="105"/>
      <c r="AI205" s="105"/>
      <c r="AJ205" s="63"/>
    </row>
    <row r="206" spans="1:36" s="67" customFormat="1" x14ac:dyDescent="0.3">
      <c r="A206" s="91"/>
      <c r="B206" s="91"/>
      <c r="C206" s="115"/>
      <c r="D206" s="115"/>
      <c r="E206" s="129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30"/>
      <c r="X206" s="127"/>
      <c r="Y206" s="127"/>
      <c r="Z206" s="131"/>
      <c r="AA206" s="131"/>
      <c r="AB206" s="131"/>
      <c r="AC206" s="131"/>
      <c r="AD206" s="131"/>
      <c r="AE206" s="131"/>
      <c r="AF206" s="127"/>
      <c r="AG206" s="69"/>
      <c r="AH206" s="105"/>
      <c r="AI206" s="105"/>
      <c r="AJ206" s="63"/>
    </row>
    <row r="207" spans="1:36" s="67" customFormat="1" x14ac:dyDescent="0.3">
      <c r="A207" s="91"/>
      <c r="B207" s="91"/>
      <c r="C207" s="115"/>
      <c r="D207" s="115"/>
      <c r="E207" s="129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30"/>
      <c r="X207" s="127"/>
      <c r="Y207" s="127"/>
      <c r="Z207" s="131"/>
      <c r="AA207" s="131"/>
      <c r="AB207" s="131"/>
      <c r="AC207" s="131"/>
      <c r="AD207" s="131"/>
      <c r="AE207" s="131"/>
      <c r="AF207" s="127"/>
      <c r="AG207" s="69"/>
      <c r="AH207" s="105"/>
      <c r="AI207" s="105"/>
      <c r="AJ207" s="63"/>
    </row>
    <row r="208" spans="1:36" s="67" customFormat="1" x14ac:dyDescent="0.3">
      <c r="A208" s="91"/>
      <c r="B208" s="91"/>
      <c r="C208" s="115"/>
      <c r="D208" s="115"/>
      <c r="E208" s="129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30"/>
      <c r="X208" s="127"/>
      <c r="Y208" s="127"/>
      <c r="Z208" s="131"/>
      <c r="AA208" s="131"/>
      <c r="AB208" s="131"/>
      <c r="AC208" s="131"/>
      <c r="AD208" s="131"/>
      <c r="AE208" s="131"/>
      <c r="AF208" s="127"/>
      <c r="AG208" s="69"/>
      <c r="AH208" s="105"/>
      <c r="AI208" s="105"/>
      <c r="AJ208" s="63"/>
    </row>
    <row r="209" spans="1:36" s="67" customFormat="1" x14ac:dyDescent="0.3">
      <c r="A209" s="91"/>
      <c r="B209" s="91"/>
      <c r="C209" s="115"/>
      <c r="D209" s="115"/>
      <c r="E209" s="129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30"/>
      <c r="X209" s="127"/>
      <c r="Y209" s="127"/>
      <c r="Z209" s="131"/>
      <c r="AA209" s="131"/>
      <c r="AB209" s="131"/>
      <c r="AC209" s="131"/>
      <c r="AD209" s="131"/>
      <c r="AE209" s="131"/>
      <c r="AF209" s="127"/>
      <c r="AG209" s="69"/>
      <c r="AH209" s="105"/>
      <c r="AI209" s="105"/>
      <c r="AJ209" s="63"/>
    </row>
    <row r="210" spans="1:36" s="67" customFormat="1" x14ac:dyDescent="0.3">
      <c r="A210" s="91"/>
      <c r="B210" s="91"/>
      <c r="C210" s="128"/>
      <c r="D210" s="128"/>
      <c r="E210" s="129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32"/>
      <c r="X210" s="127"/>
      <c r="Y210" s="127"/>
      <c r="AH210" s="105"/>
      <c r="AI210" s="105"/>
      <c r="AJ210" s="63"/>
    </row>
    <row r="211" spans="1:36" s="67" customFormat="1" x14ac:dyDescent="0.3">
      <c r="A211" s="91"/>
      <c r="B211" s="91"/>
      <c r="C211" s="128"/>
      <c r="D211" s="128"/>
      <c r="E211" s="129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32"/>
      <c r="X211" s="127"/>
      <c r="Y211" s="127"/>
      <c r="AH211" s="105"/>
      <c r="AI211" s="105"/>
      <c r="AJ211" s="63"/>
    </row>
    <row r="212" spans="1:36" s="67" customFormat="1" x14ac:dyDescent="0.3">
      <c r="A212" s="91"/>
      <c r="B212" s="91"/>
      <c r="C212" s="128"/>
      <c r="D212" s="128"/>
      <c r="E212" s="129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32"/>
      <c r="X212" s="127"/>
      <c r="Y212" s="127"/>
      <c r="AH212" s="105"/>
      <c r="AI212" s="105"/>
      <c r="AJ212" s="63"/>
    </row>
    <row r="213" spans="1:36" s="67" customFormat="1" x14ac:dyDescent="0.3">
      <c r="A213" s="91"/>
      <c r="B213" s="91"/>
      <c r="C213" s="128"/>
      <c r="D213" s="128"/>
      <c r="E213" s="129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32"/>
      <c r="X213" s="127"/>
      <c r="Y213" s="127"/>
      <c r="AH213" s="105"/>
      <c r="AI213" s="105"/>
      <c r="AJ213" s="63"/>
    </row>
    <row r="214" spans="1:36" s="67" customFormat="1" x14ac:dyDescent="0.3">
      <c r="A214" s="91"/>
      <c r="B214" s="91"/>
      <c r="C214" s="128"/>
      <c r="D214" s="128"/>
      <c r="E214" s="129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32"/>
      <c r="X214" s="127"/>
      <c r="Y214" s="127"/>
      <c r="AH214" s="105"/>
      <c r="AI214" s="105"/>
      <c r="AJ214" s="63"/>
    </row>
    <row r="215" spans="1:36" x14ac:dyDescent="0.3">
      <c r="C215" s="128"/>
      <c r="D215" s="128"/>
      <c r="E215" s="133"/>
    </row>
    <row r="216" spans="1:36" x14ac:dyDescent="0.3">
      <c r="C216" s="128"/>
      <c r="D216" s="128"/>
      <c r="E216" s="133"/>
    </row>
    <row r="217" spans="1:36" x14ac:dyDescent="0.3">
      <c r="C217" s="128"/>
      <c r="D217" s="128"/>
      <c r="E217" s="133"/>
    </row>
    <row r="218" spans="1:36" x14ac:dyDescent="0.3">
      <c r="C218" s="128"/>
      <c r="D218" s="128"/>
      <c r="E218" s="133"/>
    </row>
    <row r="219" spans="1:36" x14ac:dyDescent="0.3">
      <c r="C219" s="128"/>
      <c r="D219" s="128"/>
      <c r="E219" s="133"/>
    </row>
    <row r="220" spans="1:36" x14ac:dyDescent="0.3">
      <c r="C220" s="128"/>
      <c r="D220" s="128"/>
      <c r="E220" s="133"/>
    </row>
    <row r="221" spans="1:36" x14ac:dyDescent="0.3">
      <c r="C221" s="128"/>
      <c r="D221" s="128"/>
      <c r="E221" s="133"/>
    </row>
    <row r="222" spans="1:36" x14ac:dyDescent="0.3">
      <c r="C222" s="128"/>
      <c r="D222" s="128"/>
      <c r="E222" s="133"/>
    </row>
    <row r="223" spans="1:36" x14ac:dyDescent="0.3">
      <c r="C223" s="128"/>
      <c r="D223" s="128"/>
      <c r="E223" s="133"/>
    </row>
    <row r="224" spans="1:36" x14ac:dyDescent="0.3">
      <c r="C224" s="128"/>
      <c r="D224" s="128"/>
      <c r="E224" s="133"/>
    </row>
    <row r="225" spans="3:5" x14ac:dyDescent="0.3">
      <c r="C225" s="67"/>
      <c r="D225" s="67"/>
      <c r="E225" s="133"/>
    </row>
    <row r="226" spans="3:5" x14ac:dyDescent="0.3">
      <c r="C226" s="67"/>
      <c r="D226" s="67"/>
      <c r="E226" s="133"/>
    </row>
    <row r="227" spans="3:5" x14ac:dyDescent="0.3">
      <c r="C227" s="67"/>
      <c r="D227" s="67"/>
      <c r="E227" s="133"/>
    </row>
    <row r="228" spans="3:5" x14ac:dyDescent="0.3">
      <c r="C228" s="67"/>
      <c r="D228" s="67"/>
      <c r="E228" s="133"/>
    </row>
    <row r="229" spans="3:5" x14ac:dyDescent="0.3">
      <c r="C229" s="67"/>
      <c r="D229" s="67"/>
      <c r="E229" s="133"/>
    </row>
    <row r="230" spans="3:5" x14ac:dyDescent="0.3">
      <c r="C230" s="67"/>
      <c r="D230" s="67"/>
      <c r="E230" s="133"/>
    </row>
    <row r="231" spans="3:5" x14ac:dyDescent="0.3">
      <c r="C231" s="67"/>
      <c r="D231" s="67"/>
      <c r="E231" s="133"/>
    </row>
    <row r="232" spans="3:5" x14ac:dyDescent="0.3">
      <c r="C232" s="67"/>
      <c r="D232" s="67"/>
      <c r="E232" s="133"/>
    </row>
    <row r="233" spans="3:5" x14ac:dyDescent="0.3">
      <c r="C233" s="67"/>
      <c r="D233" s="67"/>
      <c r="E233" s="133"/>
    </row>
    <row r="234" spans="3:5" x14ac:dyDescent="0.3">
      <c r="C234" s="67"/>
      <c r="D234" s="67"/>
      <c r="E234" s="133"/>
    </row>
    <row r="235" spans="3:5" x14ac:dyDescent="0.3">
      <c r="C235" s="67"/>
      <c r="D235" s="67"/>
      <c r="E235" s="133"/>
    </row>
    <row r="236" spans="3:5" x14ac:dyDescent="0.3">
      <c r="C236" s="67"/>
      <c r="D236" s="67"/>
      <c r="E236" s="133"/>
    </row>
    <row r="237" spans="3:5" x14ac:dyDescent="0.3">
      <c r="C237" s="67"/>
      <c r="D237" s="67"/>
      <c r="E237" s="133"/>
    </row>
    <row r="238" spans="3:5" x14ac:dyDescent="0.3">
      <c r="C238" s="67"/>
      <c r="D238" s="67"/>
      <c r="E238" s="133"/>
    </row>
    <row r="239" spans="3:5" x14ac:dyDescent="0.3">
      <c r="C239" s="67"/>
      <c r="D239" s="67"/>
      <c r="E239" s="133"/>
    </row>
    <row r="240" spans="3:5" x14ac:dyDescent="0.3">
      <c r="C240" s="67"/>
      <c r="D240" s="67"/>
      <c r="E240" s="133"/>
    </row>
    <row r="241" spans="3:5" x14ac:dyDescent="0.3">
      <c r="C241" s="67"/>
      <c r="D241" s="67"/>
      <c r="E241" s="133"/>
    </row>
    <row r="242" spans="3:5" x14ac:dyDescent="0.3">
      <c r="C242" s="67"/>
      <c r="D242" s="67"/>
      <c r="E242" s="133"/>
    </row>
    <row r="243" spans="3:5" x14ac:dyDescent="0.3">
      <c r="C243" s="67"/>
      <c r="D243" s="67"/>
      <c r="E243" s="133"/>
    </row>
    <row r="244" spans="3:5" x14ac:dyDescent="0.3">
      <c r="C244" s="67"/>
      <c r="D244" s="67"/>
      <c r="E244" s="133"/>
    </row>
    <row r="245" spans="3:5" x14ac:dyDescent="0.3">
      <c r="C245" s="67"/>
      <c r="D245" s="67"/>
      <c r="E245" s="133"/>
    </row>
    <row r="246" spans="3:5" x14ac:dyDescent="0.3">
      <c r="C246" s="67"/>
      <c r="D246" s="67"/>
      <c r="E246" s="133"/>
    </row>
    <row r="247" spans="3:5" x14ac:dyDescent="0.3">
      <c r="C247" s="67"/>
      <c r="D247" s="67"/>
      <c r="E247" s="133"/>
    </row>
    <row r="248" spans="3:5" x14ac:dyDescent="0.3">
      <c r="C248" s="67"/>
      <c r="D248" s="67"/>
      <c r="E248" s="133"/>
    </row>
    <row r="249" spans="3:5" x14ac:dyDescent="0.3">
      <c r="C249" s="67"/>
      <c r="D249" s="67"/>
      <c r="E249" s="133"/>
    </row>
    <row r="250" spans="3:5" x14ac:dyDescent="0.3">
      <c r="C250" s="67"/>
      <c r="D250" s="67"/>
      <c r="E250" s="133"/>
    </row>
    <row r="251" spans="3:5" x14ac:dyDescent="0.3">
      <c r="C251" s="67"/>
      <c r="D251" s="67"/>
      <c r="E251" s="133"/>
    </row>
    <row r="252" spans="3:5" x14ac:dyDescent="0.3">
      <c r="C252" s="67"/>
      <c r="D252" s="67"/>
      <c r="E252" s="133"/>
    </row>
    <row r="253" spans="3:5" x14ac:dyDescent="0.3">
      <c r="C253" s="67"/>
      <c r="D253" s="67"/>
      <c r="E253" s="133"/>
    </row>
    <row r="254" spans="3:5" x14ac:dyDescent="0.3">
      <c r="C254" s="67"/>
      <c r="D254" s="67"/>
      <c r="E254" s="133"/>
    </row>
    <row r="255" spans="3:5" x14ac:dyDescent="0.3">
      <c r="C255" s="67"/>
      <c r="D255" s="67"/>
      <c r="E255" s="133"/>
    </row>
    <row r="256" spans="3:5" x14ac:dyDescent="0.3">
      <c r="C256" s="67"/>
      <c r="D256" s="67"/>
      <c r="E256" s="133"/>
    </row>
    <row r="257" spans="3:5" x14ac:dyDescent="0.3">
      <c r="C257" s="67"/>
      <c r="D257" s="67"/>
      <c r="E257" s="133"/>
    </row>
    <row r="258" spans="3:5" x14ac:dyDescent="0.3">
      <c r="C258" s="67"/>
      <c r="D258" s="67"/>
      <c r="E258" s="133"/>
    </row>
    <row r="259" spans="3:5" x14ac:dyDescent="0.3">
      <c r="C259" s="67"/>
      <c r="D259" s="67"/>
      <c r="E259" s="133"/>
    </row>
    <row r="260" spans="3:5" x14ac:dyDescent="0.3">
      <c r="C260" s="67"/>
      <c r="D260" s="67"/>
      <c r="E260" s="133"/>
    </row>
    <row r="261" spans="3:5" x14ac:dyDescent="0.3">
      <c r="C261" s="67"/>
      <c r="D261" s="67"/>
      <c r="E261" s="133"/>
    </row>
    <row r="262" spans="3:5" x14ac:dyDescent="0.3">
      <c r="C262" s="67"/>
      <c r="D262" s="67"/>
      <c r="E262" s="133"/>
    </row>
    <row r="263" spans="3:5" x14ac:dyDescent="0.3">
      <c r="C263" s="67"/>
      <c r="D263" s="67"/>
      <c r="E263" s="133"/>
    </row>
    <row r="264" spans="3:5" x14ac:dyDescent="0.3">
      <c r="C264" s="67"/>
      <c r="D264" s="67"/>
      <c r="E264" s="133"/>
    </row>
    <row r="265" spans="3:5" x14ac:dyDescent="0.3">
      <c r="C265" s="67"/>
      <c r="D265" s="67"/>
      <c r="E265" s="133"/>
    </row>
    <row r="266" spans="3:5" x14ac:dyDescent="0.3">
      <c r="C266" s="67"/>
      <c r="D266" s="67"/>
      <c r="E266" s="133"/>
    </row>
    <row r="267" spans="3:5" x14ac:dyDescent="0.3">
      <c r="C267" s="67"/>
      <c r="D267" s="67"/>
      <c r="E267" s="133"/>
    </row>
    <row r="268" spans="3:5" x14ac:dyDescent="0.3">
      <c r="C268" s="67"/>
      <c r="D268" s="67"/>
      <c r="E268" s="133"/>
    </row>
    <row r="269" spans="3:5" x14ac:dyDescent="0.3">
      <c r="C269" s="67"/>
      <c r="D269" s="67"/>
      <c r="E269" s="133"/>
    </row>
    <row r="270" spans="3:5" x14ac:dyDescent="0.3">
      <c r="C270" s="67"/>
      <c r="D270" s="67"/>
      <c r="E270" s="133"/>
    </row>
    <row r="271" spans="3:5" x14ac:dyDescent="0.3">
      <c r="C271" s="67"/>
      <c r="D271" s="67"/>
      <c r="E271" s="133"/>
    </row>
    <row r="272" spans="3:5" x14ac:dyDescent="0.3">
      <c r="C272" s="67"/>
      <c r="D272" s="67"/>
      <c r="E272" s="133"/>
    </row>
    <row r="273" spans="3:5" x14ac:dyDescent="0.3">
      <c r="C273" s="67"/>
      <c r="D273" s="67"/>
      <c r="E273" s="133"/>
    </row>
    <row r="274" spans="3:5" x14ac:dyDescent="0.3">
      <c r="C274" s="67"/>
      <c r="D274" s="67"/>
      <c r="E274" s="133"/>
    </row>
    <row r="275" spans="3:5" x14ac:dyDescent="0.3">
      <c r="C275" s="67"/>
      <c r="D275" s="67"/>
      <c r="E275" s="133"/>
    </row>
    <row r="276" spans="3:5" x14ac:dyDescent="0.3">
      <c r="C276" s="67"/>
      <c r="D276" s="67"/>
      <c r="E276" s="133"/>
    </row>
    <row r="277" spans="3:5" x14ac:dyDescent="0.3">
      <c r="C277" s="67"/>
      <c r="D277" s="67"/>
      <c r="E277" s="133"/>
    </row>
    <row r="278" spans="3:5" x14ac:dyDescent="0.3">
      <c r="C278" s="67"/>
      <c r="D278" s="67"/>
      <c r="E278" s="133"/>
    </row>
    <row r="279" spans="3:5" x14ac:dyDescent="0.3">
      <c r="C279" s="67"/>
      <c r="D279" s="67"/>
      <c r="E279" s="133"/>
    </row>
    <row r="280" spans="3:5" x14ac:dyDescent="0.3">
      <c r="C280" s="67"/>
      <c r="D280" s="67"/>
      <c r="E280" s="133"/>
    </row>
    <row r="281" spans="3:5" x14ac:dyDescent="0.3">
      <c r="C281" s="67"/>
      <c r="D281" s="67"/>
      <c r="E281" s="133"/>
    </row>
    <row r="282" spans="3:5" x14ac:dyDescent="0.3">
      <c r="C282" s="67"/>
      <c r="D282" s="67"/>
      <c r="E282" s="133"/>
    </row>
    <row r="283" spans="3:5" x14ac:dyDescent="0.3">
      <c r="C283" s="67"/>
      <c r="D283" s="67"/>
      <c r="E283" s="133"/>
    </row>
    <row r="284" spans="3:5" x14ac:dyDescent="0.3">
      <c r="C284" s="67"/>
      <c r="D284" s="67"/>
      <c r="E284" s="133"/>
    </row>
    <row r="285" spans="3:5" x14ac:dyDescent="0.3">
      <c r="C285" s="67"/>
      <c r="D285" s="67"/>
      <c r="E285" s="133"/>
    </row>
    <row r="286" spans="3:5" x14ac:dyDescent="0.3">
      <c r="C286" s="67"/>
      <c r="D286" s="67"/>
      <c r="E286" s="133"/>
    </row>
    <row r="287" spans="3:5" x14ac:dyDescent="0.3">
      <c r="C287" s="67"/>
      <c r="D287" s="67"/>
      <c r="E287" s="133"/>
    </row>
    <row r="288" spans="3:5" x14ac:dyDescent="0.3">
      <c r="C288" s="67"/>
      <c r="D288" s="67"/>
      <c r="E288" s="133"/>
    </row>
    <row r="289" spans="3:5" x14ac:dyDescent="0.3">
      <c r="C289" s="67"/>
      <c r="D289" s="67"/>
      <c r="E289" s="133"/>
    </row>
    <row r="290" spans="3:5" x14ac:dyDescent="0.3">
      <c r="C290" s="67"/>
      <c r="D290" s="67"/>
      <c r="E290" s="133"/>
    </row>
    <row r="291" spans="3:5" x14ac:dyDescent="0.3">
      <c r="C291" s="67"/>
      <c r="D291" s="67"/>
      <c r="E291" s="133"/>
    </row>
    <row r="292" spans="3:5" x14ac:dyDescent="0.3">
      <c r="C292" s="67"/>
      <c r="D292" s="67"/>
      <c r="E292" s="133"/>
    </row>
    <row r="293" spans="3:5" x14ac:dyDescent="0.3">
      <c r="C293" s="67"/>
      <c r="D293" s="67"/>
      <c r="E293" s="133"/>
    </row>
    <row r="294" spans="3:5" x14ac:dyDescent="0.3">
      <c r="C294" s="67"/>
      <c r="D294" s="67"/>
      <c r="E294" s="133"/>
    </row>
    <row r="295" spans="3:5" x14ac:dyDescent="0.3">
      <c r="C295" s="67"/>
      <c r="D295" s="67"/>
      <c r="E295" s="133"/>
    </row>
    <row r="296" spans="3:5" x14ac:dyDescent="0.3">
      <c r="C296" s="67"/>
      <c r="D296" s="67"/>
      <c r="E296" s="133"/>
    </row>
    <row r="297" spans="3:5" x14ac:dyDescent="0.3">
      <c r="C297" s="67"/>
      <c r="D297" s="67"/>
      <c r="E297" s="133"/>
    </row>
    <row r="298" spans="3:5" x14ac:dyDescent="0.3">
      <c r="C298" s="67"/>
      <c r="D298" s="67"/>
      <c r="E298" s="133"/>
    </row>
    <row r="299" spans="3:5" x14ac:dyDescent="0.3">
      <c r="C299" s="67"/>
      <c r="D299" s="67"/>
      <c r="E299" s="133"/>
    </row>
    <row r="300" spans="3:5" x14ac:dyDescent="0.3">
      <c r="C300" s="67"/>
      <c r="D300" s="67"/>
      <c r="E300" s="133"/>
    </row>
    <row r="301" spans="3:5" x14ac:dyDescent="0.3">
      <c r="C301" s="67"/>
      <c r="D301" s="67"/>
      <c r="E301" s="133"/>
    </row>
    <row r="302" spans="3:5" x14ac:dyDescent="0.3">
      <c r="C302" s="67"/>
      <c r="D302" s="67"/>
      <c r="E302" s="133"/>
    </row>
    <row r="303" spans="3:5" x14ac:dyDescent="0.3">
      <c r="C303" s="67"/>
      <c r="D303" s="67"/>
      <c r="E303" s="133"/>
    </row>
    <row r="304" spans="3:5" x14ac:dyDescent="0.3">
      <c r="C304" s="67"/>
      <c r="D304" s="67"/>
      <c r="E304" s="133"/>
    </row>
    <row r="305" spans="3:5" x14ac:dyDescent="0.3">
      <c r="C305" s="67"/>
      <c r="D305" s="67"/>
      <c r="E305" s="133"/>
    </row>
    <row r="306" spans="3:5" x14ac:dyDescent="0.3">
      <c r="C306" s="67"/>
      <c r="D306" s="67"/>
      <c r="E306" s="133"/>
    </row>
    <row r="307" spans="3:5" x14ac:dyDescent="0.3">
      <c r="C307" s="67"/>
      <c r="D307" s="67"/>
    </row>
    <row r="308" spans="3:5" x14ac:dyDescent="0.3">
      <c r="C308" s="67"/>
      <c r="D308" s="67"/>
    </row>
    <row r="309" spans="3:5" x14ac:dyDescent="0.3">
      <c r="C309" s="67"/>
      <c r="D309" s="67"/>
    </row>
    <row r="310" spans="3:5" x14ac:dyDescent="0.3">
      <c r="C310" s="67"/>
      <c r="D310" s="67"/>
    </row>
    <row r="311" spans="3:5" x14ac:dyDescent="0.3">
      <c r="C311" s="67"/>
      <c r="D311" s="67"/>
    </row>
    <row r="312" spans="3:5" x14ac:dyDescent="0.3">
      <c r="C312" s="67"/>
      <c r="D312" s="67"/>
    </row>
    <row r="313" spans="3:5" x14ac:dyDescent="0.3">
      <c r="C313" s="67"/>
      <c r="D313" s="67"/>
    </row>
    <row r="314" spans="3:5" x14ac:dyDescent="0.3">
      <c r="C314" s="67"/>
      <c r="D314" s="67"/>
    </row>
    <row r="315" spans="3:5" x14ac:dyDescent="0.3">
      <c r="C315" s="67"/>
      <c r="D315" s="67"/>
    </row>
    <row r="316" spans="3:5" x14ac:dyDescent="0.3">
      <c r="C316" s="67"/>
      <c r="D316" s="67"/>
    </row>
    <row r="317" spans="3:5" x14ac:dyDescent="0.3">
      <c r="C317" s="67"/>
      <c r="D317" s="67"/>
    </row>
    <row r="318" spans="3:5" x14ac:dyDescent="0.3">
      <c r="C318" s="67"/>
      <c r="D318" s="67"/>
    </row>
    <row r="319" spans="3:5" x14ac:dyDescent="0.3">
      <c r="C319" s="67"/>
      <c r="D319" s="67"/>
    </row>
    <row r="320" spans="3:5" x14ac:dyDescent="0.3">
      <c r="C320" s="67"/>
      <c r="D320" s="67"/>
    </row>
    <row r="321" spans="3:4" x14ac:dyDescent="0.3">
      <c r="C321" s="67"/>
      <c r="D321" s="67"/>
    </row>
  </sheetData>
  <dataValidations count="2">
    <dataValidation type="list" allowBlank="1" showInputMessage="1" showErrorMessage="1" sqref="H9 H35 H23:H24 H28:H29 H52 F51:F52 D1:D128 H67 F66:F67 F88" xr:uid="{00000000-0002-0000-0000-000000000000}">
      <formula1>INDIRECT(C1)</formula1>
    </dataValidation>
    <dataValidation type="list" allowBlank="1" showInputMessage="1" showErrorMessage="1" sqref="G52 C3:C128 E88 G67 E66" xr:uid="{00000000-0002-0000-0000-000001000000}">
      <formula1>Type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2"/>
  <sheetViews>
    <sheetView topLeftCell="U1" workbookViewId="0">
      <selection activeCell="AF47" sqref="AF47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5" t="s">
        <v>25</v>
      </c>
      <c r="AA1" s="135"/>
      <c r="AB1" s="136" t="s">
        <v>26</v>
      </c>
      <c r="AC1" s="136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$Z$47</f>
        <v>0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AVERAGE(N17:N43)</f>
        <v>-10.70793973769625</v>
      </c>
      <c r="AA4" s="6">
        <f>AVERAGE(P17:P43)</f>
        <v>-20.791696329487625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SLAP!Z28</f>
        <v>-27.199208447726026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1.0918938709401791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AA47</f>
        <v>0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SLAP!AA28</f>
        <v>-50.925230585918051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1.0898330623435013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85" customFormat="1" x14ac:dyDescent="0.3">
      <c r="A17" s="85">
        <v>2468</v>
      </c>
      <c r="B17" s="85" t="s">
        <v>112</v>
      </c>
      <c r="C17" s="85" t="s">
        <v>62</v>
      </c>
      <c r="D17" s="85" t="s">
        <v>22</v>
      </c>
      <c r="E17" s="85" t="s">
        <v>133</v>
      </c>
      <c r="F17" s="85">
        <v>-0.54282551450224004</v>
      </c>
      <c r="G17" s="85">
        <v>-0.54297308407718103</v>
      </c>
      <c r="H17" s="85">
        <v>3.0906352629230301E-3</v>
      </c>
      <c r="I17" s="85">
        <v>-0.95681201644413105</v>
      </c>
      <c r="J17" s="85">
        <v>-0.95727007645558104</v>
      </c>
      <c r="K17" s="85">
        <v>1.0897262031340301E-3</v>
      </c>
      <c r="L17" s="85">
        <v>-3.7534483708633701E-2</v>
      </c>
      <c r="M17" s="85">
        <v>3.08175391514283E-3</v>
      </c>
      <c r="N17" s="85">
        <v>-10.7322829996063</v>
      </c>
      <c r="O17" s="85">
        <v>3.0591262624186698E-3</v>
      </c>
      <c r="P17" s="85">
        <v>-20.833884167836999</v>
      </c>
      <c r="Q17" s="85">
        <v>1.0680448918286599E-3</v>
      </c>
      <c r="R17" s="85">
        <v>-32.849421891748598</v>
      </c>
      <c r="S17" s="85">
        <v>0.157389457338934</v>
      </c>
      <c r="T17" s="85">
        <v>536.82253250803001</v>
      </c>
      <c r="U17" s="85">
        <v>9.3660071307620496E-2</v>
      </c>
      <c r="V17" s="86">
        <v>44103.686273148145</v>
      </c>
      <c r="W17" s="85">
        <v>2.4</v>
      </c>
      <c r="X17" s="85">
        <v>3.4266777031380798E-3</v>
      </c>
      <c r="Y17" s="85">
        <v>1.70769337942819E-3</v>
      </c>
      <c r="Z17" s="116">
        <f>((((N17/1000)+1)/((SMOW!$Z$4/1000)+1))-1)*1000</f>
        <v>-2.4606749500777347E-2</v>
      </c>
      <c r="AA17" s="116">
        <f>((((P17/1000)+1)/((SMOW!$AA$4/1000)+1))-1)*1000</f>
        <v>-4.3083619890915692E-2</v>
      </c>
      <c r="AB17" s="116">
        <f>Z17*SMOW!$AN$6</f>
        <v>-2.6867958963659098E-2</v>
      </c>
      <c r="AC17" s="116">
        <f>AA17*SMOW!$AN$12</f>
        <v>-4.6953953402560034E-2</v>
      </c>
      <c r="AD17" s="116">
        <f t="shared" ref="AD17:AE20" si="0">LN((AB17/1000)+1)*1000</f>
        <v>-2.6868319913747E-2</v>
      </c>
      <c r="AE17" s="116">
        <f t="shared" si="0"/>
        <v>-4.6955055773972666E-2</v>
      </c>
      <c r="AF17" s="51">
        <f>(AD17-SMOW!AN$14*AE17)</f>
        <v>-2.0760504650894317E-3</v>
      </c>
      <c r="AG17" s="55">
        <f>AF17*1000</f>
        <v>-2.0760504650894318</v>
      </c>
      <c r="AH17" s="55">
        <f>AVERAGE(AG17:AG20)</f>
        <v>6.0248037240038244E-3</v>
      </c>
      <c r="AI17" s="55">
        <f>STDEV(AG17:AG20)</f>
        <v>11.176172120089811</v>
      </c>
      <c r="AK17" s="100">
        <v>15</v>
      </c>
      <c r="AL17" s="100">
        <v>2</v>
      </c>
      <c r="AM17" s="100">
        <v>0</v>
      </c>
      <c r="AN17" s="100">
        <v>0</v>
      </c>
    </row>
    <row r="18" spans="1:40" s="79" customFormat="1" x14ac:dyDescent="0.3">
      <c r="A18" s="85">
        <v>2469</v>
      </c>
      <c r="B18" s="85" t="s">
        <v>112</v>
      </c>
      <c r="C18" s="85" t="s">
        <v>62</v>
      </c>
      <c r="D18" s="85" t="s">
        <v>22</v>
      </c>
      <c r="E18" s="85" t="s">
        <v>134</v>
      </c>
      <c r="F18" s="85">
        <v>-0.50399718455329801</v>
      </c>
      <c r="G18" s="85">
        <v>-0.50412453900838305</v>
      </c>
      <c r="H18" s="85">
        <v>3.9540742900960203E-3</v>
      </c>
      <c r="I18" s="85">
        <v>-0.90313021121928805</v>
      </c>
      <c r="J18" s="85">
        <v>-0.90353830436448701</v>
      </c>
      <c r="K18" s="85">
        <v>1.13903932751064E-3</v>
      </c>
      <c r="L18" s="85">
        <v>-2.7056314303933401E-2</v>
      </c>
      <c r="M18" s="85">
        <v>3.9110136217732497E-3</v>
      </c>
      <c r="N18" s="85">
        <v>-10.693850524154501</v>
      </c>
      <c r="O18" s="85">
        <v>3.9137625359755004E-3</v>
      </c>
      <c r="P18" s="85">
        <v>-20.781270421659599</v>
      </c>
      <c r="Q18" s="85">
        <v>1.1163768769101899E-3</v>
      </c>
      <c r="R18" s="85">
        <v>-32.049201407258003</v>
      </c>
      <c r="S18" s="85">
        <v>0.14617777464118401</v>
      </c>
      <c r="T18" s="85">
        <v>603.88818982313398</v>
      </c>
      <c r="U18" s="85">
        <v>9.9716413644701907E-2</v>
      </c>
      <c r="V18" s="86">
        <v>44103.764282407406</v>
      </c>
      <c r="W18" s="85">
        <v>2.4</v>
      </c>
      <c r="X18" s="85">
        <v>3.9397370172163798E-2</v>
      </c>
      <c r="Y18" s="85">
        <v>4.6016550176540098E-2</v>
      </c>
      <c r="Z18" s="116">
        <f>((((N18/1000)+1)/((SMOW!$Z$4/1000)+1))-1)*1000</f>
        <v>1.424171294561738E-2</v>
      </c>
      <c r="AA18" s="116">
        <f>((((P18/1000)+1)/((SMOW!$AA$4/1000)+1))-1)*1000</f>
        <v>1.0647282900899668E-2</v>
      </c>
      <c r="AB18" s="116">
        <f>Z18*SMOW!$AN$6</f>
        <v>1.5550439077009022E-2</v>
      </c>
      <c r="AC18" s="116">
        <f>AA18*SMOW!$AN$12</f>
        <v>1.1603760929525083E-2</v>
      </c>
      <c r="AD18" s="116">
        <f t="shared" si="0"/>
        <v>1.5550318170259002E-2</v>
      </c>
      <c r="AE18" s="116">
        <f t="shared" si="0"/>
        <v>1.1603693606344199E-2</v>
      </c>
      <c r="AF18" s="51">
        <f>(AD18-SMOW!AN$14*AE18)</f>
        <v>9.4235679461092646E-3</v>
      </c>
      <c r="AG18" s="55">
        <f t="shared" ref="AG18:AG20" si="1">AF18*1000</f>
        <v>9.4235679461092641</v>
      </c>
      <c r="AH18" s="103"/>
      <c r="AI18" s="103"/>
      <c r="AJ18" s="48"/>
      <c r="AK18" s="100">
        <v>15</v>
      </c>
      <c r="AL18" s="100">
        <v>0</v>
      </c>
      <c r="AM18" s="100">
        <v>0</v>
      </c>
      <c r="AN18" s="100">
        <v>0</v>
      </c>
    </row>
    <row r="19" spans="1:40" s="79" customFormat="1" x14ac:dyDescent="0.3">
      <c r="A19" s="85">
        <v>2470</v>
      </c>
      <c r="B19" s="85" t="s">
        <v>120</v>
      </c>
      <c r="C19" s="85" t="s">
        <v>62</v>
      </c>
      <c r="D19" s="85" t="s">
        <v>22</v>
      </c>
      <c r="E19" s="85" t="s">
        <v>135</v>
      </c>
      <c r="F19" s="85">
        <v>-0.64146116708746204</v>
      </c>
      <c r="G19" s="85">
        <v>-0.641667247901615</v>
      </c>
      <c r="H19" s="85">
        <v>3.6250400579608002E-3</v>
      </c>
      <c r="I19" s="85">
        <v>-1.1607277454717599</v>
      </c>
      <c r="J19" s="85">
        <v>-1.16140196270931</v>
      </c>
      <c r="K19" s="85">
        <v>1.61620812397251E-3</v>
      </c>
      <c r="L19" s="85">
        <v>-2.8447011591097401E-2</v>
      </c>
      <c r="M19" s="85">
        <v>3.9650763841586802E-3</v>
      </c>
      <c r="N19" s="85">
        <v>-10.8299130625432</v>
      </c>
      <c r="O19" s="85">
        <v>3.5880828050689601E-3</v>
      </c>
      <c r="P19" s="85">
        <v>-21.033742767295699</v>
      </c>
      <c r="Q19" s="85">
        <v>1.58405187099227E-3</v>
      </c>
      <c r="R19" s="85">
        <v>-33.299918392668097</v>
      </c>
      <c r="S19" s="85">
        <v>0.151935752941741</v>
      </c>
      <c r="T19" s="85">
        <v>563.44124958398595</v>
      </c>
      <c r="U19" s="85">
        <v>0.30258168724533402</v>
      </c>
      <c r="V19" s="86">
        <v>44104.437164351853</v>
      </c>
      <c r="W19" s="85">
        <v>2.4</v>
      </c>
      <c r="X19" s="85">
        <v>2.5886403777332E-2</v>
      </c>
      <c r="Y19" s="85">
        <v>2.8747722903806099E-2</v>
      </c>
      <c r="Z19" s="116">
        <f>((((N19/1000)+1)/((SMOW!$Z$4/1000)+1))-1)*1000</f>
        <v>-0.12329354469364784</v>
      </c>
      <c r="AA19" s="116">
        <f>((((P19/1000)+1)/((SMOW!$AA$4/1000)+1))-1)*1000</f>
        <v>-0.24718585095817591</v>
      </c>
      <c r="AB19" s="116">
        <f>Z19*SMOW!$AN$6</f>
        <v>-0.1346234657774831</v>
      </c>
      <c r="AC19" s="116">
        <f>AA19*SMOW!$AN$12</f>
        <v>-0.26939131291773316</v>
      </c>
      <c r="AD19" s="116">
        <f t="shared" si="0"/>
        <v>-0.13463252832966094</v>
      </c>
      <c r="AE19" s="116">
        <f t="shared" si="0"/>
        <v>-0.26942760527548087</v>
      </c>
      <c r="AF19" s="51">
        <f>(AD19-SMOW!AN$14*AE19)</f>
        <v>7.6252472557929718E-3</v>
      </c>
      <c r="AG19" s="55">
        <f t="shared" si="1"/>
        <v>7.6252472557929716</v>
      </c>
      <c r="AI19" s="55"/>
      <c r="AJ19" s="48"/>
      <c r="AK19" s="100">
        <v>15</v>
      </c>
      <c r="AL19" s="100">
        <v>0</v>
      </c>
      <c r="AM19" s="100">
        <v>0</v>
      </c>
      <c r="AN19" s="100">
        <v>0</v>
      </c>
    </row>
    <row r="20" spans="1:40" s="79" customFormat="1" x14ac:dyDescent="0.3">
      <c r="A20" s="85">
        <v>2471</v>
      </c>
      <c r="B20" s="85" t="s">
        <v>120</v>
      </c>
      <c r="C20" s="85" t="s">
        <v>62</v>
      </c>
      <c r="D20" s="85" t="s">
        <v>22</v>
      </c>
      <c r="E20" s="85" t="s">
        <v>136</v>
      </c>
      <c r="F20" s="85">
        <v>-0.37822953262179398</v>
      </c>
      <c r="G20" s="85">
        <v>-0.378301826002851</v>
      </c>
      <c r="H20" s="85">
        <v>6.8282399054986004E-3</v>
      </c>
      <c r="I20" s="85">
        <v>-0.64930660408891006</v>
      </c>
      <c r="J20" s="85">
        <v>-0.64951754498706804</v>
      </c>
      <c r="K20" s="85">
        <v>1.7678879793195401E-3</v>
      </c>
      <c r="L20" s="85">
        <v>-3.5356562249679202E-2</v>
      </c>
      <c r="M20" s="85">
        <v>6.5332370788227798E-3</v>
      </c>
      <c r="N20" s="85">
        <v>-10.575712364480999</v>
      </c>
      <c r="O20" s="85">
        <v>1.1912388417742101E-2</v>
      </c>
      <c r="P20" s="85">
        <v>-20.517887961158198</v>
      </c>
      <c r="Q20" s="85">
        <v>1.0351531593931E-2</v>
      </c>
      <c r="R20" s="85">
        <v>-33.297180108921197</v>
      </c>
      <c r="S20" s="85">
        <v>0.15477844472257599</v>
      </c>
      <c r="T20" s="85">
        <v>430.62947405450598</v>
      </c>
      <c r="U20" s="85">
        <v>0.14495708497423901</v>
      </c>
      <c r="V20" s="86">
        <v>44104.513819444444</v>
      </c>
      <c r="W20" s="85">
        <v>2.4</v>
      </c>
      <c r="X20" s="85">
        <v>1.79618386513841E-2</v>
      </c>
      <c r="Y20" s="85">
        <v>8.0339367220208305E-3</v>
      </c>
      <c r="Z20" s="116">
        <f>((((N20/1000)+1)/((SMOW!$Z$4/1000)+1))-1)*1000</f>
        <v>0.13365858124880781</v>
      </c>
      <c r="AA20" s="116">
        <f>((((P20/1000)+1)/((SMOW!$AA$4/1000)+1))-1)*1000</f>
        <v>0.27962218794819194</v>
      </c>
      <c r="AB20" s="116">
        <f>Z20*SMOW!$AN$6</f>
        <v>0.14594098566413319</v>
      </c>
      <c r="AC20" s="116">
        <f>AA20*SMOW!$AN$12</f>
        <v>0.30474150539076811</v>
      </c>
      <c r="AD20" s="116">
        <f t="shared" si="0"/>
        <v>0.14593033731447647</v>
      </c>
      <c r="AE20" s="116">
        <f t="shared" si="0"/>
        <v>0.30469508112953264</v>
      </c>
      <c r="AF20" s="51">
        <f>(AD20-SMOW!AN$14*AE20)</f>
        <v>-1.4948665521916787E-2</v>
      </c>
      <c r="AG20" s="55">
        <f t="shared" si="1"/>
        <v>-14.948665521916787</v>
      </c>
      <c r="AI20" s="55"/>
      <c r="AJ20" s="48"/>
      <c r="AK20" s="100">
        <v>15</v>
      </c>
      <c r="AL20" s="100">
        <v>0</v>
      </c>
      <c r="AM20" s="100">
        <v>0</v>
      </c>
      <c r="AN20" s="100">
        <v>0</v>
      </c>
    </row>
    <row r="21" spans="1:40" s="85" customFormat="1" x14ac:dyDescent="0.3">
      <c r="B21" s="79"/>
      <c r="C21" s="9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6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59"/>
      <c r="AI21" s="59"/>
    </row>
    <row r="22" spans="1:40" s="85" customFormat="1" x14ac:dyDescent="0.3">
      <c r="C22" s="93"/>
      <c r="D22" s="48"/>
      <c r="V22" s="86"/>
      <c r="Z22" s="17"/>
      <c r="AA22" s="17"/>
      <c r="AB22" s="17"/>
      <c r="AC22" s="17"/>
      <c r="AD22" s="17"/>
      <c r="AE22" s="17"/>
      <c r="AF22" s="16"/>
      <c r="AG22" s="2"/>
      <c r="AH22" s="103"/>
      <c r="AI22" s="103"/>
      <c r="AK22" s="99"/>
      <c r="AL22" s="100"/>
      <c r="AM22" s="100"/>
      <c r="AN22" s="100"/>
    </row>
    <row r="23" spans="1:40" s="85" customFormat="1" x14ac:dyDescent="0.3">
      <c r="C23" s="93"/>
      <c r="D23" s="48"/>
      <c r="V23" s="86"/>
      <c r="Z23" s="17"/>
      <c r="AA23" s="17"/>
      <c r="AB23" s="17"/>
      <c r="AC23" s="17"/>
      <c r="AD23" s="17"/>
      <c r="AE23" s="17"/>
      <c r="AF23" s="16"/>
      <c r="AG23" s="2"/>
      <c r="AK23" s="99"/>
      <c r="AL23" s="100"/>
      <c r="AM23" s="100"/>
      <c r="AN23" s="100"/>
    </row>
    <row r="24" spans="1:40" s="85" customFormat="1" x14ac:dyDescent="0.3">
      <c r="C24" s="93"/>
      <c r="D24" s="48"/>
      <c r="V24" s="86"/>
      <c r="Y24" s="110"/>
      <c r="Z24" s="17"/>
      <c r="AA24" s="17"/>
      <c r="AB24" s="17"/>
      <c r="AC24" s="17"/>
      <c r="AD24" s="17"/>
      <c r="AE24" s="17"/>
      <c r="AF24" s="16"/>
      <c r="AG24" s="2"/>
      <c r="AK24" s="99"/>
      <c r="AL24" s="100"/>
      <c r="AM24" s="100"/>
      <c r="AN24" s="100"/>
    </row>
    <row r="25" spans="1:40" s="85" customFormat="1" x14ac:dyDescent="0.3">
      <c r="C25" s="93"/>
      <c r="D25" s="48"/>
      <c r="V25" s="86"/>
      <c r="Z25" s="17"/>
      <c r="AA25" s="17"/>
      <c r="AB25" s="17"/>
      <c r="AC25" s="17"/>
      <c r="AD25" s="17"/>
      <c r="AE25" s="17"/>
      <c r="AF25" s="16"/>
      <c r="AG25" s="2"/>
      <c r="AH25" s="103"/>
      <c r="AI25" s="103"/>
      <c r="AK25" s="99"/>
      <c r="AL25" s="100"/>
      <c r="AM25" s="100"/>
      <c r="AN25" s="100"/>
    </row>
    <row r="26" spans="1:40" s="85" customFormat="1" x14ac:dyDescent="0.3">
      <c r="B26" s="79"/>
      <c r="C26" s="9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6"/>
      <c r="X26" s="16"/>
      <c r="Y26" s="16"/>
      <c r="Z26" s="17"/>
      <c r="AA26" s="17"/>
      <c r="AB26" s="17"/>
      <c r="AC26" s="17"/>
      <c r="AD26" s="17"/>
      <c r="AE26" s="17"/>
      <c r="AF26" s="16"/>
      <c r="AG26" s="78"/>
      <c r="AL26" s="100"/>
      <c r="AM26" s="100"/>
      <c r="AN26" s="100"/>
    </row>
    <row r="27" spans="1:40" s="85" customFormat="1" x14ac:dyDescent="0.3">
      <c r="B27" s="79"/>
      <c r="C27" s="9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6"/>
      <c r="X27" s="16"/>
      <c r="Y27" s="16"/>
      <c r="Z27" s="17"/>
      <c r="AA27" s="17"/>
      <c r="AB27" s="17"/>
      <c r="AC27" s="17"/>
      <c r="AD27" s="17"/>
      <c r="AE27" s="17"/>
      <c r="AF27" s="16"/>
      <c r="AG27" s="78"/>
    </row>
    <row r="28" spans="1:40" s="85" customFormat="1" x14ac:dyDescent="0.3">
      <c r="A28" s="92"/>
      <c r="B28" s="91"/>
      <c r="C28" s="54"/>
      <c r="D28" s="6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6"/>
      <c r="X28" s="16"/>
      <c r="Y28" s="16"/>
      <c r="Z28" s="95"/>
      <c r="AA28" s="95"/>
      <c r="AB28" s="95"/>
      <c r="AC28" s="95"/>
      <c r="AD28" s="95"/>
      <c r="AE28" s="95"/>
      <c r="AF28" s="96"/>
      <c r="AG28" s="78"/>
    </row>
    <row r="29" spans="1:40" s="85" customFormat="1" x14ac:dyDescent="0.3">
      <c r="A29" s="92"/>
      <c r="B29" s="91"/>
      <c r="C29" s="54"/>
      <c r="D29" s="6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6"/>
      <c r="X29" s="16"/>
      <c r="Y29" s="16"/>
      <c r="Z29" s="95"/>
      <c r="AA29" s="95"/>
      <c r="AB29" s="95"/>
      <c r="AC29" s="95"/>
      <c r="AD29" s="95"/>
      <c r="AE29" s="95"/>
      <c r="AF29" s="96"/>
      <c r="AG29" s="78"/>
    </row>
    <row r="30" spans="1:40" s="85" customFormat="1" x14ac:dyDescent="0.3">
      <c r="A30" s="92"/>
      <c r="B30" s="91"/>
      <c r="C30" s="54"/>
      <c r="D30" s="63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6"/>
      <c r="X30" s="16"/>
      <c r="Y30" s="16"/>
      <c r="Z30" s="95"/>
      <c r="AA30" s="95"/>
      <c r="AB30" s="95"/>
      <c r="AC30" s="95"/>
      <c r="AD30" s="95"/>
      <c r="AE30" s="95"/>
      <c r="AF30" s="96"/>
      <c r="AG30" s="78"/>
    </row>
    <row r="31" spans="1:40" x14ac:dyDescent="0.3">
      <c r="A31" s="85"/>
    </row>
    <row r="32" spans="1:40" s="85" customFormat="1" x14ac:dyDescent="0.3">
      <c r="B32" s="91"/>
      <c r="C32" s="94"/>
      <c r="D32" s="9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6"/>
      <c r="X32" s="16"/>
      <c r="Y32" s="16"/>
      <c r="Z32" s="95"/>
      <c r="AA32" s="95"/>
      <c r="AB32" s="95"/>
      <c r="AC32" s="95"/>
      <c r="AD32" s="95"/>
      <c r="AE32" s="95"/>
      <c r="AF32" s="96"/>
      <c r="AG32" s="78"/>
      <c r="AH32" s="75"/>
      <c r="AI32" s="75"/>
    </row>
    <row r="33" spans="1:37" s="67" customFormat="1" x14ac:dyDescent="0.3">
      <c r="A33" s="85"/>
      <c r="C33" s="94"/>
      <c r="D33" s="94"/>
      <c r="E33" s="8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6"/>
      <c r="W33" s="85"/>
      <c r="X33" s="16"/>
      <c r="Y33" s="16"/>
      <c r="Z33" s="95"/>
      <c r="AA33" s="95"/>
      <c r="AB33" s="95"/>
      <c r="AC33" s="95"/>
      <c r="AD33" s="95"/>
      <c r="AE33" s="95"/>
      <c r="AF33" s="96"/>
      <c r="AG33" s="78"/>
      <c r="AH33" s="64"/>
      <c r="AI33" s="65"/>
      <c r="AJ33" s="84"/>
      <c r="AK33" s="69"/>
    </row>
    <row r="34" spans="1:37" s="85" customFormat="1" x14ac:dyDescent="0.3">
      <c r="B34" s="67"/>
      <c r="C34" s="94"/>
      <c r="D34" s="9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86"/>
      <c r="X34" s="16"/>
      <c r="Y34" s="16"/>
      <c r="Z34" s="95"/>
      <c r="AA34" s="95"/>
      <c r="AB34" s="95"/>
      <c r="AC34" s="95"/>
      <c r="AD34" s="95"/>
      <c r="AE34" s="95"/>
      <c r="AF34" s="96"/>
      <c r="AG34" s="78"/>
    </row>
    <row r="35" spans="1:37" s="85" customFormat="1" x14ac:dyDescent="0.3">
      <c r="B35" s="91"/>
      <c r="C35" s="94"/>
      <c r="D35" s="9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86"/>
      <c r="X35" s="16"/>
      <c r="Y35" s="16"/>
      <c r="Z35" s="95"/>
      <c r="AA35" s="95"/>
      <c r="AB35" s="95"/>
      <c r="AC35" s="95"/>
      <c r="AD35" s="95"/>
      <c r="AE35" s="95"/>
      <c r="AF35" s="96"/>
      <c r="AG35" s="78"/>
    </row>
    <row r="36" spans="1:37" s="85" customFormat="1" x14ac:dyDescent="0.3">
      <c r="B36" s="67"/>
      <c r="C36" s="93"/>
      <c r="D36" s="9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86"/>
      <c r="X36" s="16"/>
      <c r="Y36" s="16"/>
      <c r="Z36" s="95"/>
      <c r="AA36" s="95"/>
      <c r="AB36" s="95"/>
      <c r="AC36" s="95"/>
      <c r="AD36" s="95"/>
      <c r="AE36" s="95"/>
      <c r="AF36" s="96"/>
      <c r="AG36" s="78"/>
      <c r="AH36" s="75"/>
      <c r="AI36" s="75"/>
    </row>
    <row r="37" spans="1:37" s="85" customFormat="1" x14ac:dyDescent="0.3">
      <c r="B37" s="67"/>
      <c r="C37" s="93"/>
      <c r="D37" s="9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86"/>
      <c r="X37" s="16"/>
      <c r="Y37" s="16"/>
      <c r="Z37" s="95"/>
      <c r="AA37" s="95"/>
      <c r="AB37" s="95"/>
      <c r="AC37" s="95"/>
      <c r="AD37" s="95"/>
      <c r="AE37" s="95"/>
      <c r="AF37" s="96"/>
      <c r="AG37" s="78"/>
    </row>
    <row r="38" spans="1:37" s="85" customFormat="1" x14ac:dyDescent="0.3">
      <c r="B38" s="67"/>
      <c r="C38" s="93"/>
      <c r="D38" s="9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86"/>
      <c r="X38" s="16"/>
      <c r="Y38" s="16"/>
      <c r="Z38" s="95"/>
      <c r="AA38" s="95"/>
      <c r="AB38" s="95"/>
      <c r="AC38" s="95"/>
      <c r="AD38" s="95"/>
      <c r="AE38" s="95"/>
      <c r="AF38" s="96"/>
      <c r="AG38" s="78"/>
    </row>
    <row r="39" spans="1:37" s="85" customFormat="1" x14ac:dyDescent="0.3">
      <c r="B39" s="67"/>
      <c r="C39" s="93"/>
      <c r="D39" s="9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86"/>
      <c r="X39" s="16"/>
      <c r="Y39" s="16"/>
      <c r="Z39" s="95"/>
      <c r="AA39" s="95"/>
      <c r="AB39" s="95"/>
      <c r="AC39" s="95"/>
      <c r="AD39" s="95"/>
      <c r="AE39" s="95"/>
      <c r="AF39" s="96"/>
      <c r="AG39" s="78"/>
    </row>
    <row r="40" spans="1:37" s="85" customFormat="1" x14ac:dyDescent="0.3">
      <c r="B40" s="67"/>
      <c r="C40" s="93"/>
      <c r="D40" s="9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86"/>
      <c r="X40" s="16"/>
      <c r="Y40" s="16"/>
      <c r="Z40" s="95"/>
      <c r="AA40" s="95"/>
      <c r="AB40" s="95"/>
      <c r="AC40" s="95"/>
      <c r="AD40" s="95"/>
      <c r="AE40" s="95"/>
      <c r="AF40" s="96"/>
      <c r="AG40" s="78"/>
      <c r="AH40" s="75"/>
      <c r="AI40" s="75"/>
    </row>
    <row r="41" spans="1:37" s="85" customFormat="1" x14ac:dyDescent="0.3">
      <c r="B41" s="67"/>
      <c r="C41" s="93"/>
      <c r="D41" s="9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86"/>
      <c r="X41" s="16"/>
      <c r="Y41" s="16"/>
      <c r="Z41" s="95"/>
      <c r="AA41" s="95"/>
      <c r="AB41" s="95"/>
      <c r="AC41" s="95"/>
      <c r="AD41" s="95"/>
      <c r="AE41" s="95"/>
      <c r="AF41" s="96"/>
      <c r="AG41" s="78"/>
    </row>
    <row r="42" spans="1:37" s="85" customFormat="1" x14ac:dyDescent="0.3">
      <c r="B42" s="67"/>
      <c r="C42" s="93"/>
      <c r="D42" s="9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86"/>
      <c r="X42" s="16"/>
      <c r="Y42" s="16"/>
      <c r="Z42" s="95"/>
      <c r="AA42" s="95"/>
      <c r="AB42" s="95"/>
      <c r="AC42" s="95"/>
      <c r="AD42" s="95"/>
      <c r="AE42" s="95"/>
      <c r="AF42" s="96"/>
      <c r="AG42" s="78"/>
    </row>
    <row r="43" spans="1:37" s="85" customFormat="1" x14ac:dyDescent="0.3">
      <c r="B43" s="67"/>
      <c r="C43" s="93"/>
      <c r="D43" s="94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86"/>
      <c r="X43" s="16"/>
      <c r="Y43" s="16"/>
      <c r="Z43" s="95"/>
      <c r="AA43" s="95"/>
      <c r="AB43" s="95"/>
      <c r="AC43" s="95"/>
      <c r="AD43" s="95"/>
      <c r="AE43" s="95"/>
      <c r="AF43" s="96"/>
      <c r="AG43" s="78"/>
    </row>
    <row r="44" spans="1:37" s="85" customFormat="1" x14ac:dyDescent="0.3">
      <c r="B44" s="91"/>
      <c r="C44" s="94"/>
      <c r="D44" s="9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86"/>
      <c r="X44" s="16"/>
      <c r="Y44" s="16"/>
      <c r="Z44" s="95"/>
      <c r="AA44" s="95"/>
      <c r="AB44" s="95"/>
      <c r="AC44" s="95"/>
      <c r="AD44" s="95"/>
      <c r="AE44" s="95"/>
      <c r="AF44" s="96"/>
      <c r="AG44" s="78"/>
    </row>
    <row r="45" spans="1:37" s="85" customFormat="1" x14ac:dyDescent="0.3">
      <c r="B45" s="91"/>
      <c r="C45" s="94"/>
      <c r="D45" s="9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86"/>
      <c r="X45" s="16"/>
      <c r="Y45" s="16"/>
      <c r="Z45" s="95"/>
      <c r="AA45" s="95"/>
      <c r="AB45" s="95"/>
      <c r="AC45" s="95"/>
      <c r="AD45" s="95"/>
      <c r="AE45" s="95"/>
      <c r="AF45" s="96"/>
      <c r="AG45" s="78"/>
    </row>
    <row r="47" spans="1:37" x14ac:dyDescent="0.3">
      <c r="Y47" s="19" t="s">
        <v>35</v>
      </c>
      <c r="Z47" s="17">
        <f t="shared" ref="Z47:AE47" si="2">AVERAGE(Z17:Z43)</f>
        <v>0</v>
      </c>
      <c r="AA47" s="17">
        <f t="shared" si="2"/>
        <v>0</v>
      </c>
      <c r="AB47" s="17">
        <f t="shared" si="2"/>
        <v>0</v>
      </c>
      <c r="AC47" s="17">
        <f t="shared" si="2"/>
        <v>0</v>
      </c>
      <c r="AD47" s="17">
        <f t="shared" si="2"/>
        <v>-5.0481896681150995E-6</v>
      </c>
      <c r="AE47" s="17">
        <f t="shared" si="2"/>
        <v>-2.0971578394174406E-5</v>
      </c>
      <c r="AF47" s="16">
        <f t="shared" ref="AF47" si="3">AVERAGE(AF17:AF43)</f>
        <v>6.024803724004324E-6</v>
      </c>
      <c r="AG47" s="2">
        <f>AVERAGE(AG17:AG43)</f>
        <v>6.0248037240038244E-3</v>
      </c>
      <c r="AH47" s="19" t="s">
        <v>35</v>
      </c>
      <c r="AI47" s="14" t="s">
        <v>76</v>
      </c>
      <c r="AJ47" s="14"/>
    </row>
    <row r="48" spans="1:37" s="18" customFormat="1" x14ac:dyDescent="0.3">
      <c r="A48" s="14"/>
      <c r="B48" s="21"/>
      <c r="C48" s="14"/>
      <c r="D48" s="14"/>
      <c r="E48" s="14"/>
      <c r="F48" s="17"/>
      <c r="G48" s="17"/>
      <c r="H48" s="17"/>
      <c r="I48" s="17"/>
      <c r="J48" s="17"/>
      <c r="K48" s="1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14"/>
      <c r="X48" s="16"/>
      <c r="Y48" s="16"/>
      <c r="Z48" s="16"/>
      <c r="AA48" s="16"/>
      <c r="AB48" s="16"/>
      <c r="AC48" s="16"/>
      <c r="AD48" s="14"/>
      <c r="AE48" s="14"/>
      <c r="AF48" s="16"/>
      <c r="AG48" s="2">
        <f>STDEV(AG17:AG43)</f>
        <v>11.176172120089811</v>
      </c>
      <c r="AH48" s="19" t="s">
        <v>74</v>
      </c>
      <c r="AJ48" s="14"/>
      <c r="AK48"/>
    </row>
    <row r="49" spans="1:37" s="18" customFormat="1" x14ac:dyDescent="0.3">
      <c r="B49" s="21"/>
      <c r="C49" s="14"/>
      <c r="D49" s="14"/>
      <c r="E49" s="14"/>
      <c r="F49" s="17"/>
      <c r="G49" s="17"/>
      <c r="H49" s="17"/>
      <c r="I49" s="17"/>
      <c r="J49" s="17"/>
      <c r="K49" s="17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/>
      <c r="W49" s="14"/>
      <c r="X49" s="16"/>
      <c r="Y49" s="16"/>
      <c r="Z49" s="16"/>
      <c r="AA49" s="16"/>
      <c r="AB49" s="16"/>
      <c r="AC49" s="16"/>
      <c r="AD49" s="14"/>
      <c r="AE49" s="14"/>
      <c r="AF49" s="14"/>
      <c r="AG49" s="3"/>
      <c r="AH49" s="19"/>
      <c r="AI49" s="14"/>
      <c r="AJ49" s="14"/>
      <c r="AK49"/>
    </row>
    <row r="50" spans="1:37" s="46" customFormat="1" x14ac:dyDescent="0.3">
      <c r="A50" s="18" t="s">
        <v>82</v>
      </c>
      <c r="B50" s="28"/>
      <c r="C50" s="18"/>
      <c r="D50" s="18"/>
      <c r="E50" s="18"/>
      <c r="F50" s="35"/>
      <c r="G50" s="35"/>
      <c r="H50" s="35"/>
      <c r="I50" s="37"/>
      <c r="J50" s="37"/>
      <c r="K50" s="37"/>
      <c r="L50" s="35"/>
      <c r="M50" s="35"/>
      <c r="N50" s="35"/>
      <c r="O50" s="35"/>
      <c r="P50" s="18"/>
      <c r="Q50" s="18"/>
      <c r="R50" s="18"/>
      <c r="S50" s="18"/>
      <c r="T50" s="18"/>
      <c r="U50" s="18"/>
      <c r="V50" s="12"/>
      <c r="W50" s="18"/>
      <c r="X50" s="35"/>
      <c r="Y50" s="35"/>
      <c r="Z50" s="37"/>
      <c r="AA50" s="37"/>
      <c r="AB50" s="37"/>
      <c r="AC50" s="37"/>
      <c r="AD50" s="37"/>
      <c r="AE50" s="37"/>
      <c r="AF50" s="35"/>
      <c r="AG50" s="36"/>
      <c r="AH50" s="18"/>
      <c r="AI50" s="18"/>
      <c r="AJ50" s="18"/>
      <c r="AK50"/>
    </row>
    <row r="51" spans="1:37" s="46" customFormat="1" x14ac:dyDescent="0.3">
      <c r="A51" s="46" t="s">
        <v>98</v>
      </c>
      <c r="B51" s="28"/>
      <c r="C51" s="18"/>
      <c r="D51" s="18"/>
      <c r="E51" s="18"/>
      <c r="F51" s="35"/>
      <c r="G51" s="35"/>
      <c r="H51" s="35"/>
      <c r="I51" s="37"/>
      <c r="J51" s="37"/>
      <c r="K51" s="37"/>
      <c r="L51" s="35"/>
      <c r="M51" s="35"/>
      <c r="N51" s="35"/>
      <c r="O51" s="35"/>
      <c r="P51" s="18"/>
      <c r="Q51" s="18"/>
      <c r="R51" s="18"/>
      <c r="S51" s="18"/>
      <c r="T51" s="18"/>
      <c r="U51" s="18"/>
      <c r="V51" s="12"/>
      <c r="W51" s="18"/>
      <c r="X51" s="35"/>
      <c r="Y51" s="35"/>
      <c r="Z51" s="38"/>
      <c r="AA51" s="38"/>
      <c r="AB51" s="38"/>
      <c r="AC51" s="38"/>
      <c r="AD51" s="38"/>
      <c r="AE51" s="38"/>
      <c r="AF51" s="39"/>
      <c r="AG51" s="40"/>
      <c r="AH51" s="18"/>
      <c r="AI51" s="18"/>
      <c r="AJ51" s="18"/>
      <c r="AK51" s="18"/>
    </row>
    <row r="52" spans="1:37" s="70" customFormat="1" x14ac:dyDescent="0.3">
      <c r="A52" s="90"/>
      <c r="B52" s="91"/>
      <c r="C52" s="48"/>
      <c r="D52" s="48"/>
      <c r="E52" s="8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86"/>
      <c r="W52" s="85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2"/>
      <c r="AI52" s="2"/>
    </row>
    <row r="53" spans="1:37" s="46" customFormat="1" x14ac:dyDescent="0.3">
      <c r="B53" s="21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</row>
    <row r="55" spans="1:37" s="46" customFormat="1" x14ac:dyDescent="0.3">
      <c r="B55" s="21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7" spans="1:37" s="46" customFormat="1" x14ac:dyDescent="0.3">
      <c r="B57" s="79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2"/>
      <c r="AI57" s="82"/>
    </row>
    <row r="58" spans="1:37" s="46" customFormat="1" x14ac:dyDescent="0.3">
      <c r="B58" s="79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2"/>
      <c r="AI58" s="2"/>
    </row>
    <row r="59" spans="1:37" s="46" customFormat="1" x14ac:dyDescent="0.3">
      <c r="B59" s="79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X59" s="16"/>
      <c r="Y59" s="16"/>
      <c r="Z59" s="17"/>
      <c r="AA59" s="17"/>
      <c r="AB59" s="17"/>
      <c r="AC59" s="17"/>
      <c r="AD59" s="17"/>
      <c r="AE59" s="17"/>
      <c r="AF59" s="16"/>
      <c r="AG59" s="2"/>
    </row>
    <row r="60" spans="1:37" s="46" customFormat="1" x14ac:dyDescent="0.3">
      <c r="B60" s="21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  <row r="61" spans="1:37" s="85" customFormat="1" x14ac:dyDescent="0.3">
      <c r="B61" s="79"/>
      <c r="C61" s="53"/>
      <c r="D61" s="5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86"/>
      <c r="W61" s="20"/>
      <c r="X61" s="16"/>
      <c r="Y61" s="16"/>
      <c r="Z61" s="17"/>
      <c r="AA61" s="17"/>
      <c r="AB61" s="17"/>
      <c r="AC61" s="17"/>
      <c r="AD61" s="17"/>
      <c r="AE61" s="17"/>
      <c r="AF61" s="16"/>
      <c r="AG61" s="2"/>
      <c r="AH61" s="2"/>
      <c r="AI61" s="2"/>
    </row>
    <row r="62" spans="1:37" s="85" customFormat="1" x14ac:dyDescent="0.3">
      <c r="B62" s="79"/>
      <c r="C62" s="53"/>
      <c r="D62" s="53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86"/>
      <c r="W62" s="20"/>
      <c r="X62" s="16"/>
      <c r="Y62" s="16"/>
      <c r="Z62" s="17"/>
      <c r="AA62" s="17"/>
      <c r="AB62" s="17"/>
      <c r="AC62" s="17"/>
      <c r="AD62" s="17"/>
      <c r="AE62" s="17"/>
      <c r="AF62" s="16"/>
      <c r="AG62" s="2"/>
    </row>
  </sheetData>
  <mergeCells count="2">
    <mergeCell ref="Z1:AA1"/>
    <mergeCell ref="AB1:AC1"/>
  </mergeCells>
  <dataValidations count="3">
    <dataValidation type="list" allowBlank="1" showInputMessage="1" showErrorMessage="1" sqref="H16 H42 F53 D55 F61:F62 D57:D62 F41:F43 D50:D53 F16 F37:F39 H38 D32:D45 F21 D7:D30" xr:uid="{00000000-0002-0000-0100-000000000000}">
      <formula1>INDIRECT(C7)</formula1>
    </dataValidation>
    <dataValidation type="list" allowBlank="1" showInputMessage="1" showErrorMessage="1" sqref="C55 E53 C50:C53 E61:E62 E42 C57:C62 E16 E38 C32:C45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0"/>
  <sheetViews>
    <sheetView topLeftCell="T1" workbookViewId="0">
      <selection activeCell="AG4" sqref="AG4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41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1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1" s="14" customFormat="1" x14ac:dyDescent="0.3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1" s="79" customFormat="1" x14ac:dyDescent="0.3">
      <c r="A4" s="79">
        <v>2464</v>
      </c>
      <c r="B4" s="79" t="s">
        <v>112</v>
      </c>
      <c r="C4" s="79" t="s">
        <v>62</v>
      </c>
      <c r="D4" s="79" t="s">
        <v>24</v>
      </c>
      <c r="E4" s="79" t="s">
        <v>129</v>
      </c>
      <c r="F4" s="79">
        <v>-27.509889680056101</v>
      </c>
      <c r="G4" s="79">
        <v>-27.895373128538299</v>
      </c>
      <c r="H4" s="79">
        <v>3.4853801919566899E-3</v>
      </c>
      <c r="I4" s="79">
        <v>-51.433381551723997</v>
      </c>
      <c r="J4" s="79">
        <v>-52.8032570009428</v>
      </c>
      <c r="K4" s="79">
        <v>4.8421991740266101E-3</v>
      </c>
      <c r="L4" s="79">
        <v>-1.5253432040538899E-2</v>
      </c>
      <c r="M4" s="79">
        <v>3.3819156442448199E-3</v>
      </c>
      <c r="N4" s="79">
        <v>-37.424418172875399</v>
      </c>
      <c r="O4" s="79">
        <v>3.4498467702221499E-3</v>
      </c>
      <c r="P4" s="79">
        <v>-70.306166374325201</v>
      </c>
      <c r="Q4" s="79">
        <v>4.7458582515207603E-3</v>
      </c>
      <c r="R4" s="79">
        <v>-100.18979301653501</v>
      </c>
      <c r="S4" s="79">
        <v>0.14268431166812201</v>
      </c>
      <c r="T4" s="79">
        <v>447.965501202035</v>
      </c>
      <c r="U4" s="79">
        <v>0.24454442728940001</v>
      </c>
      <c r="V4" s="118">
        <v>44103.376516203702</v>
      </c>
      <c r="W4" s="79">
        <v>2.4</v>
      </c>
      <c r="X4" s="79">
        <v>8.9575919794495099E-2</v>
      </c>
      <c r="Y4" s="79">
        <v>8.5719077478708397E-2</v>
      </c>
      <c r="Z4" s="116">
        <f>((((N4/1000)+1)/((SMOW!$Z$4/1000)+1))-1)*1000</f>
        <v>-27.00565334376126</v>
      </c>
      <c r="AA4" s="116">
        <f>((((P4/1000)+1)/((SMOW!$AA$4/1000)+1))-1)*1000</f>
        <v>-50.565819202344485</v>
      </c>
      <c r="AB4" s="116">
        <f>Z4*SMOW!$AN$6</f>
        <v>-29.487307366788073</v>
      </c>
      <c r="AC4" s="116">
        <f>AA4*SMOW!$AN$12</f>
        <v>-55.108301591198909</v>
      </c>
      <c r="AD4" s="116">
        <f t="shared" ref="AD4:AE7" si="0">LN((AB4/1000)+1)*1000</f>
        <v>-29.930798011183704</v>
      </c>
      <c r="AE4" s="116">
        <f t="shared" si="0"/>
        <v>-56.684962914444462</v>
      </c>
      <c r="AF4" s="51">
        <f>(AD4-SMOW!AN$14*AE4)</f>
        <v>-1.1375923570255964E-3</v>
      </c>
      <c r="AG4" s="55">
        <f t="shared" ref="AG4:AG7" si="1">AF4*1000</f>
        <v>-1.1375923570255964</v>
      </c>
      <c r="AH4" s="55">
        <f>AVERAGE(AG4:AG7)</f>
        <v>9.948531747738798E-3</v>
      </c>
      <c r="AI4" s="55">
        <f>STDEV(AG4:AG7)</f>
        <v>5.5540247806980672</v>
      </c>
      <c r="AJ4" s="48"/>
      <c r="AK4" s="100">
        <v>15</v>
      </c>
      <c r="AL4" s="100">
        <v>2</v>
      </c>
      <c r="AM4" s="100">
        <v>0</v>
      </c>
      <c r="AN4" s="100">
        <v>0</v>
      </c>
    </row>
    <row r="5" spans="1:41" s="79" customFormat="1" x14ac:dyDescent="0.3">
      <c r="A5" s="79">
        <v>2465</v>
      </c>
      <c r="B5" s="79" t="s">
        <v>112</v>
      </c>
      <c r="C5" s="79" t="s">
        <v>62</v>
      </c>
      <c r="D5" s="79" t="s">
        <v>24</v>
      </c>
      <c r="E5" s="79" t="s">
        <v>130</v>
      </c>
      <c r="F5" s="79">
        <v>-27.6733072514869</v>
      </c>
      <c r="G5" s="79">
        <v>-28.063427562738202</v>
      </c>
      <c r="H5" s="79">
        <v>3.2777387812755999E-3</v>
      </c>
      <c r="I5" s="79">
        <v>-51.750202903230502</v>
      </c>
      <c r="J5" s="79">
        <v>-53.137312422143502</v>
      </c>
      <c r="K5" s="79">
        <v>1.22374648646851E-3</v>
      </c>
      <c r="L5" s="79">
        <v>-6.9266038463971398E-3</v>
      </c>
      <c r="M5" s="79">
        <v>3.2778939661125702E-3</v>
      </c>
      <c r="N5" s="79">
        <v>-37.586169703540399</v>
      </c>
      <c r="O5" s="79">
        <v>3.24432226197718E-3</v>
      </c>
      <c r="P5" s="79">
        <v>-70.616684213692494</v>
      </c>
      <c r="Q5" s="79">
        <v>1.1993986930013501E-3</v>
      </c>
      <c r="R5" s="79">
        <v>-101.54283018484</v>
      </c>
      <c r="S5" s="79">
        <v>0.13872887842186599</v>
      </c>
      <c r="T5" s="79">
        <v>453.97359800353098</v>
      </c>
      <c r="U5" s="79">
        <v>7.3810281273682402E-2</v>
      </c>
      <c r="V5" s="118">
        <v>44103.453611111108</v>
      </c>
      <c r="W5" s="79">
        <v>2.4</v>
      </c>
      <c r="X5" s="79">
        <v>3.2860186869029299E-2</v>
      </c>
      <c r="Y5" s="79">
        <v>2.9129863152977602E-2</v>
      </c>
      <c r="Z5" s="116">
        <f>((((N5/1000)+1)/((SMOW!$Z$4/1000)+1))-1)*1000</f>
        <v>-27.169155647238984</v>
      </c>
      <c r="AA5" s="116">
        <f>((((P5/1000)+1)/((SMOW!$AA$4/1000)+1))-1)*1000</f>
        <v>-50.882930319767979</v>
      </c>
      <c r="AB5" s="116">
        <f>Z5*SMOW!$AN$6</f>
        <v>-29.665834529840001</v>
      </c>
      <c r="AC5" s="116">
        <f>AA5*SMOW!$AN$12</f>
        <v>-55.453899771403727</v>
      </c>
      <c r="AD5" s="116">
        <f t="shared" si="0"/>
        <v>-30.114766326674459</v>
      </c>
      <c r="AE5" s="116">
        <f t="shared" si="0"/>
        <v>-57.050784096076498</v>
      </c>
      <c r="AF5" s="51">
        <f>(AD5-SMOW!AN$14*AE5)</f>
        <v>8.047676053934083E-3</v>
      </c>
      <c r="AG5" s="55">
        <f t="shared" si="1"/>
        <v>8.047676053934083</v>
      </c>
      <c r="AI5" s="55"/>
      <c r="AJ5" s="48"/>
      <c r="AK5" s="100">
        <v>15</v>
      </c>
      <c r="AL5" s="100">
        <v>0</v>
      </c>
      <c r="AM5" s="100">
        <v>0</v>
      </c>
      <c r="AN5" s="100">
        <v>0</v>
      </c>
    </row>
    <row r="6" spans="1:41" s="79" customFormat="1" x14ac:dyDescent="0.3">
      <c r="A6" s="79">
        <v>2466</v>
      </c>
      <c r="B6" s="79" t="s">
        <v>112</v>
      </c>
      <c r="C6" s="79" t="s">
        <v>62</v>
      </c>
      <c r="D6" s="79" t="s">
        <v>24</v>
      </c>
      <c r="E6" s="79" t="s">
        <v>131</v>
      </c>
      <c r="F6" s="79">
        <v>-27.742981627792201</v>
      </c>
      <c r="G6" s="79">
        <v>-28.135087777620999</v>
      </c>
      <c r="H6" s="79">
        <v>4.9043157030582603E-3</v>
      </c>
      <c r="I6" s="79">
        <v>-51.8619821568495</v>
      </c>
      <c r="J6" s="79">
        <v>-53.255199019446202</v>
      </c>
      <c r="K6" s="79">
        <v>2.5177783918738602E-3</v>
      </c>
      <c r="L6" s="79">
        <v>-1.6342695353372402E-2</v>
      </c>
      <c r="M6" s="79">
        <v>4.7936669051114799E-3</v>
      </c>
      <c r="N6" s="79">
        <v>-37.655133750165497</v>
      </c>
      <c r="O6" s="79">
        <v>4.8543162457271704E-3</v>
      </c>
      <c r="P6" s="79">
        <v>-70.726239495098994</v>
      </c>
      <c r="Q6" s="79">
        <v>2.4676843985834301E-3</v>
      </c>
      <c r="R6" s="79">
        <v>-102.016835361044</v>
      </c>
      <c r="S6" s="79">
        <v>0.138960648733364</v>
      </c>
      <c r="T6" s="79">
        <v>413.33272260987201</v>
      </c>
      <c r="U6" s="79">
        <v>9.0468486947523102E-2</v>
      </c>
      <c r="V6" s="118">
        <v>44103.528819444444</v>
      </c>
      <c r="W6" s="79">
        <v>2.4</v>
      </c>
      <c r="X6" s="79">
        <v>6.5420731887015403E-3</v>
      </c>
      <c r="Y6" s="79">
        <v>3.7826875152657999E-3</v>
      </c>
      <c r="Z6" s="116">
        <f>((((N6/1000)+1)/((SMOW!$Z$4/1000)+1))-1)*1000</f>
        <v>-27.238866149723705</v>
      </c>
      <c r="AA6" s="116">
        <f>((((P6/1000)+1)/((SMOW!$AA$4/1000)+1))-1)*1000</f>
        <v>-50.99481180708365</v>
      </c>
      <c r="AB6" s="116">
        <f>Z6*SMOW!$AN$6</f>
        <v>-29.74195100024323</v>
      </c>
      <c r="AC6" s="116">
        <f>AA6*SMOW!$AN$12</f>
        <v>-55.575831915344509</v>
      </c>
      <c r="AD6" s="116">
        <f t="shared" si="0"/>
        <v>-30.193212967730485</v>
      </c>
      <c r="AE6" s="116">
        <f t="shared" si="0"/>
        <v>-57.179883157248156</v>
      </c>
      <c r="AF6" s="51">
        <f>(AD6-SMOW!AN$14*AE6)</f>
        <v>-2.2346607034577914E-3</v>
      </c>
      <c r="AG6" s="55">
        <f t="shared" si="1"/>
        <v>-2.2346607034577914</v>
      </c>
      <c r="AI6" s="55"/>
      <c r="AJ6" s="48"/>
      <c r="AK6" s="100">
        <v>15</v>
      </c>
      <c r="AL6" s="100">
        <v>0</v>
      </c>
      <c r="AM6" s="100">
        <v>0</v>
      </c>
      <c r="AN6" s="100">
        <v>0</v>
      </c>
    </row>
    <row r="7" spans="1:41" s="79" customFormat="1" x14ac:dyDescent="0.3">
      <c r="A7" s="79">
        <v>2467</v>
      </c>
      <c r="B7" s="79" t="s">
        <v>112</v>
      </c>
      <c r="C7" s="79" t="s">
        <v>62</v>
      </c>
      <c r="D7" s="79" t="s">
        <v>24</v>
      </c>
      <c r="E7" s="79" t="s">
        <v>132</v>
      </c>
      <c r="F7" s="79">
        <v>-27.8871993513273</v>
      </c>
      <c r="G7" s="79">
        <v>-28.283431461008799</v>
      </c>
      <c r="H7" s="79">
        <v>3.52291676952714E-3</v>
      </c>
      <c r="I7" s="79">
        <v>-52.124291455239501</v>
      </c>
      <c r="J7" s="79">
        <v>-53.531894493661</v>
      </c>
      <c r="K7" s="79">
        <v>1.37432324570842E-3</v>
      </c>
      <c r="L7" s="79">
        <v>-1.85911683557748E-2</v>
      </c>
      <c r="M7" s="79">
        <v>3.7232904696935902E-3</v>
      </c>
      <c r="N7" s="79">
        <v>-37.7978811752225</v>
      </c>
      <c r="O7" s="79">
        <v>3.4870006627023202E-3</v>
      </c>
      <c r="P7" s="79">
        <v>-70.983329859099797</v>
      </c>
      <c r="Q7" s="79">
        <v>1.34697956062847E-3</v>
      </c>
      <c r="R7" s="79">
        <v>-102.025790767627</v>
      </c>
      <c r="S7" s="79">
        <v>0.12642493938596999</v>
      </c>
      <c r="T7" s="79">
        <v>349.51180206994599</v>
      </c>
      <c r="U7" s="79">
        <v>7.4237786879444004E-2</v>
      </c>
      <c r="V7" s="118">
        <v>44103.605810185189</v>
      </c>
      <c r="W7" s="79">
        <v>2.4</v>
      </c>
      <c r="X7" s="79">
        <v>3.38768722202996E-2</v>
      </c>
      <c r="Y7" s="79">
        <v>2.80350375242755E-2</v>
      </c>
      <c r="Z7" s="116">
        <f>((((N7/1000)+1)/((SMOW!$Z$4/1000)+1))-1)*1000</f>
        <v>-27.38315865018015</v>
      </c>
      <c r="AA7" s="116">
        <f>((((P7/1000)+1)/((SMOW!$AA$4/1000)+1))-1)*1000</f>
        <v>-51.257361014476089</v>
      </c>
      <c r="AB7" s="116">
        <f>Z7*SMOW!$AN$6</f>
        <v>-29.899503097114252</v>
      </c>
      <c r="AC7" s="116">
        <f>AA7*SMOW!$AN$12</f>
        <v>-55.86196672205287</v>
      </c>
      <c r="AD7" s="116">
        <f t="shared" si="0"/>
        <v>-30.355607796820092</v>
      </c>
      <c r="AE7" s="116">
        <f t="shared" si="0"/>
        <v>-57.482901833245514</v>
      </c>
      <c r="AF7" s="51">
        <f>(AD7-SMOW!AN$14*AE7)</f>
        <v>-4.63562886645974E-3</v>
      </c>
      <c r="AG7" s="55">
        <f t="shared" si="1"/>
        <v>-4.63562886645974</v>
      </c>
      <c r="AI7" s="55"/>
      <c r="AJ7" s="48"/>
      <c r="AK7" s="100">
        <v>15</v>
      </c>
      <c r="AL7" s="100">
        <v>0</v>
      </c>
      <c r="AM7" s="100">
        <v>0</v>
      </c>
      <c r="AN7" s="100">
        <v>0</v>
      </c>
    </row>
    <row r="8" spans="1:41" s="85" customFormat="1" x14ac:dyDescent="0.3">
      <c r="B8" s="79"/>
      <c r="C8" s="93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86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59"/>
      <c r="AI8" s="59"/>
    </row>
    <row r="9" spans="1:41" s="85" customFormat="1" x14ac:dyDescent="0.3">
      <c r="C9" s="93"/>
      <c r="D9" s="48"/>
      <c r="V9" s="86"/>
      <c r="Z9" s="17"/>
      <c r="AA9" s="17"/>
      <c r="AB9" s="17"/>
      <c r="AC9" s="17"/>
      <c r="AD9" s="17"/>
      <c r="AE9" s="17"/>
      <c r="AF9" s="16"/>
      <c r="AG9" s="2"/>
      <c r="AH9" s="103"/>
      <c r="AI9" s="103"/>
      <c r="AK9" s="99"/>
      <c r="AL9" s="100"/>
      <c r="AM9" s="100"/>
      <c r="AN9" s="100"/>
    </row>
    <row r="10" spans="1:41" s="85" customFormat="1" x14ac:dyDescent="0.3">
      <c r="C10" s="93"/>
      <c r="D10" s="48"/>
      <c r="V10" s="86"/>
      <c r="Z10" s="17"/>
      <c r="AA10" s="17"/>
      <c r="AB10" s="17"/>
      <c r="AC10" s="17"/>
      <c r="AD10" s="17"/>
      <c r="AE10" s="17"/>
      <c r="AF10" s="16"/>
      <c r="AG10" s="2"/>
      <c r="AH10" s="103"/>
      <c r="AI10" s="103"/>
      <c r="AL10" s="100"/>
      <c r="AM10" s="100"/>
      <c r="AN10" s="100"/>
    </row>
    <row r="11" spans="1:41" s="85" customFormat="1" x14ac:dyDescent="0.3">
      <c r="C11" s="93"/>
      <c r="D11" s="48"/>
      <c r="V11" s="86"/>
      <c r="Z11" s="17"/>
      <c r="AA11" s="17"/>
      <c r="AB11" s="17"/>
      <c r="AC11" s="17"/>
      <c r="AD11" s="17"/>
      <c r="AE11" s="17"/>
      <c r="AF11" s="16"/>
      <c r="AG11" s="2"/>
      <c r="AH11" s="103"/>
      <c r="AI11" s="103"/>
      <c r="AL11" s="100"/>
      <c r="AM11" s="100"/>
      <c r="AN11" s="100"/>
    </row>
    <row r="12" spans="1:41" s="85" customFormat="1" x14ac:dyDescent="0.3">
      <c r="C12" s="93"/>
      <c r="D12" s="48"/>
      <c r="V12" s="86"/>
      <c r="Z12" s="17"/>
      <c r="AA12" s="17"/>
      <c r="AB12" s="17"/>
      <c r="AC12" s="17"/>
      <c r="AD12" s="17"/>
      <c r="AE12" s="17"/>
      <c r="AF12" s="16"/>
      <c r="AG12" s="2"/>
    </row>
    <row r="13" spans="1:41" s="85" customFormat="1" x14ac:dyDescent="0.3">
      <c r="B13" s="79"/>
      <c r="C13" s="93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6"/>
      <c r="X13" s="16"/>
      <c r="Y13" s="16"/>
      <c r="Z13" s="17"/>
      <c r="AA13" s="17"/>
      <c r="AB13" s="17"/>
      <c r="AC13" s="17"/>
      <c r="AD13" s="17"/>
      <c r="AE13" s="17"/>
      <c r="AF13" s="16"/>
      <c r="AG13" s="78"/>
      <c r="AH13" s="103"/>
      <c r="AI13" s="103"/>
    </row>
    <row r="14" spans="1:41" s="85" customFormat="1" x14ac:dyDescent="0.3">
      <c r="A14" s="70"/>
      <c r="B14" s="70"/>
      <c r="C14" s="93"/>
      <c r="D14" s="52"/>
      <c r="E14" s="70"/>
      <c r="V14" s="86"/>
      <c r="Z14" s="74"/>
      <c r="AA14" s="74"/>
      <c r="AB14" s="74"/>
      <c r="AC14" s="74"/>
      <c r="AD14" s="74"/>
      <c r="AE14" s="74"/>
      <c r="AF14" s="72"/>
      <c r="AG14" s="75"/>
      <c r="AH14" s="104"/>
      <c r="AI14" s="104"/>
      <c r="AK14" s="99"/>
      <c r="AL14" s="100"/>
      <c r="AM14" s="100"/>
      <c r="AN14" s="108"/>
      <c r="AO14" s="79"/>
    </row>
    <row r="15" spans="1:41" s="85" customFormat="1" x14ac:dyDescent="0.3">
      <c r="A15" s="70"/>
      <c r="B15" s="70"/>
      <c r="C15" s="93"/>
      <c r="D15" s="52"/>
      <c r="E15" s="70"/>
      <c r="V15" s="86"/>
      <c r="Z15" s="74"/>
      <c r="AA15" s="74"/>
      <c r="AB15" s="74"/>
      <c r="AC15" s="74"/>
      <c r="AD15" s="74"/>
      <c r="AE15" s="74"/>
      <c r="AF15" s="72"/>
      <c r="AG15" s="75"/>
      <c r="AH15" s="104"/>
      <c r="AI15" s="104"/>
      <c r="AK15" s="99"/>
      <c r="AL15" s="100"/>
      <c r="AM15" s="100"/>
      <c r="AN15" s="108"/>
      <c r="AO15" s="79"/>
    </row>
    <row r="16" spans="1:41" s="85" customFormat="1" x14ac:dyDescent="0.3">
      <c r="A16" s="70"/>
      <c r="B16" s="70"/>
      <c r="C16" s="93"/>
      <c r="D16" s="52"/>
      <c r="V16" s="86"/>
      <c r="X16" s="110"/>
      <c r="Z16" s="74"/>
      <c r="AA16" s="74"/>
      <c r="AB16" s="74"/>
      <c r="AC16" s="74"/>
      <c r="AD16" s="74"/>
      <c r="AE16" s="74"/>
      <c r="AF16" s="72"/>
      <c r="AG16" s="75"/>
      <c r="AH16" s="103"/>
      <c r="AI16" s="103"/>
      <c r="AK16" s="99"/>
      <c r="AL16" s="100"/>
      <c r="AM16" s="100"/>
      <c r="AN16" s="108"/>
      <c r="AO16" s="79"/>
    </row>
    <row r="17" spans="1:41" s="85" customFormat="1" x14ac:dyDescent="0.3">
      <c r="A17" s="70"/>
      <c r="B17" s="70"/>
      <c r="C17" s="93"/>
      <c r="D17" s="52"/>
      <c r="V17" s="86"/>
      <c r="Z17" s="74"/>
      <c r="AA17" s="74"/>
      <c r="AB17" s="74"/>
      <c r="AC17" s="74"/>
      <c r="AD17" s="74"/>
      <c r="AE17" s="74"/>
      <c r="AF17" s="72"/>
      <c r="AG17" s="75"/>
      <c r="AH17" s="103"/>
      <c r="AI17" s="103"/>
      <c r="AK17" s="99"/>
      <c r="AL17" s="100"/>
      <c r="AM17" s="100"/>
      <c r="AN17" s="108"/>
      <c r="AO17" s="79"/>
    </row>
    <row r="18" spans="1:41" s="85" customFormat="1" x14ac:dyDescent="0.3">
      <c r="A18" s="70"/>
      <c r="B18" s="70"/>
      <c r="C18" s="93"/>
      <c r="D18" s="52"/>
      <c r="V18" s="86"/>
      <c r="Z18" s="74"/>
      <c r="AA18" s="74"/>
      <c r="AB18" s="74"/>
      <c r="AC18" s="74"/>
      <c r="AD18" s="74"/>
      <c r="AE18" s="74"/>
      <c r="AF18" s="72"/>
      <c r="AG18" s="75"/>
      <c r="AH18" s="104"/>
      <c r="AI18" s="104"/>
      <c r="AK18" s="99"/>
      <c r="AL18" s="100"/>
      <c r="AM18" s="100"/>
      <c r="AN18" s="108"/>
      <c r="AO18" s="79"/>
    </row>
    <row r="19" spans="1:41" s="85" customFormat="1" x14ac:dyDescent="0.3">
      <c r="A19" s="70"/>
      <c r="B19" s="70"/>
      <c r="C19" s="93"/>
      <c r="D19" s="52"/>
      <c r="V19" s="86"/>
      <c r="Y19" s="110"/>
      <c r="Z19" s="74"/>
      <c r="AA19" s="74"/>
      <c r="AB19" s="74"/>
      <c r="AC19" s="74"/>
      <c r="AD19" s="74"/>
      <c r="AE19" s="74"/>
      <c r="AF19" s="72"/>
      <c r="AG19" s="75"/>
      <c r="AH19" s="103"/>
      <c r="AI19" s="103"/>
      <c r="AK19" s="99"/>
      <c r="AL19" s="100"/>
      <c r="AM19" s="100"/>
      <c r="AN19" s="108"/>
      <c r="AO19" s="79"/>
    </row>
    <row r="20" spans="1:41" s="85" customFormat="1" x14ac:dyDescent="0.3">
      <c r="A20" s="70"/>
      <c r="B20" s="70"/>
      <c r="C20" s="93"/>
      <c r="D20" s="52"/>
      <c r="V20" s="86"/>
      <c r="Z20" s="74"/>
      <c r="AA20" s="74"/>
      <c r="AB20" s="74"/>
      <c r="AC20" s="74"/>
      <c r="AD20" s="74"/>
      <c r="AE20" s="74"/>
      <c r="AF20" s="72"/>
      <c r="AG20" s="75"/>
      <c r="AH20" s="104"/>
      <c r="AI20" s="104"/>
      <c r="AK20" s="99"/>
      <c r="AL20" s="100"/>
      <c r="AM20" s="100"/>
      <c r="AN20" s="108"/>
      <c r="AO20" s="79"/>
    </row>
    <row r="21" spans="1:41" s="85" customFormat="1" x14ac:dyDescent="0.3">
      <c r="B21" s="70"/>
      <c r="C21" s="93"/>
      <c r="D21" s="52"/>
      <c r="V21" s="86"/>
      <c r="X21" s="110"/>
      <c r="Y21" s="110"/>
      <c r="Z21" s="74"/>
      <c r="AA21" s="74"/>
      <c r="AB21" s="74"/>
      <c r="AC21" s="74"/>
      <c r="AD21" s="74"/>
      <c r="AE21" s="74"/>
      <c r="AF21" s="72"/>
      <c r="AG21" s="75"/>
      <c r="AK21" s="99"/>
      <c r="AL21" s="100"/>
      <c r="AM21" s="100"/>
      <c r="AN21" s="108"/>
    </row>
    <row r="22" spans="1:41" s="85" customFormat="1" x14ac:dyDescent="0.3">
      <c r="B22" s="91"/>
      <c r="C22" s="94"/>
      <c r="D22" s="9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6"/>
      <c r="X22" s="16"/>
      <c r="Y22" s="16"/>
      <c r="Z22" s="95"/>
      <c r="AA22" s="95"/>
      <c r="AB22" s="95"/>
      <c r="AC22" s="95"/>
      <c r="AD22" s="95"/>
      <c r="AE22" s="95"/>
      <c r="AF22" s="96"/>
      <c r="AG22" s="2"/>
    </row>
    <row r="23" spans="1:41" s="85" customFormat="1" x14ac:dyDescent="0.3">
      <c r="B23" s="67"/>
      <c r="C23" s="93"/>
      <c r="D23" s="9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6"/>
      <c r="X23" s="16"/>
      <c r="Y23" s="16"/>
      <c r="Z23" s="95"/>
      <c r="AA23" s="95"/>
      <c r="AB23" s="95"/>
      <c r="AC23" s="95"/>
      <c r="AD23" s="95"/>
      <c r="AE23" s="95"/>
      <c r="AF23" s="96"/>
      <c r="AG23" s="78"/>
      <c r="AH23" s="75"/>
      <c r="AI23" s="75"/>
    </row>
    <row r="24" spans="1:41" s="85" customFormat="1" x14ac:dyDescent="0.3">
      <c r="B24" s="67"/>
      <c r="C24" s="93"/>
      <c r="D24" s="9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6"/>
      <c r="X24" s="16"/>
      <c r="Y24" s="16"/>
      <c r="Z24" s="95"/>
      <c r="AA24" s="95"/>
      <c r="AB24" s="95"/>
      <c r="AC24" s="95"/>
      <c r="AD24" s="95"/>
      <c r="AE24" s="95"/>
      <c r="AF24" s="96"/>
      <c r="AG24" s="78"/>
    </row>
    <row r="25" spans="1:41" s="66" customFormat="1" x14ac:dyDescent="0.3">
      <c r="A25" s="85"/>
      <c r="B25" s="67"/>
      <c r="C25" s="93"/>
      <c r="D25" s="94"/>
      <c r="E25" s="8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6"/>
      <c r="W25" s="85"/>
      <c r="X25" s="16"/>
      <c r="Y25" s="16"/>
      <c r="Z25" s="95"/>
      <c r="AA25" s="95"/>
      <c r="AB25" s="95"/>
      <c r="AC25" s="95"/>
      <c r="AD25" s="95"/>
      <c r="AE25" s="95"/>
      <c r="AF25" s="96"/>
      <c r="AG25" s="78"/>
      <c r="AH25" s="65"/>
      <c r="AI25" s="65"/>
      <c r="AJ25" s="63"/>
    </row>
    <row r="26" spans="1:41" s="85" customFormat="1" x14ac:dyDescent="0.3">
      <c r="B26" s="67"/>
      <c r="C26" s="93"/>
      <c r="D26" s="9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6"/>
      <c r="X26" s="16"/>
      <c r="Y26" s="16"/>
      <c r="Z26" s="95"/>
      <c r="AA26" s="95"/>
      <c r="AB26" s="95"/>
      <c r="AC26" s="95"/>
      <c r="AD26" s="95"/>
      <c r="AE26" s="95"/>
      <c r="AF26" s="96"/>
      <c r="AG26" s="78"/>
    </row>
    <row r="27" spans="1:41" s="70" customFormat="1" x14ac:dyDescent="0.3">
      <c r="A27" s="80"/>
      <c r="B27" s="71"/>
      <c r="C27" s="52"/>
      <c r="D27" s="5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X27" s="72"/>
      <c r="Y27" s="72"/>
      <c r="Z27" s="74"/>
      <c r="AA27" s="74"/>
      <c r="AB27" s="74"/>
      <c r="AC27" s="74"/>
      <c r="AD27" s="74"/>
      <c r="AE27" s="74"/>
      <c r="AF27" s="72"/>
      <c r="AG27" s="75"/>
    </row>
    <row r="28" spans="1:41" s="46" customFormat="1" x14ac:dyDescent="0.3">
      <c r="B28" s="21"/>
      <c r="F28" s="17"/>
      <c r="G28" s="17"/>
      <c r="H28" s="17"/>
      <c r="I28" s="17"/>
      <c r="J28" s="17"/>
      <c r="K28" s="17"/>
      <c r="L28" s="16"/>
      <c r="M28" s="16"/>
      <c r="X28" s="16"/>
      <c r="Y28" s="19" t="s">
        <v>35</v>
      </c>
      <c r="Z28" s="17">
        <f>AVERAGE(Z4:Z26)</f>
        <v>-27.199208447726026</v>
      </c>
      <c r="AA28" s="17">
        <f>AVERAGE(AA4:AA26)</f>
        <v>-50.925230585918051</v>
      </c>
      <c r="AB28" s="17">
        <f t="shared" ref="AB28:AF28" si="2">AVERAGE(AB4:AB26)</f>
        <v>-29.698648998496388</v>
      </c>
      <c r="AC28" s="17">
        <f t="shared" si="2"/>
        <v>-55.500000000000007</v>
      </c>
      <c r="AD28" s="17">
        <f t="shared" si="2"/>
        <v>-30.148596275602188</v>
      </c>
      <c r="AE28" s="17">
        <f t="shared" si="2"/>
        <v>-57.099633000253654</v>
      </c>
      <c r="AF28" s="16">
        <f t="shared" si="2"/>
        <v>9.948531747738798E-6</v>
      </c>
      <c r="AG28" s="2">
        <f>AVERAGE(AG4:AG26)</f>
        <v>9.948531747738798E-3</v>
      </c>
      <c r="AH28" s="19" t="s">
        <v>35</v>
      </c>
    </row>
    <row r="29" spans="1:41" x14ac:dyDescent="0.3">
      <c r="Y29" s="16"/>
      <c r="Z29" s="16"/>
      <c r="AA29" s="16"/>
      <c r="AB29" s="16"/>
      <c r="AC29" s="16"/>
      <c r="AD29" s="46"/>
      <c r="AE29" s="46"/>
      <c r="AF29" s="16"/>
      <c r="AG29" s="2">
        <f>STDEV(AG4:AG26)</f>
        <v>5.5540247806980672</v>
      </c>
      <c r="AH29" s="19" t="s">
        <v>74</v>
      </c>
    </row>
    <row r="30" spans="1:41" x14ac:dyDescent="0.3">
      <c r="A30" s="18"/>
    </row>
    <row r="31" spans="1:41" x14ac:dyDescent="0.3">
      <c r="A31" t="s">
        <v>82</v>
      </c>
    </row>
    <row r="32" spans="1:41" s="85" customFormat="1" x14ac:dyDescent="0.3">
      <c r="B32" s="79"/>
      <c r="C32" s="94"/>
      <c r="D32" s="9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6"/>
      <c r="X32" s="16"/>
      <c r="Y32" s="16"/>
      <c r="Z32" s="95"/>
      <c r="AA32" s="95"/>
      <c r="AB32" s="95"/>
      <c r="AC32" s="95"/>
      <c r="AD32" s="95"/>
      <c r="AE32" s="95"/>
      <c r="AF32" s="96"/>
      <c r="AG32" s="78"/>
    </row>
    <row r="33" spans="1:37" s="46" customFormat="1" x14ac:dyDescent="0.3">
      <c r="B33" s="79"/>
      <c r="C33" s="48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W33" s="20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3">
      <c r="B34" s="79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3">
      <c r="B35" s="79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85" customFormat="1" x14ac:dyDescent="0.3">
      <c r="B36" s="79"/>
      <c r="C36" s="53"/>
      <c r="D36" s="5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86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85" customFormat="1" x14ac:dyDescent="0.3">
      <c r="B37" s="79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86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85" customFormat="1" x14ac:dyDescent="0.3">
      <c r="B38" s="79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86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3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21" customFormat="1" x14ac:dyDescent="0.3">
      <c r="A40" s="56"/>
      <c r="C40" s="54"/>
      <c r="D40" s="54"/>
      <c r="E40" s="48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47"/>
      <c r="W40" s="57"/>
      <c r="X40" s="57"/>
      <c r="Y40" s="57"/>
      <c r="Z40" s="58"/>
      <c r="AA40" s="58"/>
      <c r="AB40" s="58"/>
      <c r="AC40" s="58"/>
      <c r="AD40" s="58"/>
      <c r="AE40" s="58"/>
      <c r="AF40" s="57"/>
      <c r="AG40" s="59"/>
      <c r="AH40" s="55"/>
      <c r="AI40" s="55"/>
    </row>
    <row r="41" spans="1:37" s="21" customFormat="1" x14ac:dyDescent="0.3">
      <c r="A41" s="56"/>
      <c r="C41" s="54"/>
      <c r="D41" s="54"/>
      <c r="E41" s="48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47"/>
      <c r="W41" s="57"/>
      <c r="X41" s="57"/>
      <c r="Y41" s="57"/>
      <c r="Z41" s="58"/>
      <c r="AA41" s="58"/>
      <c r="AB41" s="58"/>
      <c r="AC41" s="58"/>
      <c r="AD41" s="58"/>
      <c r="AE41" s="58"/>
      <c r="AF41" s="57"/>
      <c r="AG41" s="59"/>
    </row>
    <row r="42" spans="1:37" s="21" customFormat="1" x14ac:dyDescent="0.3">
      <c r="A42" s="56"/>
      <c r="C42" s="54"/>
      <c r="D42" s="54"/>
      <c r="E42" s="48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47"/>
      <c r="W42" s="57"/>
      <c r="X42" s="57"/>
      <c r="Y42" s="57"/>
      <c r="Z42" s="58"/>
      <c r="AA42" s="58"/>
      <c r="AB42" s="58"/>
      <c r="AC42" s="58"/>
      <c r="AD42" s="58"/>
      <c r="AE42" s="58"/>
      <c r="AF42" s="57"/>
      <c r="AG42" s="59"/>
    </row>
    <row r="43" spans="1:37" s="21" customFormat="1" x14ac:dyDescent="0.3">
      <c r="A43" s="56"/>
      <c r="C43" s="54"/>
      <c r="D43" s="54"/>
      <c r="E43" s="48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47"/>
      <c r="W43" s="57"/>
      <c r="X43" s="57"/>
      <c r="Y43" s="57"/>
      <c r="Z43" s="58"/>
      <c r="AA43" s="58"/>
      <c r="AB43" s="58"/>
      <c r="AC43" s="58"/>
      <c r="AD43" s="58"/>
      <c r="AE43" s="58"/>
      <c r="AF43" s="57"/>
      <c r="AG43" s="59"/>
      <c r="AH43" s="51"/>
      <c r="AI43" s="55"/>
      <c r="AJ43" s="55"/>
      <c r="AK43" s="55"/>
    </row>
    <row r="44" spans="1:37" s="46" customFormat="1" x14ac:dyDescent="0.3">
      <c r="B44" s="21"/>
      <c r="C44" s="54"/>
      <c r="D44" s="5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3">
      <c r="B45" s="21"/>
      <c r="C45" s="54"/>
      <c r="D45" s="5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3">
      <c r="B46" s="21"/>
      <c r="C46" s="54"/>
      <c r="D46" s="5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3">
      <c r="B47" s="21"/>
      <c r="C47" s="54"/>
      <c r="D47" s="5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51" spans="1:35" s="46" customFormat="1" x14ac:dyDescent="0.3">
      <c r="A51" s="46" t="s">
        <v>98</v>
      </c>
    </row>
    <row r="52" spans="1:35" s="46" customFormat="1" x14ac:dyDescent="0.3">
      <c r="B52" s="21"/>
      <c r="C52" s="53"/>
      <c r="D52" s="5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61"/>
      <c r="AI52" s="76"/>
    </row>
    <row r="53" spans="1:35" s="46" customFormat="1" x14ac:dyDescent="0.3">
      <c r="B53" s="21"/>
      <c r="C53" s="53"/>
      <c r="D53" s="5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77"/>
      <c r="AI53" s="78"/>
    </row>
    <row r="54" spans="1:35" s="46" customFormat="1" x14ac:dyDescent="0.3">
      <c r="B54" s="21"/>
      <c r="C54" s="53"/>
      <c r="D54" s="53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5" spans="1:35" s="46" customFormat="1" x14ac:dyDescent="0.3">
      <c r="B55" s="21"/>
      <c r="C55" s="53"/>
      <c r="D55" s="53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6" spans="1:35" s="46" customFormat="1" x14ac:dyDescent="0.3">
      <c r="A56" s="80"/>
      <c r="B56" s="21"/>
      <c r="C56" s="52"/>
      <c r="D56" s="5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  <row r="57" spans="1:35" s="46" customFormat="1" x14ac:dyDescent="0.3">
      <c r="B57" s="79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1"/>
      <c r="AI57" s="81"/>
    </row>
    <row r="58" spans="1:35" s="46" customFormat="1" x14ac:dyDescent="0.3">
      <c r="B58" s="79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W58" s="20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82"/>
      <c r="AI58" s="82"/>
    </row>
    <row r="59" spans="1:35" s="46" customFormat="1" x14ac:dyDescent="0.3">
      <c r="B59" s="79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W59" s="20"/>
      <c r="X59" s="16"/>
      <c r="Y59" s="16"/>
      <c r="Z59" s="17"/>
      <c r="AA59" s="17"/>
      <c r="AB59" s="17"/>
      <c r="AC59" s="17"/>
      <c r="AD59" s="17"/>
      <c r="AE59" s="17"/>
      <c r="AF59" s="16"/>
      <c r="AG59" s="2"/>
      <c r="AH59" s="2"/>
      <c r="AI59" s="2"/>
    </row>
    <row r="60" spans="1:35" s="46" customFormat="1" x14ac:dyDescent="0.3">
      <c r="B60" s="79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</sheetData>
  <dataValidations count="2">
    <dataValidation type="list" allowBlank="1" showInputMessage="1" showErrorMessage="1" sqref="D52:D60 F32 F23 D32:D47 D4:D27 H4" xr:uid="{00000000-0002-0000-0200-000000000000}">
      <formula1>INDIRECT(C4)</formula1>
    </dataValidation>
    <dataValidation type="list" allowBlank="1" showInputMessage="1" showErrorMessage="1" sqref="C52:C60 E23 C32:C47 C4:C2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2" sqref="A2:XFD22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2" customWidth="1"/>
    <col min="4" max="4" width="16.44140625" style="52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09375" bestFit="1" customWidth="1"/>
    <col min="32" max="32" width="11.88671875" bestFit="1" customWidth="1"/>
    <col min="33" max="33" width="14.33203125" bestFit="1" customWidth="1"/>
    <col min="34" max="34" width="8.44140625" customWidth="1"/>
    <col min="35" max="35" width="7.6640625" bestFit="1" customWidth="1"/>
    <col min="36" max="36" width="13.44140625" customWidth="1"/>
    <col min="37" max="37" width="9.44140625" bestFit="1" customWidth="1"/>
    <col min="38" max="38" width="7.109375" bestFit="1" customWidth="1"/>
    <col min="39" max="39" width="10" bestFit="1" customWidth="1"/>
    <col min="40" max="40" width="11.88671875" bestFit="1" customWidth="1"/>
  </cols>
  <sheetData>
    <row r="1" spans="1:40" s="19" customFormat="1" x14ac:dyDescent="0.3">
      <c r="A1" s="88" t="s">
        <v>0</v>
      </c>
      <c r="B1" s="89" t="s">
        <v>79</v>
      </c>
      <c r="C1" s="83" t="s">
        <v>65</v>
      </c>
      <c r="D1" s="83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113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97" t="s">
        <v>73</v>
      </c>
      <c r="AI1" s="98" t="s">
        <v>74</v>
      </c>
      <c r="AJ1" s="83" t="s">
        <v>81</v>
      </c>
      <c r="AK1" s="19" t="s">
        <v>115</v>
      </c>
      <c r="AL1" s="23" t="s">
        <v>116</v>
      </c>
      <c r="AM1" s="23" t="s">
        <v>117</v>
      </c>
      <c r="AN1" s="23" t="s">
        <v>118</v>
      </c>
    </row>
    <row r="2" spans="1:40" s="85" customFormat="1" x14ac:dyDescent="0.3">
      <c r="B2" s="79"/>
      <c r="C2" s="93"/>
      <c r="D2" s="4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86"/>
      <c r="X2" s="16"/>
      <c r="Y2" s="16"/>
      <c r="Z2" s="17"/>
      <c r="AA2" s="17"/>
      <c r="AB2" s="17"/>
      <c r="AC2" s="17"/>
      <c r="AD2" s="17"/>
      <c r="AE2" s="17"/>
      <c r="AF2" s="16"/>
      <c r="AG2" s="2"/>
      <c r="AK2" s="99"/>
    </row>
    <row r="3" spans="1:40" s="85" customFormat="1" x14ac:dyDescent="0.3">
      <c r="B3" s="79"/>
      <c r="C3" s="93"/>
      <c r="D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86"/>
      <c r="X3" s="16"/>
      <c r="Y3" s="16"/>
      <c r="Z3" s="17"/>
      <c r="AA3" s="17"/>
      <c r="AB3" s="17"/>
      <c r="AC3" s="17"/>
      <c r="AD3" s="17"/>
      <c r="AE3" s="17"/>
      <c r="AF3" s="16"/>
      <c r="AG3" s="2"/>
      <c r="AK3" s="99"/>
    </row>
    <row r="4" spans="1:40" s="85" customFormat="1" x14ac:dyDescent="0.3">
      <c r="B4" s="79"/>
      <c r="C4" s="93"/>
      <c r="D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6"/>
      <c r="X4" s="16"/>
      <c r="Y4" s="16"/>
      <c r="Z4" s="17"/>
      <c r="AA4" s="17"/>
      <c r="AB4" s="17"/>
      <c r="AC4" s="17"/>
      <c r="AD4" s="17"/>
      <c r="AE4" s="17"/>
      <c r="AF4" s="16"/>
      <c r="AG4" s="2"/>
      <c r="AH4" s="103"/>
      <c r="AI4" s="103"/>
      <c r="AK4" s="99"/>
    </row>
    <row r="5" spans="1:40" s="85" customFormat="1" x14ac:dyDescent="0.3">
      <c r="B5" s="79"/>
      <c r="C5" s="93"/>
      <c r="D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86"/>
      <c r="X5" s="16"/>
      <c r="Y5" s="16"/>
      <c r="Z5" s="17"/>
      <c r="AA5" s="17"/>
      <c r="AB5" s="17"/>
      <c r="AC5" s="17"/>
      <c r="AD5" s="17"/>
      <c r="AE5" s="17"/>
      <c r="AF5" s="16"/>
      <c r="AG5" s="2"/>
      <c r="AK5" s="99"/>
    </row>
    <row r="6" spans="1:40" s="85" customFormat="1" x14ac:dyDescent="0.3">
      <c r="B6" s="79"/>
      <c r="C6" s="93"/>
      <c r="D6" s="4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86"/>
      <c r="X6" s="16"/>
      <c r="Y6" s="16"/>
      <c r="Z6" s="17"/>
      <c r="AA6" s="17"/>
      <c r="AB6" s="17"/>
      <c r="AC6" s="17"/>
      <c r="AD6" s="17"/>
      <c r="AE6" s="17"/>
      <c r="AF6" s="16"/>
      <c r="AG6" s="2"/>
      <c r="AK6" s="99"/>
    </row>
    <row r="7" spans="1:40" s="85" customFormat="1" x14ac:dyDescent="0.3">
      <c r="C7" s="93"/>
      <c r="D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86"/>
      <c r="X7" s="16"/>
      <c r="Y7" s="16"/>
      <c r="Z7" s="17"/>
      <c r="AA7" s="17"/>
      <c r="AB7" s="17"/>
      <c r="AC7" s="17"/>
      <c r="AD7" s="17"/>
      <c r="AE7" s="17"/>
      <c r="AF7" s="16"/>
      <c r="AG7" s="2"/>
      <c r="AH7" s="103"/>
      <c r="AI7" s="103"/>
      <c r="AK7" s="99"/>
    </row>
    <row r="8" spans="1:40" s="85" customFormat="1" x14ac:dyDescent="0.3">
      <c r="C8" s="93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86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103"/>
      <c r="AI8" s="103"/>
      <c r="AK8" s="99"/>
    </row>
    <row r="9" spans="1:40" s="85" customFormat="1" x14ac:dyDescent="0.3">
      <c r="C9" s="93"/>
      <c r="D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86"/>
      <c r="X9" s="16"/>
      <c r="Y9" s="16"/>
      <c r="Z9" s="17"/>
      <c r="AA9" s="17"/>
      <c r="AB9" s="17"/>
      <c r="AC9" s="17"/>
      <c r="AD9" s="17"/>
      <c r="AE9" s="17"/>
      <c r="AF9" s="16"/>
      <c r="AG9" s="2"/>
      <c r="AK9" s="99"/>
    </row>
    <row r="10" spans="1:40" s="85" customFormat="1" x14ac:dyDescent="0.3">
      <c r="C10" s="93"/>
      <c r="D10" s="48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86"/>
      <c r="X10" s="16"/>
      <c r="Y10" s="16"/>
      <c r="Z10" s="17"/>
      <c r="AA10" s="17"/>
      <c r="AB10" s="17"/>
      <c r="AC10" s="17"/>
      <c r="AD10" s="17"/>
      <c r="AE10" s="17"/>
      <c r="AF10" s="16"/>
      <c r="AG10" s="2"/>
      <c r="AK10" s="99"/>
    </row>
    <row r="11" spans="1:40" s="85" customFormat="1" x14ac:dyDescent="0.3">
      <c r="C11" s="93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86"/>
      <c r="X11" s="16"/>
      <c r="Y11" s="16"/>
      <c r="Z11" s="17"/>
      <c r="AA11" s="17"/>
      <c r="AB11" s="17"/>
      <c r="AC11" s="17"/>
      <c r="AD11" s="17"/>
      <c r="AE11" s="17"/>
      <c r="AF11" s="16"/>
      <c r="AG11" s="2"/>
      <c r="AK11" s="99"/>
    </row>
    <row r="12" spans="1:40" s="85" customFormat="1" x14ac:dyDescent="0.3">
      <c r="B12" s="79"/>
      <c r="C12" s="93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86"/>
      <c r="X12" s="107"/>
      <c r="Y12" s="107"/>
      <c r="Z12" s="17"/>
      <c r="AA12" s="17"/>
      <c r="AB12" s="17"/>
      <c r="AC12" s="17"/>
      <c r="AD12" s="17"/>
      <c r="AE12" s="17"/>
      <c r="AF12" s="16"/>
      <c r="AG12" s="2"/>
      <c r="AH12" s="103"/>
      <c r="AI12" s="103"/>
      <c r="AK12" s="99"/>
    </row>
    <row r="13" spans="1:40" s="85" customFormat="1" x14ac:dyDescent="0.3">
      <c r="B13" s="79"/>
      <c r="C13" s="93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6"/>
      <c r="X13" s="107"/>
      <c r="Y13" s="107"/>
      <c r="Z13" s="17"/>
      <c r="AA13" s="17"/>
      <c r="AB13" s="17"/>
      <c r="AC13" s="17"/>
      <c r="AD13" s="17"/>
      <c r="AE13" s="17"/>
      <c r="AF13" s="16"/>
      <c r="AG13" s="2"/>
      <c r="AK13" s="99"/>
    </row>
    <row r="14" spans="1:40" s="85" customFormat="1" x14ac:dyDescent="0.3">
      <c r="B14" s="79"/>
      <c r="C14" s="93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86"/>
      <c r="X14" s="16"/>
      <c r="Y14" s="16"/>
      <c r="Z14" s="17"/>
      <c r="AA14" s="17"/>
      <c r="AB14" s="17"/>
      <c r="AC14" s="17"/>
      <c r="AD14" s="17"/>
      <c r="AE14" s="17"/>
      <c r="AF14" s="16"/>
      <c r="AG14" s="2"/>
      <c r="AK14" s="99"/>
    </row>
    <row r="15" spans="1:40" s="85" customFormat="1" x14ac:dyDescent="0.3">
      <c r="B15" s="79"/>
      <c r="C15" s="93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86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03"/>
      <c r="AI15" s="103"/>
      <c r="AK15" s="99"/>
    </row>
    <row r="16" spans="1:40" s="85" customFormat="1" x14ac:dyDescent="0.3">
      <c r="B16" s="79"/>
      <c r="C16" s="93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86"/>
      <c r="X16" s="16"/>
      <c r="Y16" s="16"/>
      <c r="Z16" s="17"/>
      <c r="AA16" s="17"/>
      <c r="AB16" s="17"/>
      <c r="AC16" s="17"/>
      <c r="AD16" s="17"/>
      <c r="AE16" s="17"/>
      <c r="AF16" s="16"/>
      <c r="AG16" s="2"/>
      <c r="AK16" s="99"/>
    </row>
    <row r="17" spans="1:41" s="85" customFormat="1" x14ac:dyDescent="0.3">
      <c r="C17" s="93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86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K17" s="99"/>
    </row>
    <row r="18" spans="1:41" s="85" customFormat="1" x14ac:dyDescent="0.3">
      <c r="B18" s="79"/>
      <c r="C18" s="93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86"/>
      <c r="X18" s="16"/>
      <c r="Y18" s="16"/>
      <c r="Z18" s="17"/>
      <c r="AA18" s="17"/>
      <c r="AB18" s="17"/>
      <c r="AC18" s="17"/>
      <c r="AD18" s="17"/>
      <c r="AE18" s="17"/>
      <c r="AF18" s="16"/>
      <c r="AG18" s="2"/>
      <c r="AH18" s="103"/>
      <c r="AI18" s="103"/>
      <c r="AK18" s="99"/>
    </row>
    <row r="19" spans="1:41" s="85" customFormat="1" x14ac:dyDescent="0.3">
      <c r="B19" s="79"/>
      <c r="C19" s="93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86"/>
      <c r="X19" s="16"/>
      <c r="Y19" s="16"/>
      <c r="Z19" s="17"/>
      <c r="AA19" s="17"/>
      <c r="AB19" s="17"/>
      <c r="AC19" s="17"/>
      <c r="AD19" s="17"/>
      <c r="AE19" s="17"/>
      <c r="AF19" s="16"/>
      <c r="AG19" s="2"/>
      <c r="AK19" s="99"/>
    </row>
    <row r="20" spans="1:41" s="85" customFormat="1" x14ac:dyDescent="0.3">
      <c r="B20" s="79"/>
      <c r="C20" s="93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86"/>
      <c r="X20" s="16"/>
      <c r="Y20" s="16"/>
      <c r="Z20" s="17"/>
      <c r="AA20" s="17"/>
      <c r="AB20" s="17"/>
      <c r="AC20" s="17"/>
      <c r="AD20" s="17"/>
      <c r="AE20" s="17"/>
      <c r="AF20" s="16"/>
      <c r="AG20" s="2"/>
      <c r="AH20" s="103"/>
      <c r="AI20" s="103"/>
      <c r="AK20" s="99"/>
    </row>
    <row r="21" spans="1:41" s="85" customFormat="1" x14ac:dyDescent="0.3">
      <c r="B21" s="79"/>
      <c r="C21" s="9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6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K21" s="99"/>
    </row>
    <row r="22" spans="1:41" s="85" customFormat="1" x14ac:dyDescent="0.3">
      <c r="C22" s="9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6"/>
      <c r="X22" s="16"/>
      <c r="Y22" s="16"/>
      <c r="Z22" s="17"/>
      <c r="AA22" s="17"/>
      <c r="AB22" s="17"/>
      <c r="AC22" s="17"/>
      <c r="AD22" s="17"/>
      <c r="AE22" s="17"/>
      <c r="AF22" s="16"/>
      <c r="AG22" s="2"/>
      <c r="AK22" s="99"/>
    </row>
    <row r="23" spans="1:41" s="70" customFormat="1" x14ac:dyDescent="0.3">
      <c r="A23" s="85"/>
      <c r="B23" s="79"/>
      <c r="C23" s="93"/>
      <c r="D23" s="48"/>
      <c r="E23" s="8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6"/>
      <c r="W23" s="85"/>
      <c r="X23" s="16"/>
      <c r="Y23" s="16"/>
      <c r="Z23" s="17"/>
      <c r="AA23" s="17"/>
      <c r="AB23" s="17"/>
      <c r="AC23" s="17"/>
      <c r="AD23" s="17"/>
      <c r="AE23" s="17"/>
      <c r="AF23" s="16"/>
      <c r="AG23" s="78"/>
      <c r="AH23" s="101"/>
      <c r="AI23" s="101"/>
      <c r="AK23" s="85"/>
      <c r="AL23" s="100"/>
      <c r="AM23" s="100"/>
      <c r="AN23" s="100"/>
      <c r="AO23" s="71"/>
    </row>
    <row r="24" spans="1:41" s="85" customFormat="1" x14ac:dyDescent="0.3">
      <c r="B24" s="79"/>
      <c r="C24" s="9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6"/>
      <c r="X24" s="16"/>
      <c r="Y24" s="16"/>
      <c r="Z24" s="17"/>
      <c r="AA24" s="17"/>
      <c r="AB24" s="17"/>
      <c r="AC24" s="17"/>
      <c r="AD24" s="17"/>
      <c r="AE24" s="17"/>
      <c r="AF24" s="16"/>
      <c r="AG24" s="78"/>
      <c r="AH24" s="77"/>
      <c r="AI24" s="2"/>
      <c r="AL24" s="100"/>
      <c r="AM24" s="100"/>
      <c r="AN24" s="100"/>
    </row>
    <row r="25" spans="1:41" s="85" customFormat="1" x14ac:dyDescent="0.3">
      <c r="B25" s="79"/>
      <c r="C25" s="9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6"/>
      <c r="X25" s="16"/>
      <c r="Y25" s="16"/>
      <c r="Z25" s="17"/>
      <c r="AA25" s="17"/>
      <c r="AB25" s="17"/>
      <c r="AC25" s="17"/>
      <c r="AD25" s="17"/>
      <c r="AE25" s="17"/>
      <c r="AF25" s="16"/>
      <c r="AG25" s="78"/>
      <c r="AL25" s="100"/>
      <c r="AM25" s="100"/>
      <c r="AN25" s="100"/>
    </row>
    <row r="26" spans="1:41" s="85" customFormat="1" x14ac:dyDescent="0.3">
      <c r="B26" s="79"/>
      <c r="C26" s="9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6"/>
      <c r="X26" s="16"/>
      <c r="Y26" s="16"/>
      <c r="Z26" s="17"/>
      <c r="AA26" s="17"/>
      <c r="AB26" s="17"/>
      <c r="AC26" s="17"/>
      <c r="AD26" s="17"/>
      <c r="AE26" s="17"/>
      <c r="AF26" s="16"/>
      <c r="AG26" s="78"/>
      <c r="AL26" s="100"/>
      <c r="AM26" s="100"/>
      <c r="AN26" s="100"/>
    </row>
    <row r="27" spans="1:41" s="85" customFormat="1" x14ac:dyDescent="0.3">
      <c r="B27" s="79"/>
      <c r="C27" s="9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6"/>
      <c r="X27" s="16"/>
      <c r="Y27" s="16"/>
      <c r="Z27" s="17"/>
      <c r="AA27" s="17"/>
      <c r="AB27" s="17"/>
      <c r="AC27" s="17"/>
      <c r="AD27" s="17"/>
      <c r="AE27" s="17"/>
      <c r="AF27" s="16"/>
      <c r="AG27" s="78"/>
      <c r="AL27" s="100"/>
      <c r="AM27" s="100"/>
      <c r="AN27" s="100"/>
    </row>
    <row r="28" spans="1:41" s="85" customFormat="1" x14ac:dyDescent="0.3">
      <c r="B28" s="79"/>
      <c r="C28" s="93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6"/>
      <c r="X28" s="16"/>
      <c r="Y28" s="16"/>
      <c r="Z28" s="17"/>
      <c r="AA28" s="17"/>
      <c r="AB28" s="17"/>
      <c r="AC28" s="17"/>
      <c r="AD28" s="17"/>
      <c r="AE28" s="17"/>
      <c r="AF28" s="16"/>
      <c r="AG28" s="78"/>
      <c r="AH28" s="59"/>
      <c r="AI28" s="59"/>
      <c r="AL28" s="100"/>
      <c r="AM28" s="100"/>
      <c r="AN28" s="100"/>
    </row>
    <row r="29" spans="1:41" s="85" customFormat="1" x14ac:dyDescent="0.3">
      <c r="B29" s="79"/>
      <c r="C29" s="93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6"/>
      <c r="X29" s="16"/>
      <c r="Y29" s="16"/>
      <c r="Z29" s="17"/>
      <c r="AA29" s="17"/>
      <c r="AB29" s="17"/>
      <c r="AC29" s="17"/>
      <c r="AD29" s="17"/>
      <c r="AE29" s="17"/>
      <c r="AF29" s="16"/>
      <c r="AG29" s="78"/>
      <c r="AL29" s="100"/>
      <c r="AM29" s="100"/>
      <c r="AN29" s="100"/>
    </row>
    <row r="30" spans="1:41" s="85" customFormat="1" x14ac:dyDescent="0.3">
      <c r="B30" s="79"/>
      <c r="C30" s="93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6"/>
      <c r="X30" s="16"/>
      <c r="Y30" s="16"/>
      <c r="Z30" s="17"/>
      <c r="AA30" s="17"/>
      <c r="AB30" s="17"/>
      <c r="AC30" s="17"/>
      <c r="AD30" s="17"/>
      <c r="AE30" s="17"/>
      <c r="AF30" s="16"/>
      <c r="AG30" s="78"/>
      <c r="AH30" s="56"/>
      <c r="AI30" s="56"/>
      <c r="AL30" s="100"/>
      <c r="AM30" s="100"/>
      <c r="AN30" s="100"/>
      <c r="AO30" s="79"/>
    </row>
    <row r="31" spans="1:41" s="85" customFormat="1" x14ac:dyDescent="0.3">
      <c r="B31" s="79"/>
      <c r="C31" s="93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86"/>
      <c r="X31" s="16"/>
      <c r="Y31" s="16"/>
      <c r="Z31" s="17"/>
      <c r="AA31" s="17"/>
      <c r="AB31" s="17"/>
      <c r="AC31" s="17"/>
      <c r="AD31" s="17"/>
      <c r="AE31" s="17"/>
      <c r="AF31" s="16"/>
      <c r="AG31" s="78"/>
      <c r="AH31" s="56"/>
      <c r="AI31" s="56"/>
      <c r="AL31" s="79"/>
      <c r="AM31" s="79"/>
      <c r="AN31" s="79"/>
      <c r="AO31" s="79"/>
    </row>
    <row r="32" spans="1:41" s="85" customFormat="1" x14ac:dyDescent="0.3">
      <c r="B32" s="79"/>
      <c r="C32" s="93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6"/>
      <c r="X32" s="16"/>
      <c r="Y32" s="16"/>
      <c r="Z32" s="17"/>
      <c r="AA32" s="17"/>
      <c r="AB32" s="17"/>
      <c r="AC32" s="17"/>
      <c r="AD32" s="17"/>
      <c r="AE32" s="17"/>
      <c r="AF32" s="16"/>
      <c r="AG32" s="78"/>
      <c r="AH32" s="77"/>
      <c r="AI32" s="77"/>
    </row>
    <row r="33" spans="2:33" s="85" customFormat="1" x14ac:dyDescent="0.3">
      <c r="B33" s="79"/>
      <c r="C33" s="93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6"/>
      <c r="X33" s="16"/>
      <c r="Y33" s="16"/>
      <c r="Z33" s="17"/>
      <c r="AA33" s="17"/>
      <c r="AB33" s="17"/>
      <c r="AC33" s="17"/>
      <c r="AD33" s="17"/>
      <c r="AE33" s="17"/>
      <c r="AF33" s="16"/>
      <c r="AG33" s="78"/>
    </row>
    <row r="53" spans="1:22" x14ac:dyDescent="0.3">
      <c r="A53" s="21"/>
      <c r="B53" s="52"/>
      <c r="D53"/>
      <c r="E53" s="16"/>
      <c r="V53"/>
    </row>
    <row r="54" spans="1:22" x14ac:dyDescent="0.3">
      <c r="A54" s="21"/>
      <c r="B54" s="52"/>
      <c r="D54"/>
      <c r="E54" s="16"/>
      <c r="V54"/>
    </row>
    <row r="55" spans="1:22" x14ac:dyDescent="0.3">
      <c r="A55" s="21"/>
      <c r="B55" s="52"/>
      <c r="D55"/>
      <c r="E55" s="16"/>
      <c r="V55"/>
    </row>
    <row r="56" spans="1:22" x14ac:dyDescent="0.3">
      <c r="A56" s="21"/>
      <c r="B56" s="52"/>
      <c r="D56"/>
      <c r="E56" s="16"/>
      <c r="V56"/>
    </row>
  </sheetData>
  <dataValidations count="2">
    <dataValidation type="list" allowBlank="1" showInputMessage="1" showErrorMessage="1" sqref="F23:F24 N2 J14 H17 D1:D33 F20 H21:H22" xr:uid="{00000000-0002-0000-0300-000000000000}">
      <formula1>INDIRECT(C1)</formula1>
    </dataValidation>
    <dataValidation type="list" allowBlank="1" showInputMessage="1" showErrorMessage="1" sqref="I14 C2:C33 E20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C17" sqref="C17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85" t="s">
        <v>90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85" t="s">
        <v>103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85" t="s">
        <v>104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85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85"/>
    </row>
    <row r="6" spans="1:9" x14ac:dyDescent="0.3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85"/>
      <c r="I6" t="s">
        <v>61</v>
      </c>
    </row>
    <row r="7" spans="1:9" x14ac:dyDescent="0.3">
      <c r="B7" t="s">
        <v>67</v>
      </c>
      <c r="C7" t="s">
        <v>83</v>
      </c>
      <c r="D7" s="14" t="s">
        <v>53</v>
      </c>
      <c r="E7" s="14" t="s">
        <v>53</v>
      </c>
      <c r="F7" s="85"/>
    </row>
    <row r="8" spans="1:9" x14ac:dyDescent="0.3">
      <c r="B8" t="s">
        <v>68</v>
      </c>
      <c r="C8" t="s">
        <v>84</v>
      </c>
      <c r="D8" s="14" t="s">
        <v>54</v>
      </c>
      <c r="E8" s="14" t="s">
        <v>54</v>
      </c>
      <c r="F8" s="85"/>
    </row>
    <row r="9" spans="1:9" x14ac:dyDescent="0.3">
      <c r="B9" t="s">
        <v>69</v>
      </c>
      <c r="C9" t="s">
        <v>85</v>
      </c>
      <c r="D9" t="s">
        <v>80</v>
      </c>
      <c r="E9" t="s">
        <v>89</v>
      </c>
      <c r="F9" s="85"/>
    </row>
    <row r="10" spans="1:9" x14ac:dyDescent="0.3">
      <c r="B10" t="s">
        <v>70</v>
      </c>
      <c r="C10" t="s">
        <v>109</v>
      </c>
      <c r="D10" t="s">
        <v>87</v>
      </c>
      <c r="E10" t="s">
        <v>96</v>
      </c>
      <c r="F10" s="85"/>
    </row>
    <row r="11" spans="1:9" x14ac:dyDescent="0.3">
      <c r="B11" t="s">
        <v>106</v>
      </c>
      <c r="C11" t="s">
        <v>91</v>
      </c>
      <c r="D11" t="s">
        <v>92</v>
      </c>
      <c r="E11" t="s">
        <v>99</v>
      </c>
      <c r="F11" s="85"/>
    </row>
    <row r="12" spans="1:9" x14ac:dyDescent="0.3">
      <c r="B12" t="s">
        <v>71</v>
      </c>
      <c r="C12" s="85" t="s">
        <v>100</v>
      </c>
      <c r="D12" s="14" t="s">
        <v>94</v>
      </c>
      <c r="E12" s="46" t="s">
        <v>97</v>
      </c>
      <c r="F12" s="85"/>
    </row>
    <row r="13" spans="1:9" x14ac:dyDescent="0.3">
      <c r="C13" t="s">
        <v>102</v>
      </c>
      <c r="D13" t="s">
        <v>95</v>
      </c>
      <c r="E13" s="85" t="s">
        <v>101</v>
      </c>
      <c r="F13" s="85"/>
    </row>
    <row r="14" spans="1:9" x14ac:dyDescent="0.3">
      <c r="C14" t="s">
        <v>114</v>
      </c>
      <c r="D14" s="70" t="s">
        <v>97</v>
      </c>
      <c r="E14" t="s">
        <v>105</v>
      </c>
      <c r="F14" s="85"/>
    </row>
    <row r="15" spans="1:9" x14ac:dyDescent="0.3">
      <c r="C15" t="s">
        <v>119</v>
      </c>
      <c r="D15" s="70" t="s">
        <v>107</v>
      </c>
      <c r="E15" s="85" t="s">
        <v>110</v>
      </c>
    </row>
    <row r="16" spans="1:9" x14ac:dyDescent="0.3">
      <c r="C16" s="85" t="s">
        <v>121</v>
      </c>
      <c r="D16" t="s">
        <v>108</v>
      </c>
      <c r="E16" t="s">
        <v>111</v>
      </c>
    </row>
    <row r="17" spans="1:5" x14ac:dyDescent="0.3">
      <c r="D17" s="70" t="s">
        <v>56</v>
      </c>
      <c r="E17" s="14" t="s">
        <v>56</v>
      </c>
    </row>
    <row r="19" spans="1:5" x14ac:dyDescent="0.3">
      <c r="A19" t="s">
        <v>65</v>
      </c>
      <c r="B19" t="s">
        <v>57</v>
      </c>
    </row>
    <row r="20" spans="1:5" x14ac:dyDescent="0.3">
      <c r="A20" s="87" t="s">
        <v>63</v>
      </c>
      <c r="B20" s="87" t="s">
        <v>78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2020-11-07T00:54:03Z</dcterms:modified>
</cp:coreProperties>
</file>