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rsten/Documents/Work/R/"/>
    </mc:Choice>
  </mc:AlternateContent>
  <xr:revisionPtr revIDLastSave="0" documentId="13_ncr:1_{3C23F2C7-0971-8745-A1E8-E1E47730CB8B}" xr6:coauthVersionLast="47" xr6:coauthVersionMax="47" xr10:uidLastSave="{00000000-0000-0000-0000-000000000000}"/>
  <bookViews>
    <workbookView xWindow="0" yWindow="1480" windowWidth="28040" windowHeight="14900" tabRatio="307" xr2:uid="{00000000-000D-0000-FFFF-FFFF00000000}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_xlnm._FilterDatabase" localSheetId="0" hidden="1">'All Data'!$E$1:$AN$1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SulfateStd">'Data sorting'!#REF!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7" l="1"/>
  <c r="AN11" i="7"/>
  <c r="AB4" i="7"/>
  <c r="AN4" i="7" s="1"/>
  <c r="AA4" i="7" l="1"/>
  <c r="Z143" i="10" l="1"/>
  <c r="AA143" i="10"/>
  <c r="Z142" i="10"/>
  <c r="AA142" i="10"/>
  <c r="Z141" i="10"/>
  <c r="AA141" i="10"/>
  <c r="Z140" i="10"/>
  <c r="AA140" i="10"/>
  <c r="Z139" i="10"/>
  <c r="AA139" i="10"/>
  <c r="Z138" i="10"/>
  <c r="AA138" i="10"/>
  <c r="Z137" i="10"/>
  <c r="AA137" i="10"/>
  <c r="Z136" i="10"/>
  <c r="AA136" i="10"/>
  <c r="Z134" i="10"/>
  <c r="AA134" i="10"/>
  <c r="Z135" i="10"/>
  <c r="AA135" i="10"/>
  <c r="Z133" i="10"/>
  <c r="AA133" i="10"/>
  <c r="Z132" i="10"/>
  <c r="AA132" i="10"/>
  <c r="Z131" i="10"/>
  <c r="AA131" i="10"/>
  <c r="Z130" i="10"/>
  <c r="AA130" i="10"/>
  <c r="Z128" i="10"/>
  <c r="AA128" i="10"/>
  <c r="Z129" i="10"/>
  <c r="AA129" i="10"/>
  <c r="Z127" i="10"/>
  <c r="AA127" i="10"/>
  <c r="Z126" i="10"/>
  <c r="AA126" i="10"/>
  <c r="Z125" i="10"/>
  <c r="AA125" i="10"/>
  <c r="Z124" i="10"/>
  <c r="AA124" i="10"/>
  <c r="Z122" i="10"/>
  <c r="AA122" i="10"/>
  <c r="Z123" i="10"/>
  <c r="AA123" i="10"/>
  <c r="Z121" i="10"/>
  <c r="AA121" i="10"/>
  <c r="Z120" i="10"/>
  <c r="AA120" i="10"/>
  <c r="Z119" i="10"/>
  <c r="AA119" i="10"/>
  <c r="Z16" i="8"/>
  <c r="AA16" i="8"/>
  <c r="Z118" i="10"/>
  <c r="AA118" i="10"/>
  <c r="Z117" i="10"/>
  <c r="AA117" i="10"/>
  <c r="Z116" i="10"/>
  <c r="AA116" i="10"/>
  <c r="Z14" i="8"/>
  <c r="AA14" i="8"/>
  <c r="Z15" i="8"/>
  <c r="AA15" i="8"/>
  <c r="AA13" i="8"/>
  <c r="Z13" i="8"/>
  <c r="Z115" i="10"/>
  <c r="AA115" i="10"/>
  <c r="Z114" i="10"/>
  <c r="AA114" i="10"/>
  <c r="Z113" i="10"/>
  <c r="AA113" i="10"/>
  <c r="AA28" i="7" l="1"/>
  <c r="Z28" i="7"/>
  <c r="AA27" i="7"/>
  <c r="Z27" i="7"/>
  <c r="Z112" i="10"/>
  <c r="AA112" i="10"/>
  <c r="Z111" i="10"/>
  <c r="AA111" i="10"/>
  <c r="Z25" i="7"/>
  <c r="AA25" i="7"/>
  <c r="Z26" i="7"/>
  <c r="AA26" i="7"/>
  <c r="AA98" i="10" l="1"/>
  <c r="AA94" i="10"/>
  <c r="AA109" i="10"/>
  <c r="AA105" i="10"/>
  <c r="AA100" i="10"/>
  <c r="AA95" i="10"/>
  <c r="AA85" i="10"/>
  <c r="AA93" i="10"/>
  <c r="AA104" i="10"/>
  <c r="AA87" i="10"/>
  <c r="AA99" i="10"/>
  <c r="AA107" i="10"/>
  <c r="AA102" i="10"/>
  <c r="AA91" i="10"/>
  <c r="AA90" i="10"/>
  <c r="AA84" i="10"/>
  <c r="AA88" i="10"/>
  <c r="AA86" i="10"/>
  <c r="AA110" i="10"/>
  <c r="AA108" i="10"/>
  <c r="AA106" i="10"/>
  <c r="AA96" i="10"/>
  <c r="AA89" i="10"/>
  <c r="AA103" i="10"/>
  <c r="AA101" i="10"/>
  <c r="AA92" i="10"/>
  <c r="AA97" i="10"/>
  <c r="AA83" i="10"/>
  <c r="AA81" i="10"/>
  <c r="AA82" i="10"/>
  <c r="AA79" i="10"/>
  <c r="AA80" i="10"/>
  <c r="AA74" i="10"/>
  <c r="AA76" i="10"/>
  <c r="AA73" i="10"/>
  <c r="AA72" i="10"/>
  <c r="AA75" i="10"/>
  <c r="AA77" i="10"/>
  <c r="AA78" i="10"/>
  <c r="AA68" i="10"/>
  <c r="AA71" i="10"/>
  <c r="AA69" i="10"/>
  <c r="AA67" i="10"/>
  <c r="AA65" i="10"/>
  <c r="AA64" i="10"/>
  <c r="AA70" i="10"/>
  <c r="AA66" i="10"/>
  <c r="AA9" i="8"/>
  <c r="AA62" i="10"/>
  <c r="AA11" i="8"/>
  <c r="AA8" i="8"/>
  <c r="AA60" i="10"/>
  <c r="AA63" i="10"/>
  <c r="AA61" i="10"/>
  <c r="AA10" i="8"/>
  <c r="AA59" i="10"/>
  <c r="AA24" i="7"/>
  <c r="AA23" i="7"/>
  <c r="AA22" i="7"/>
  <c r="AA21" i="7"/>
  <c r="AA51" i="10"/>
  <c r="AA50" i="10"/>
  <c r="AA56" i="10"/>
  <c r="AA52" i="10"/>
  <c r="AA49" i="10"/>
  <c r="AA58" i="10"/>
  <c r="AA55" i="10"/>
  <c r="AA46" i="10"/>
  <c r="AA54" i="10"/>
  <c r="AA47" i="10"/>
  <c r="AA57" i="10"/>
  <c r="AA53" i="10"/>
  <c r="AA48" i="10"/>
  <c r="AA45" i="10"/>
  <c r="AA37" i="10"/>
  <c r="AA43" i="10"/>
  <c r="AA39" i="10"/>
  <c r="AA41" i="10"/>
  <c r="AA40" i="10"/>
  <c r="AA35" i="10"/>
  <c r="AA44" i="10"/>
  <c r="AA38" i="10"/>
  <c r="AA36" i="10"/>
  <c r="AA42" i="10"/>
  <c r="AA33" i="10"/>
  <c r="AA32" i="10"/>
  <c r="AA34" i="10"/>
  <c r="AA29" i="10"/>
  <c r="AA31" i="10"/>
  <c r="AA30" i="10"/>
  <c r="AA24" i="10"/>
  <c r="AA27" i="10"/>
  <c r="AA26" i="10"/>
  <c r="AA28" i="10"/>
  <c r="AA25" i="10"/>
  <c r="AA23" i="10"/>
  <c r="AA19" i="10"/>
  <c r="AA17" i="10"/>
  <c r="AA16" i="10"/>
  <c r="AA20" i="10"/>
  <c r="AA21" i="10"/>
  <c r="AA22" i="10"/>
  <c r="AA15" i="10"/>
  <c r="AA18" i="10"/>
  <c r="AA20" i="7"/>
  <c r="AA19" i="7"/>
  <c r="AA18" i="7"/>
  <c r="AA17" i="7"/>
  <c r="AA14" i="10"/>
  <c r="AA8" i="10"/>
  <c r="AA4" i="8"/>
  <c r="AA22" i="8" s="1"/>
  <c r="AM11" i="7" s="1"/>
  <c r="AA13" i="10"/>
  <c r="AA7" i="8"/>
  <c r="AA11" i="10"/>
  <c r="AA12" i="10"/>
  <c r="AA6" i="8"/>
  <c r="AA10" i="10"/>
  <c r="AA5" i="8"/>
  <c r="AA9" i="10"/>
  <c r="AA7" i="10"/>
  <c r="AA5" i="10"/>
  <c r="AA6" i="10"/>
  <c r="AA4" i="10"/>
  <c r="AA31" i="7" l="1"/>
  <c r="AM10" i="7" s="1"/>
  <c r="AN12" i="7" l="1"/>
  <c r="AC139" i="10" l="1"/>
  <c r="AE139" i="10" s="1"/>
  <c r="AC129" i="10"/>
  <c r="AE129" i="10" s="1"/>
  <c r="AC124" i="10"/>
  <c r="AE124" i="10" s="1"/>
  <c r="AC126" i="10"/>
  <c r="AE126" i="10" s="1"/>
  <c r="AC120" i="10"/>
  <c r="AE120" i="10" s="1"/>
  <c r="AC142" i="10"/>
  <c r="AE142" i="10" s="1"/>
  <c r="AC134" i="10"/>
  <c r="AE134" i="10" s="1"/>
  <c r="AC133" i="10"/>
  <c r="AE133" i="10" s="1"/>
  <c r="AC131" i="10"/>
  <c r="AE131" i="10" s="1"/>
  <c r="AC128" i="10"/>
  <c r="AE128" i="10" s="1"/>
  <c r="AC16" i="8"/>
  <c r="AE16" i="8" s="1"/>
  <c r="AC123" i="10"/>
  <c r="AE123" i="10" s="1"/>
  <c r="AC117" i="10"/>
  <c r="AE117" i="10" s="1"/>
  <c r="AC136" i="10"/>
  <c r="AE136" i="10" s="1"/>
  <c r="AC118" i="10"/>
  <c r="AE118" i="10" s="1"/>
  <c r="AC141" i="10"/>
  <c r="AE141" i="10" s="1"/>
  <c r="AC127" i="10"/>
  <c r="AE127" i="10" s="1"/>
  <c r="AC130" i="10"/>
  <c r="AE130" i="10" s="1"/>
  <c r="AC125" i="10"/>
  <c r="AE125" i="10" s="1"/>
  <c r="AC132" i="10"/>
  <c r="AE132" i="10" s="1"/>
  <c r="AC116" i="10"/>
  <c r="AE116" i="10" s="1"/>
  <c r="AC135" i="10"/>
  <c r="AE135" i="10" s="1"/>
  <c r="AC138" i="10"/>
  <c r="AE138" i="10" s="1"/>
  <c r="AC122" i="10"/>
  <c r="AE122" i="10" s="1"/>
  <c r="AC121" i="10"/>
  <c r="AE121" i="10" s="1"/>
  <c r="AC137" i="10"/>
  <c r="AE137" i="10" s="1"/>
  <c r="AC119" i="10"/>
  <c r="AE119" i="10" s="1"/>
  <c r="AC143" i="10"/>
  <c r="AE143" i="10" s="1"/>
  <c r="AC140" i="10"/>
  <c r="AE140" i="10" s="1"/>
  <c r="AC13" i="8"/>
  <c r="AE13" i="8" s="1"/>
  <c r="AC14" i="8"/>
  <c r="AE14" i="8" s="1"/>
  <c r="AC15" i="8"/>
  <c r="AE15" i="8" s="1"/>
  <c r="AC113" i="10"/>
  <c r="AE113" i="10" s="1"/>
  <c r="AC115" i="10"/>
  <c r="AE115" i="10" s="1"/>
  <c r="AC114" i="10"/>
  <c r="AE114" i="10" s="1"/>
  <c r="AC27" i="7"/>
  <c r="AE27" i="7" s="1"/>
  <c r="AC28" i="7"/>
  <c r="AE28" i="7" s="1"/>
  <c r="AC111" i="10"/>
  <c r="AE111" i="10" s="1"/>
  <c r="AC112" i="10"/>
  <c r="AE112" i="10" s="1"/>
  <c r="AC26" i="7"/>
  <c r="AE26" i="7" s="1"/>
  <c r="AC25" i="7"/>
  <c r="AE25" i="7" s="1"/>
  <c r="AC80" i="10"/>
  <c r="AE80" i="10" s="1"/>
  <c r="AC90" i="10"/>
  <c r="AE90" i="10" s="1"/>
  <c r="AC65" i="10"/>
  <c r="AE65" i="10" s="1"/>
  <c r="AC63" i="10"/>
  <c r="AE63" i="10" s="1"/>
  <c r="AC110" i="10"/>
  <c r="AE110" i="10" s="1"/>
  <c r="AC94" i="10"/>
  <c r="AE94" i="10" s="1"/>
  <c r="AC85" i="10"/>
  <c r="AE85" i="10" s="1"/>
  <c r="AC64" i="10"/>
  <c r="AE64" i="10" s="1"/>
  <c r="AC99" i="10"/>
  <c r="AE99" i="10" s="1"/>
  <c r="AC84" i="10"/>
  <c r="AE84" i="10" s="1"/>
  <c r="AC82" i="10"/>
  <c r="AE82" i="10" s="1"/>
  <c r="AC83" i="10"/>
  <c r="AE83" i="10" s="1"/>
  <c r="AC109" i="10"/>
  <c r="AE109" i="10" s="1"/>
  <c r="AC101" i="10"/>
  <c r="AE101" i="10" s="1"/>
  <c r="AC95" i="10"/>
  <c r="AE95" i="10" s="1"/>
  <c r="AC106" i="10"/>
  <c r="AE106" i="10" s="1"/>
  <c r="AC88" i="10"/>
  <c r="AE88" i="10" s="1"/>
  <c r="AC107" i="10"/>
  <c r="AE107" i="10" s="1"/>
  <c r="AC76" i="10"/>
  <c r="AE76" i="10" s="1"/>
  <c r="AC96" i="10"/>
  <c r="AE96" i="10" s="1"/>
  <c r="AC92" i="10"/>
  <c r="AE92" i="10" s="1"/>
  <c r="AC74" i="10"/>
  <c r="AE74" i="10" s="1"/>
  <c r="AC77" i="10"/>
  <c r="AE77" i="10" s="1"/>
  <c r="AC103" i="10"/>
  <c r="AE103" i="10" s="1"/>
  <c r="AC72" i="10"/>
  <c r="AE72" i="10" s="1"/>
  <c r="AC71" i="10"/>
  <c r="AE71" i="10" s="1"/>
  <c r="AC81" i="10"/>
  <c r="AE81" i="10" s="1"/>
  <c r="AC93" i="10"/>
  <c r="AE93" i="10" s="1"/>
  <c r="AC108" i="10"/>
  <c r="AE108" i="10" s="1"/>
  <c r="AC69" i="10"/>
  <c r="AE69" i="10" s="1"/>
  <c r="AC66" i="10"/>
  <c r="AE66" i="10" s="1"/>
  <c r="AC70" i="10"/>
  <c r="AE70" i="10" s="1"/>
  <c r="AC100" i="10"/>
  <c r="AE100" i="10" s="1"/>
  <c r="AC104" i="10"/>
  <c r="AE104" i="10" s="1"/>
  <c r="AC105" i="10"/>
  <c r="AE105" i="10" s="1"/>
  <c r="AC98" i="10"/>
  <c r="AE98" i="10" s="1"/>
  <c r="AC75" i="10"/>
  <c r="AE75" i="10" s="1"/>
  <c r="AC86" i="10"/>
  <c r="AE86" i="10" s="1"/>
  <c r="AC89" i="10"/>
  <c r="AE89" i="10" s="1"/>
  <c r="AC91" i="10"/>
  <c r="AE91" i="10" s="1"/>
  <c r="AC97" i="10"/>
  <c r="AE97" i="10" s="1"/>
  <c r="AC78" i="10"/>
  <c r="AE78" i="10" s="1"/>
  <c r="AC67" i="10"/>
  <c r="AE67" i="10" s="1"/>
  <c r="AC79" i="10"/>
  <c r="AE79" i="10" s="1"/>
  <c r="AC73" i="10"/>
  <c r="AE73" i="10" s="1"/>
  <c r="AC68" i="10"/>
  <c r="AE68" i="10" s="1"/>
  <c r="AC102" i="10"/>
  <c r="AE102" i="10" s="1"/>
  <c r="AC87" i="10"/>
  <c r="AE87" i="10" s="1"/>
  <c r="AC60" i="10"/>
  <c r="AE60" i="10" s="1"/>
  <c r="AC62" i="10"/>
  <c r="AE62" i="10" s="1"/>
  <c r="AC61" i="10"/>
  <c r="AE61" i="10" s="1"/>
  <c r="AC59" i="10"/>
  <c r="AE59" i="10" s="1"/>
  <c r="AC11" i="8"/>
  <c r="AE11" i="8" s="1"/>
  <c r="AC10" i="8"/>
  <c r="AE10" i="8" s="1"/>
  <c r="AC9" i="8"/>
  <c r="AE9" i="8" s="1"/>
  <c r="AC8" i="8"/>
  <c r="AE8" i="8" s="1"/>
  <c r="AC21" i="7"/>
  <c r="AE21" i="7" s="1"/>
  <c r="AC22" i="7"/>
  <c r="AE22" i="7" s="1"/>
  <c r="AC23" i="7"/>
  <c r="AE23" i="7" s="1"/>
  <c r="AC24" i="7"/>
  <c r="AE24" i="7" s="1"/>
  <c r="AC23" i="10"/>
  <c r="AE23" i="10" s="1"/>
  <c r="AC35" i="10"/>
  <c r="AE35" i="10" s="1"/>
  <c r="AC57" i="10"/>
  <c r="AE57" i="10" s="1"/>
  <c r="AC42" i="10"/>
  <c r="AE42" i="10" s="1"/>
  <c r="AC36" i="10"/>
  <c r="AE36" i="10" s="1"/>
  <c r="AC46" i="10"/>
  <c r="AE46" i="10" s="1"/>
  <c r="AC22" i="10"/>
  <c r="AE22" i="10" s="1"/>
  <c r="AC49" i="10"/>
  <c r="AE49" i="10" s="1"/>
  <c r="AC37" i="10"/>
  <c r="AE37" i="10" s="1"/>
  <c r="AC15" i="10"/>
  <c r="AE15" i="10" s="1"/>
  <c r="AC32" i="10"/>
  <c r="AE32" i="10" s="1"/>
  <c r="AC18" i="10"/>
  <c r="AE18" i="10" s="1"/>
  <c r="AC47" i="10"/>
  <c r="AE47" i="10" s="1"/>
  <c r="AC54" i="10"/>
  <c r="AE54" i="10" s="1"/>
  <c r="AC19" i="10"/>
  <c r="AE19" i="10" s="1"/>
  <c r="AC31" i="10"/>
  <c r="AE31" i="10" s="1"/>
  <c r="AC28" i="10"/>
  <c r="AE28" i="10" s="1"/>
  <c r="AC40" i="10"/>
  <c r="AE40" i="10" s="1"/>
  <c r="AC41" i="10"/>
  <c r="AE41" i="10" s="1"/>
  <c r="AC27" i="10"/>
  <c r="AE27" i="10" s="1"/>
  <c r="AC25" i="10"/>
  <c r="AE25" i="10" s="1"/>
  <c r="AC58" i="10"/>
  <c r="AE58" i="10" s="1"/>
  <c r="AC53" i="10"/>
  <c r="AE53" i="10" s="1"/>
  <c r="AC52" i="10"/>
  <c r="AE52" i="10" s="1"/>
  <c r="AC56" i="10"/>
  <c r="AE56" i="10" s="1"/>
  <c r="AC21" i="10"/>
  <c r="AE21" i="10" s="1"/>
  <c r="AC29" i="10"/>
  <c r="AE29" i="10" s="1"/>
  <c r="AC17" i="10"/>
  <c r="AE17" i="10" s="1"/>
  <c r="AC26" i="10"/>
  <c r="AE26" i="10" s="1"/>
  <c r="AC30" i="10"/>
  <c r="AE30" i="10" s="1"/>
  <c r="AC48" i="10"/>
  <c r="AE48" i="10" s="1"/>
  <c r="AC20" i="10"/>
  <c r="AE20" i="10" s="1"/>
  <c r="AC16" i="10"/>
  <c r="AE16" i="10" s="1"/>
  <c r="AC55" i="10"/>
  <c r="AE55" i="10" s="1"/>
  <c r="AC24" i="10"/>
  <c r="AE24" i="10" s="1"/>
  <c r="AC51" i="10"/>
  <c r="AE51" i="10" s="1"/>
  <c r="AC50" i="10"/>
  <c r="AE50" i="10" s="1"/>
  <c r="AC34" i="10"/>
  <c r="AE34" i="10" s="1"/>
  <c r="AC44" i="10"/>
  <c r="AE44" i="10" s="1"/>
  <c r="AC33" i="10"/>
  <c r="AE33" i="10" s="1"/>
  <c r="AC38" i="10"/>
  <c r="AE38" i="10" s="1"/>
  <c r="AC39" i="10"/>
  <c r="AE39" i="10" s="1"/>
  <c r="AC45" i="10"/>
  <c r="AE45" i="10" s="1"/>
  <c r="AC43" i="10"/>
  <c r="AE43" i="10" s="1"/>
  <c r="AC18" i="7"/>
  <c r="AE18" i="7" s="1"/>
  <c r="AC19" i="7"/>
  <c r="AE19" i="7" s="1"/>
  <c r="AC20" i="7"/>
  <c r="AE20" i="7" s="1"/>
  <c r="AC17" i="7"/>
  <c r="AC12" i="10"/>
  <c r="AE12" i="10" s="1"/>
  <c r="AC13" i="10"/>
  <c r="AE13" i="10" s="1"/>
  <c r="AC14" i="10"/>
  <c r="AE14" i="10" s="1"/>
  <c r="AC8" i="10"/>
  <c r="AE8" i="10" s="1"/>
  <c r="AC9" i="10"/>
  <c r="AE9" i="10" s="1"/>
  <c r="AC10" i="10"/>
  <c r="AE10" i="10" s="1"/>
  <c r="AC11" i="10"/>
  <c r="AE11" i="10" s="1"/>
  <c r="AC4" i="8"/>
  <c r="AC7" i="8"/>
  <c r="AE7" i="8" s="1"/>
  <c r="AC5" i="8"/>
  <c r="AE5" i="8" s="1"/>
  <c r="AC6" i="8"/>
  <c r="AE6" i="8" s="1"/>
  <c r="AC6" i="10"/>
  <c r="AE6" i="10" s="1"/>
  <c r="AC5" i="10"/>
  <c r="AE5" i="10" s="1"/>
  <c r="AC4" i="10"/>
  <c r="AE4" i="10" s="1"/>
  <c r="AC7" i="10"/>
  <c r="AE7" i="10" s="1"/>
  <c r="AC22" i="8" l="1"/>
  <c r="AE4" i="8"/>
  <c r="AE22" i="8" s="1"/>
  <c r="AE17" i="7"/>
  <c r="AE31" i="7" s="1"/>
  <c r="AC31" i="7"/>
  <c r="Z109" i="10" l="1"/>
  <c r="Z92" i="10"/>
  <c r="Z86" i="10"/>
  <c r="Z88" i="10"/>
  <c r="Z100" i="10"/>
  <c r="Z85" i="10"/>
  <c r="Z107" i="10"/>
  <c r="Z102" i="10"/>
  <c r="Z93" i="10"/>
  <c r="Z104" i="10"/>
  <c r="Z91" i="10"/>
  <c r="Z108" i="10"/>
  <c r="Z106" i="10"/>
  <c r="Z96" i="10"/>
  <c r="Z89" i="10"/>
  <c r="Z94" i="10"/>
  <c r="Z110" i="10"/>
  <c r="Z97" i="10"/>
  <c r="Z95" i="10"/>
  <c r="Z103" i="10"/>
  <c r="Z101" i="10"/>
  <c r="Z98" i="10"/>
  <c r="Z90" i="10"/>
  <c r="Z87" i="10"/>
  <c r="Z84" i="10"/>
  <c r="Z99" i="10"/>
  <c r="Z105" i="10"/>
  <c r="Z81" i="10"/>
  <c r="Z83" i="10"/>
  <c r="Z82" i="10"/>
  <c r="Z80" i="10"/>
  <c r="Z79" i="10"/>
  <c r="Z76" i="10"/>
  <c r="Z73" i="10"/>
  <c r="Z72" i="10"/>
  <c r="Z74" i="10"/>
  <c r="Z75" i="10"/>
  <c r="Z78" i="10"/>
  <c r="Z77" i="10"/>
  <c r="Z68" i="10"/>
  <c r="Z65" i="10"/>
  <c r="Z64" i="10"/>
  <c r="Z66" i="10"/>
  <c r="Z69" i="10"/>
  <c r="Z67" i="10"/>
  <c r="Z71" i="10"/>
  <c r="Z70" i="10"/>
  <c r="Z8" i="8"/>
  <c r="Z60" i="10"/>
  <c r="Z61" i="10"/>
  <c r="Z11" i="8"/>
  <c r="Z63" i="10"/>
  <c r="Z9" i="8"/>
  <c r="Z10" i="8"/>
  <c r="Z62" i="10"/>
  <c r="Z59" i="10"/>
  <c r="Z24" i="7"/>
  <c r="Z23" i="7"/>
  <c r="Z22" i="7"/>
  <c r="Z21" i="7"/>
  <c r="Z56" i="10"/>
  <c r="Z58" i="10"/>
  <c r="Z55" i="10"/>
  <c r="Z46" i="10"/>
  <c r="Z54" i="10"/>
  <c r="Z52" i="10"/>
  <c r="Z49" i="10"/>
  <c r="Z57" i="10"/>
  <c r="Z53" i="10"/>
  <c r="Z48" i="10"/>
  <c r="Z47" i="10"/>
  <c r="Z51" i="10"/>
  <c r="Z50" i="10"/>
  <c r="Z42" i="10"/>
  <c r="Z40" i="10"/>
  <c r="Z35" i="10"/>
  <c r="Z41" i="10"/>
  <c r="Z37" i="10"/>
  <c r="Z44" i="10"/>
  <c r="Z36" i="10"/>
  <c r="Z38" i="10"/>
  <c r="Z39" i="10"/>
  <c r="Z45" i="10"/>
  <c r="Z43" i="10"/>
  <c r="Z34" i="10"/>
  <c r="Z32" i="10"/>
  <c r="Z33" i="10"/>
  <c r="Z31" i="10"/>
  <c r="Z30" i="10"/>
  <c r="Z29" i="10"/>
  <c r="Z25" i="10"/>
  <c r="Z27" i="10"/>
  <c r="Z28" i="10"/>
  <c r="Z26" i="10"/>
  <c r="Z23" i="10"/>
  <c r="Z24" i="10"/>
  <c r="Z21" i="10"/>
  <c r="Z20" i="10"/>
  <c r="Z17" i="10"/>
  <c r="Z22" i="10"/>
  <c r="Z16" i="10"/>
  <c r="Z15" i="10"/>
  <c r="Z18" i="10"/>
  <c r="Z19" i="10"/>
  <c r="Z19" i="7"/>
  <c r="Z17" i="7"/>
  <c r="Z20" i="7"/>
  <c r="Z18" i="7"/>
  <c r="Z14" i="10"/>
  <c r="Z13" i="10"/>
  <c r="Z4" i="8"/>
  <c r="Z22" i="8" s="1"/>
  <c r="AM4" i="7" s="1"/>
  <c r="Z11" i="10"/>
  <c r="Z6" i="8"/>
  <c r="Z9" i="10"/>
  <c r="Z12" i="10"/>
  <c r="Z7" i="8"/>
  <c r="Z5" i="8"/>
  <c r="Z8" i="10"/>
  <c r="Z10" i="10"/>
  <c r="Z7" i="10"/>
  <c r="Z6" i="10"/>
  <c r="Z5" i="10"/>
  <c r="Z4" i="10"/>
  <c r="Z31" i="7" l="1"/>
  <c r="AM3" i="7" s="1"/>
  <c r="AN6" i="7"/>
  <c r="AB13" i="8" s="1"/>
  <c r="AD13" i="8" s="1"/>
  <c r="AF13" i="8" s="1"/>
  <c r="AG13" i="8" s="1"/>
  <c r="AB49" i="10" l="1"/>
  <c r="AD49" i="10" s="1"/>
  <c r="AF49" i="10" s="1"/>
  <c r="AG49" i="10" s="1"/>
  <c r="AB91" i="10"/>
  <c r="AD91" i="10" s="1"/>
  <c r="AF91" i="10" s="1"/>
  <c r="AG91" i="10" s="1"/>
  <c r="AB103" i="10"/>
  <c r="AD103" i="10" s="1"/>
  <c r="AF103" i="10" s="1"/>
  <c r="AG103" i="10" s="1"/>
  <c r="AB14" i="10"/>
  <c r="AD14" i="10" s="1"/>
  <c r="AF14" i="10" s="1"/>
  <c r="AG14" i="10" s="1"/>
  <c r="AB34" i="10"/>
  <c r="AD34" i="10" s="1"/>
  <c r="AF34" i="10" s="1"/>
  <c r="AG34" i="10" s="1"/>
  <c r="AB85" i="10"/>
  <c r="AD85" i="10" s="1"/>
  <c r="AF85" i="10" s="1"/>
  <c r="AG85" i="10" s="1"/>
  <c r="AH86" i="10" s="1"/>
  <c r="AB110" i="10"/>
  <c r="AD110" i="10" s="1"/>
  <c r="AF110" i="10" s="1"/>
  <c r="AG110" i="10" s="1"/>
  <c r="AB13" i="10"/>
  <c r="AD13" i="10" s="1"/>
  <c r="AF13" i="10" s="1"/>
  <c r="AG13" i="10" s="1"/>
  <c r="AB41" i="10"/>
  <c r="AD41" i="10" s="1"/>
  <c r="AF41" i="10" s="1"/>
  <c r="AG41" i="10" s="1"/>
  <c r="AB80" i="10"/>
  <c r="AD80" i="10" s="1"/>
  <c r="AF80" i="10" s="1"/>
  <c r="AG80" i="10" s="1"/>
  <c r="AB27" i="7"/>
  <c r="AD27" i="7" s="1"/>
  <c r="AF27" i="7" s="1"/>
  <c r="AG27" i="7" s="1"/>
  <c r="AB32" i="10"/>
  <c r="AD32" i="10" s="1"/>
  <c r="AF32" i="10" s="1"/>
  <c r="AG32" i="10" s="1"/>
  <c r="AB51" i="10"/>
  <c r="AD51" i="10" s="1"/>
  <c r="AF51" i="10" s="1"/>
  <c r="AG51" i="10" s="1"/>
  <c r="AB37" i="10"/>
  <c r="AD37" i="10" s="1"/>
  <c r="AF37" i="10" s="1"/>
  <c r="AG37" i="10" s="1"/>
  <c r="AB29" i="10"/>
  <c r="AD29" i="10" s="1"/>
  <c r="AF29" i="10" s="1"/>
  <c r="AG29" i="10" s="1"/>
  <c r="AB52" i="10"/>
  <c r="AD52" i="10" s="1"/>
  <c r="AF52" i="10" s="1"/>
  <c r="AG52" i="10" s="1"/>
  <c r="AB22" i="7"/>
  <c r="AD22" i="7" s="1"/>
  <c r="AF22" i="7" s="1"/>
  <c r="AG22" i="7" s="1"/>
  <c r="AB11" i="8"/>
  <c r="AD11" i="8" s="1"/>
  <c r="AF11" i="8" s="1"/>
  <c r="AG11" i="8" s="1"/>
  <c r="AB104" i="10"/>
  <c r="AD104" i="10" s="1"/>
  <c r="AF104" i="10" s="1"/>
  <c r="AG104" i="10" s="1"/>
  <c r="AB96" i="10"/>
  <c r="AD96" i="10" s="1"/>
  <c r="AF96" i="10" s="1"/>
  <c r="AG96" i="10" s="1"/>
  <c r="AB75" i="10"/>
  <c r="AD75" i="10" s="1"/>
  <c r="AF75" i="10" s="1"/>
  <c r="AG75" i="10" s="1"/>
  <c r="AB73" i="10"/>
  <c r="AD73" i="10" s="1"/>
  <c r="AF73" i="10" s="1"/>
  <c r="AG73" i="10" s="1"/>
  <c r="AB76" i="10"/>
  <c r="AD76" i="10" s="1"/>
  <c r="AF76" i="10" s="1"/>
  <c r="AG76" i="10" s="1"/>
  <c r="AB82" i="10"/>
  <c r="AD82" i="10" s="1"/>
  <c r="AF82" i="10" s="1"/>
  <c r="AG82" i="10" s="1"/>
  <c r="AB113" i="10"/>
  <c r="AD113" i="10" s="1"/>
  <c r="AF113" i="10" s="1"/>
  <c r="AG113" i="10" s="1"/>
  <c r="AB18" i="10"/>
  <c r="AD18" i="10" s="1"/>
  <c r="AF18" i="10" s="1"/>
  <c r="AG18" i="10" s="1"/>
  <c r="AB23" i="10"/>
  <c r="AD23" i="10" s="1"/>
  <c r="AF23" i="10" s="1"/>
  <c r="AG23" i="10" s="1"/>
  <c r="AB8" i="8"/>
  <c r="AD8" i="8" s="1"/>
  <c r="AF8" i="8" s="1"/>
  <c r="AG8" i="8" s="1"/>
  <c r="AB111" i="10"/>
  <c r="AD111" i="10" s="1"/>
  <c r="AF111" i="10" s="1"/>
  <c r="AG111" i="10" s="1"/>
  <c r="AB33" i="10"/>
  <c r="AD33" i="10" s="1"/>
  <c r="AF33" i="10" s="1"/>
  <c r="AG33" i="10" s="1"/>
  <c r="AB109" i="10"/>
  <c r="AD109" i="10" s="1"/>
  <c r="AF109" i="10" s="1"/>
  <c r="AG109" i="10" s="1"/>
  <c r="AB74" i="10"/>
  <c r="AD74" i="10" s="1"/>
  <c r="AF74" i="10" s="1"/>
  <c r="AG74" i="10" s="1"/>
  <c r="AB42" i="10"/>
  <c r="AD42" i="10" s="1"/>
  <c r="AF42" i="10" s="1"/>
  <c r="AG42" i="10" s="1"/>
  <c r="AH42" i="10" s="1"/>
  <c r="AB9" i="8"/>
  <c r="AD9" i="8" s="1"/>
  <c r="AF9" i="8" s="1"/>
  <c r="AG9" i="8" s="1"/>
  <c r="AB100" i="10"/>
  <c r="AD100" i="10" s="1"/>
  <c r="AF100" i="10" s="1"/>
  <c r="AG100" i="10" s="1"/>
  <c r="AB7" i="10"/>
  <c r="AD7" i="10" s="1"/>
  <c r="AF7" i="10" s="1"/>
  <c r="AG7" i="10" s="1"/>
  <c r="AB25" i="10"/>
  <c r="AD25" i="10" s="1"/>
  <c r="AF25" i="10" s="1"/>
  <c r="AG25" i="10" s="1"/>
  <c r="AB54" i="10"/>
  <c r="AD54" i="10" s="1"/>
  <c r="AF54" i="10" s="1"/>
  <c r="AG54" i="10" s="1"/>
  <c r="AB60" i="10"/>
  <c r="AD60" i="10" s="1"/>
  <c r="AF60" i="10" s="1"/>
  <c r="AG60" i="10" s="1"/>
  <c r="AB107" i="10"/>
  <c r="AD107" i="10" s="1"/>
  <c r="AF107" i="10" s="1"/>
  <c r="AG107" i="10" s="1"/>
  <c r="AB5" i="8"/>
  <c r="AD5" i="8" s="1"/>
  <c r="AF5" i="8" s="1"/>
  <c r="AG5" i="8" s="1"/>
  <c r="AB55" i="10"/>
  <c r="AD55" i="10" s="1"/>
  <c r="AF55" i="10" s="1"/>
  <c r="AG55" i="10" s="1"/>
  <c r="AB36" i="10"/>
  <c r="AD36" i="10" s="1"/>
  <c r="AF36" i="10" s="1"/>
  <c r="AG36" i="10" s="1"/>
  <c r="AB39" i="10"/>
  <c r="AD39" i="10" s="1"/>
  <c r="AF39" i="10" s="1"/>
  <c r="AG39" i="10" s="1"/>
  <c r="AH40" i="10" s="1"/>
  <c r="AB20" i="10"/>
  <c r="AD20" i="10" s="1"/>
  <c r="AF20" i="10" s="1"/>
  <c r="AG20" i="10" s="1"/>
  <c r="AI20" i="10" s="1"/>
  <c r="AB24" i="7"/>
  <c r="AD24" i="7" s="1"/>
  <c r="AF24" i="7" s="1"/>
  <c r="AG24" i="7" s="1"/>
  <c r="AB59" i="10"/>
  <c r="AD59" i="10" s="1"/>
  <c r="AF59" i="10" s="1"/>
  <c r="AG59" i="10" s="1"/>
  <c r="AB78" i="10"/>
  <c r="AD78" i="10" s="1"/>
  <c r="AF78" i="10" s="1"/>
  <c r="AG78" i="10" s="1"/>
  <c r="AI78" i="10" s="1"/>
  <c r="AB77" i="10"/>
  <c r="AD77" i="10" s="1"/>
  <c r="AF77" i="10" s="1"/>
  <c r="AG77" i="10" s="1"/>
  <c r="AB65" i="10"/>
  <c r="AD65" i="10" s="1"/>
  <c r="AF65" i="10" s="1"/>
  <c r="AG65" i="10" s="1"/>
  <c r="AB93" i="10"/>
  <c r="AD93" i="10" s="1"/>
  <c r="AF93" i="10" s="1"/>
  <c r="AG93" i="10" s="1"/>
  <c r="AB81" i="10"/>
  <c r="AD81" i="10" s="1"/>
  <c r="AF81" i="10" s="1"/>
  <c r="AG81" i="10" s="1"/>
  <c r="AB25" i="7"/>
  <c r="AD25" i="7" s="1"/>
  <c r="AF25" i="7" s="1"/>
  <c r="AG25" i="7" s="1"/>
  <c r="AB114" i="10"/>
  <c r="AD114" i="10" s="1"/>
  <c r="AF114" i="10" s="1"/>
  <c r="AG114" i="10" s="1"/>
  <c r="AB44" i="10"/>
  <c r="AD44" i="10" s="1"/>
  <c r="AF44" i="10" s="1"/>
  <c r="AG44" i="10" s="1"/>
  <c r="AB53" i="10"/>
  <c r="AD53" i="10" s="1"/>
  <c r="AF53" i="10" s="1"/>
  <c r="AG53" i="10" s="1"/>
  <c r="AB101" i="10"/>
  <c r="AD101" i="10" s="1"/>
  <c r="AF101" i="10" s="1"/>
  <c r="AG101" i="10" s="1"/>
  <c r="AB87" i="10"/>
  <c r="AD87" i="10" s="1"/>
  <c r="AF87" i="10" s="1"/>
  <c r="AG87" i="10" s="1"/>
  <c r="AB11" i="10"/>
  <c r="AD11" i="10" s="1"/>
  <c r="AF11" i="10" s="1"/>
  <c r="AG11" i="10" s="1"/>
  <c r="AB40" i="10"/>
  <c r="AD40" i="10" s="1"/>
  <c r="AF40" i="10" s="1"/>
  <c r="AG40" i="10" s="1"/>
  <c r="AB43" i="10"/>
  <c r="AD43" i="10" s="1"/>
  <c r="AF43" i="10" s="1"/>
  <c r="AG43" i="10" s="1"/>
  <c r="AB68" i="10"/>
  <c r="AD68" i="10" s="1"/>
  <c r="AF68" i="10" s="1"/>
  <c r="AG68" i="10" s="1"/>
  <c r="AI69" i="10" s="1"/>
  <c r="AB28" i="7"/>
  <c r="AD28" i="7" s="1"/>
  <c r="AF28" i="7" s="1"/>
  <c r="AG28" i="7" s="1"/>
  <c r="AB35" i="10"/>
  <c r="AD35" i="10" s="1"/>
  <c r="AF35" i="10" s="1"/>
  <c r="AG35" i="10" s="1"/>
  <c r="AB15" i="10"/>
  <c r="AD15" i="10" s="1"/>
  <c r="AF15" i="10" s="1"/>
  <c r="AG15" i="10" s="1"/>
  <c r="AB86" i="10"/>
  <c r="AD86" i="10" s="1"/>
  <c r="AF86" i="10" s="1"/>
  <c r="AG86" i="10" s="1"/>
  <c r="AB66" i="10"/>
  <c r="AD66" i="10" s="1"/>
  <c r="AF66" i="10" s="1"/>
  <c r="AG66" i="10" s="1"/>
  <c r="AB7" i="8"/>
  <c r="AD7" i="8" s="1"/>
  <c r="AF7" i="8" s="1"/>
  <c r="AG7" i="8" s="1"/>
  <c r="AB4" i="8"/>
  <c r="AB30" i="10"/>
  <c r="AD30" i="10" s="1"/>
  <c r="AF30" i="10" s="1"/>
  <c r="AG30" i="10" s="1"/>
  <c r="AB50" i="10"/>
  <c r="AD50" i="10" s="1"/>
  <c r="AF50" i="10" s="1"/>
  <c r="AG50" i="10" s="1"/>
  <c r="AH50" i="10" s="1"/>
  <c r="AB105" i="10"/>
  <c r="AD105" i="10" s="1"/>
  <c r="AF105" i="10" s="1"/>
  <c r="AG105" i="10" s="1"/>
  <c r="AB67" i="10"/>
  <c r="AD67" i="10" s="1"/>
  <c r="AF67" i="10" s="1"/>
  <c r="AG67" i="10" s="1"/>
  <c r="AB115" i="10"/>
  <c r="AD115" i="10" s="1"/>
  <c r="AF115" i="10" s="1"/>
  <c r="AG115" i="10" s="1"/>
  <c r="AB4" i="10"/>
  <c r="AD4" i="10" s="1"/>
  <c r="AF4" i="10" s="1"/>
  <c r="AG4" i="10" s="1"/>
  <c r="AB48" i="10"/>
  <c r="AD48" i="10" s="1"/>
  <c r="AF48" i="10" s="1"/>
  <c r="AG48" i="10" s="1"/>
  <c r="AB6" i="10"/>
  <c r="AD6" i="10" s="1"/>
  <c r="AF6" i="10" s="1"/>
  <c r="AG6" i="10" s="1"/>
  <c r="AH6" i="10" s="1"/>
  <c r="AB8" i="10"/>
  <c r="AD8" i="10" s="1"/>
  <c r="AF8" i="10" s="1"/>
  <c r="AG8" i="10" s="1"/>
  <c r="AB17" i="10"/>
  <c r="AD17" i="10" s="1"/>
  <c r="AF17" i="10" s="1"/>
  <c r="AG17" i="10" s="1"/>
  <c r="AH18" i="10" s="1"/>
  <c r="AB45" i="10"/>
  <c r="AD45" i="10" s="1"/>
  <c r="AF45" i="10" s="1"/>
  <c r="AG45" i="10" s="1"/>
  <c r="AB47" i="10"/>
  <c r="AD47" i="10" s="1"/>
  <c r="AF47" i="10" s="1"/>
  <c r="AG47" i="10" s="1"/>
  <c r="AB16" i="10"/>
  <c r="AD16" i="10" s="1"/>
  <c r="AF16" i="10" s="1"/>
  <c r="AG16" i="10" s="1"/>
  <c r="AB27" i="10"/>
  <c r="AD27" i="10" s="1"/>
  <c r="AF27" i="10" s="1"/>
  <c r="AG27" i="10" s="1"/>
  <c r="AB24" i="10"/>
  <c r="AD24" i="10" s="1"/>
  <c r="AF24" i="10" s="1"/>
  <c r="AG24" i="10" s="1"/>
  <c r="AB10" i="8"/>
  <c r="AD10" i="8" s="1"/>
  <c r="AF10" i="8" s="1"/>
  <c r="AG10" i="8" s="1"/>
  <c r="AH11" i="8" s="1"/>
  <c r="AB20" i="7"/>
  <c r="AD20" i="7" s="1"/>
  <c r="AF20" i="7" s="1"/>
  <c r="AG20" i="7" s="1"/>
  <c r="AB95" i="10"/>
  <c r="AD95" i="10" s="1"/>
  <c r="AF95" i="10" s="1"/>
  <c r="AG95" i="10" s="1"/>
  <c r="AI101" i="10" s="1"/>
  <c r="AB79" i="10"/>
  <c r="AD79" i="10" s="1"/>
  <c r="AF79" i="10" s="1"/>
  <c r="AG79" i="10" s="1"/>
  <c r="AH80" i="10" s="1"/>
  <c r="AB106" i="10"/>
  <c r="AD106" i="10" s="1"/>
  <c r="AF106" i="10" s="1"/>
  <c r="AG106" i="10" s="1"/>
  <c r="AB97" i="10"/>
  <c r="AD97" i="10" s="1"/>
  <c r="AF97" i="10" s="1"/>
  <c r="AG97" i="10" s="1"/>
  <c r="AB64" i="10"/>
  <c r="AD64" i="10" s="1"/>
  <c r="AF64" i="10" s="1"/>
  <c r="AG64" i="10" s="1"/>
  <c r="AB26" i="7"/>
  <c r="AD26" i="7" s="1"/>
  <c r="AF26" i="7" s="1"/>
  <c r="AG26" i="7" s="1"/>
  <c r="AB14" i="8"/>
  <c r="AD14" i="8" s="1"/>
  <c r="AF14" i="8" s="1"/>
  <c r="AG14" i="8" s="1"/>
  <c r="AB10" i="10"/>
  <c r="AD10" i="10" s="1"/>
  <c r="AF10" i="10" s="1"/>
  <c r="AG10" i="10" s="1"/>
  <c r="AB12" i="10"/>
  <c r="AD12" i="10" s="1"/>
  <c r="AF12" i="10" s="1"/>
  <c r="AG12" i="10" s="1"/>
  <c r="AH14" i="10" s="1"/>
  <c r="AB58" i="10"/>
  <c r="AD58" i="10" s="1"/>
  <c r="AF58" i="10" s="1"/>
  <c r="AG58" i="10" s="1"/>
  <c r="AB90" i="10"/>
  <c r="AD90" i="10" s="1"/>
  <c r="AF90" i="10" s="1"/>
  <c r="AG90" i="10" s="1"/>
  <c r="AB72" i="10"/>
  <c r="AD72" i="10" s="1"/>
  <c r="AF72" i="10" s="1"/>
  <c r="AG72" i="10" s="1"/>
  <c r="AB19" i="10"/>
  <c r="AD19" i="10" s="1"/>
  <c r="AF19" i="10" s="1"/>
  <c r="AG19" i="10" s="1"/>
  <c r="AB56" i="10"/>
  <c r="AD56" i="10" s="1"/>
  <c r="AF56" i="10" s="1"/>
  <c r="AG56" i="10" s="1"/>
  <c r="AB61" i="10"/>
  <c r="AD61" i="10" s="1"/>
  <c r="AF61" i="10" s="1"/>
  <c r="AG61" i="10" s="1"/>
  <c r="AB84" i="10"/>
  <c r="AD84" i="10" s="1"/>
  <c r="AF84" i="10" s="1"/>
  <c r="AG84" i="10" s="1"/>
  <c r="AB6" i="8"/>
  <c r="AD6" i="8" s="1"/>
  <c r="AF6" i="8" s="1"/>
  <c r="AG6" i="8" s="1"/>
  <c r="AB26" i="10"/>
  <c r="AD26" i="10" s="1"/>
  <c r="AF26" i="10" s="1"/>
  <c r="AG26" i="10" s="1"/>
  <c r="AB21" i="7"/>
  <c r="AD21" i="7" s="1"/>
  <c r="AF21" i="7" s="1"/>
  <c r="AG21" i="7" s="1"/>
  <c r="AB69" i="10"/>
  <c r="AD69" i="10" s="1"/>
  <c r="AF69" i="10" s="1"/>
  <c r="AG69" i="10" s="1"/>
  <c r="AB99" i="10"/>
  <c r="AD99" i="10" s="1"/>
  <c r="AF99" i="10" s="1"/>
  <c r="AG99" i="10" s="1"/>
  <c r="AI100" i="10" s="1"/>
  <c r="AB17" i="7"/>
  <c r="AB18" i="7"/>
  <c r="AD18" i="7" s="1"/>
  <c r="AF18" i="7" s="1"/>
  <c r="AG18" i="7" s="1"/>
  <c r="AB46" i="10"/>
  <c r="AD46" i="10" s="1"/>
  <c r="AF46" i="10" s="1"/>
  <c r="AG46" i="10" s="1"/>
  <c r="AB23" i="7"/>
  <c r="AD23" i="7" s="1"/>
  <c r="AF23" i="7" s="1"/>
  <c r="AG23" i="7" s="1"/>
  <c r="AB63" i="10"/>
  <c r="AD63" i="10" s="1"/>
  <c r="AF63" i="10" s="1"/>
  <c r="AG63" i="10" s="1"/>
  <c r="AB108" i="10"/>
  <c r="AD108" i="10" s="1"/>
  <c r="AF108" i="10" s="1"/>
  <c r="AG108" i="10" s="1"/>
  <c r="AB88" i="10"/>
  <c r="AD88" i="10" s="1"/>
  <c r="AF88" i="10" s="1"/>
  <c r="AG88" i="10" s="1"/>
  <c r="AB19" i="7"/>
  <c r="AD19" i="7" s="1"/>
  <c r="AF19" i="7" s="1"/>
  <c r="AG19" i="7" s="1"/>
  <c r="AB5" i="10"/>
  <c r="AD5" i="10" s="1"/>
  <c r="AF5" i="10" s="1"/>
  <c r="AG5" i="10" s="1"/>
  <c r="AB9" i="10"/>
  <c r="AD9" i="10" s="1"/>
  <c r="AF9" i="10" s="1"/>
  <c r="AG9" i="10" s="1"/>
  <c r="AB38" i="10"/>
  <c r="AD38" i="10" s="1"/>
  <c r="AF38" i="10" s="1"/>
  <c r="AG38" i="10" s="1"/>
  <c r="AB31" i="10"/>
  <c r="AD31" i="10" s="1"/>
  <c r="AF31" i="10" s="1"/>
  <c r="AG31" i="10" s="1"/>
  <c r="AH32" i="10" s="1"/>
  <c r="AB57" i="10"/>
  <c r="AD57" i="10" s="1"/>
  <c r="AF57" i="10" s="1"/>
  <c r="AG57" i="10" s="1"/>
  <c r="AB28" i="10"/>
  <c r="AD28" i="10" s="1"/>
  <c r="AF28" i="10" s="1"/>
  <c r="AG28" i="10" s="1"/>
  <c r="AH28" i="10" s="1"/>
  <c r="AB22" i="10"/>
  <c r="AD22" i="10" s="1"/>
  <c r="AF22" i="10" s="1"/>
  <c r="AG22" i="10" s="1"/>
  <c r="AB21" i="10"/>
  <c r="AD21" i="10" s="1"/>
  <c r="AF21" i="10" s="1"/>
  <c r="AG21" i="10" s="1"/>
  <c r="AB62" i="10"/>
  <c r="AD62" i="10" s="1"/>
  <c r="AF62" i="10" s="1"/>
  <c r="AG62" i="10" s="1"/>
  <c r="AB98" i="10"/>
  <c r="AD98" i="10" s="1"/>
  <c r="AF98" i="10" s="1"/>
  <c r="AG98" i="10" s="1"/>
  <c r="AH98" i="10" s="1"/>
  <c r="AB70" i="10"/>
  <c r="AD70" i="10" s="1"/>
  <c r="AF70" i="10" s="1"/>
  <c r="AG70" i="10" s="1"/>
  <c r="AI71" i="10" s="1"/>
  <c r="AB92" i="10"/>
  <c r="AD92" i="10" s="1"/>
  <c r="AF92" i="10" s="1"/>
  <c r="AG92" i="10" s="1"/>
  <c r="AH92" i="10" s="1"/>
  <c r="AB83" i="10"/>
  <c r="AD83" i="10" s="1"/>
  <c r="AF83" i="10" s="1"/>
  <c r="AG83" i="10" s="1"/>
  <c r="AB89" i="10"/>
  <c r="AD89" i="10" s="1"/>
  <c r="AF89" i="10" s="1"/>
  <c r="AG89" i="10" s="1"/>
  <c r="AH90" i="10" s="1"/>
  <c r="AB71" i="10"/>
  <c r="AD71" i="10" s="1"/>
  <c r="AF71" i="10" s="1"/>
  <c r="AG71" i="10" s="1"/>
  <c r="AB102" i="10"/>
  <c r="AD102" i="10" s="1"/>
  <c r="AF102" i="10" s="1"/>
  <c r="AG102" i="10" s="1"/>
  <c r="AB15" i="8"/>
  <c r="AD15" i="8" s="1"/>
  <c r="AF15" i="8" s="1"/>
  <c r="AG15" i="8" s="1"/>
  <c r="AB94" i="10"/>
  <c r="AD94" i="10" s="1"/>
  <c r="AF94" i="10" s="1"/>
  <c r="AG94" i="10" s="1"/>
  <c r="AI94" i="10" s="1"/>
  <c r="AB112" i="10"/>
  <c r="AD112" i="10" s="1"/>
  <c r="AF112" i="10" s="1"/>
  <c r="AG112" i="10" s="1"/>
  <c r="AB16" i="8"/>
  <c r="AD16" i="8" s="1"/>
  <c r="AF16" i="8" s="1"/>
  <c r="AG16" i="8" s="1"/>
  <c r="AB126" i="10"/>
  <c r="AD126" i="10" s="1"/>
  <c r="AF126" i="10" s="1"/>
  <c r="AG126" i="10" s="1"/>
  <c r="AB122" i="10"/>
  <c r="AD122" i="10" s="1"/>
  <c r="AF122" i="10" s="1"/>
  <c r="AG122" i="10" s="1"/>
  <c r="AB120" i="10"/>
  <c r="AD120" i="10" s="1"/>
  <c r="AF120" i="10" s="1"/>
  <c r="AG120" i="10" s="1"/>
  <c r="AB143" i="10"/>
  <c r="AD143" i="10" s="1"/>
  <c r="AF143" i="10" s="1"/>
  <c r="AG143" i="10" s="1"/>
  <c r="AB136" i="10"/>
  <c r="AD136" i="10" s="1"/>
  <c r="AF136" i="10" s="1"/>
  <c r="AG136" i="10" s="1"/>
  <c r="AB129" i="10"/>
  <c r="AD129" i="10" s="1"/>
  <c r="AF129" i="10" s="1"/>
  <c r="AG129" i="10" s="1"/>
  <c r="AB132" i="10"/>
  <c r="AD132" i="10" s="1"/>
  <c r="AF132" i="10" s="1"/>
  <c r="AG132" i="10" s="1"/>
  <c r="AB131" i="10"/>
  <c r="AD131" i="10" s="1"/>
  <c r="AF131" i="10" s="1"/>
  <c r="AG131" i="10" s="1"/>
  <c r="AB116" i="10"/>
  <c r="AD116" i="10" s="1"/>
  <c r="AF116" i="10" s="1"/>
  <c r="AG116" i="10" s="1"/>
  <c r="AB133" i="10"/>
  <c r="AD133" i="10" s="1"/>
  <c r="AF133" i="10" s="1"/>
  <c r="AG133" i="10" s="1"/>
  <c r="AB134" i="10"/>
  <c r="AD134" i="10" s="1"/>
  <c r="AF134" i="10" s="1"/>
  <c r="AG134" i="10" s="1"/>
  <c r="AB121" i="10"/>
  <c r="AD121" i="10" s="1"/>
  <c r="AF121" i="10" s="1"/>
  <c r="AG121" i="10" s="1"/>
  <c r="AB137" i="10"/>
  <c r="AD137" i="10" s="1"/>
  <c r="AF137" i="10" s="1"/>
  <c r="AG137" i="10" s="1"/>
  <c r="AB139" i="10"/>
  <c r="AD139" i="10" s="1"/>
  <c r="AF139" i="10" s="1"/>
  <c r="AG139" i="10" s="1"/>
  <c r="AB124" i="10"/>
  <c r="AD124" i="10" s="1"/>
  <c r="AF124" i="10" s="1"/>
  <c r="AG124" i="10" s="1"/>
  <c r="AB128" i="10"/>
  <c r="AD128" i="10" s="1"/>
  <c r="AF128" i="10" s="1"/>
  <c r="AG128" i="10" s="1"/>
  <c r="AB117" i="10"/>
  <c r="AD117" i="10" s="1"/>
  <c r="AF117" i="10" s="1"/>
  <c r="AG117" i="10" s="1"/>
  <c r="AB141" i="10"/>
  <c r="AD141" i="10" s="1"/>
  <c r="AF141" i="10" s="1"/>
  <c r="AG141" i="10" s="1"/>
  <c r="AB130" i="10"/>
  <c r="AD130" i="10" s="1"/>
  <c r="AF130" i="10" s="1"/>
  <c r="AG130" i="10" s="1"/>
  <c r="AB118" i="10"/>
  <c r="AD118" i="10" s="1"/>
  <c r="AF118" i="10" s="1"/>
  <c r="AG118" i="10" s="1"/>
  <c r="AB125" i="10"/>
  <c r="AD125" i="10" s="1"/>
  <c r="AF125" i="10" s="1"/>
  <c r="AG125" i="10" s="1"/>
  <c r="AB119" i="10"/>
  <c r="AD119" i="10" s="1"/>
  <c r="AF119" i="10" s="1"/>
  <c r="AG119" i="10" s="1"/>
  <c r="AB142" i="10"/>
  <c r="AD142" i="10" s="1"/>
  <c r="AF142" i="10" s="1"/>
  <c r="AG142" i="10" s="1"/>
  <c r="AB135" i="10"/>
  <c r="AD135" i="10" s="1"/>
  <c r="AF135" i="10" s="1"/>
  <c r="AG135" i="10" s="1"/>
  <c r="AB123" i="10"/>
  <c r="AD123" i="10" s="1"/>
  <c r="AF123" i="10" s="1"/>
  <c r="AG123" i="10" s="1"/>
  <c r="AB127" i="10"/>
  <c r="AD127" i="10" s="1"/>
  <c r="AF127" i="10" s="1"/>
  <c r="AG127" i="10" s="1"/>
  <c r="AB138" i="10"/>
  <c r="AD138" i="10" s="1"/>
  <c r="AF138" i="10" s="1"/>
  <c r="AG138" i="10" s="1"/>
  <c r="AB140" i="10"/>
  <c r="AD140" i="10" s="1"/>
  <c r="AF140" i="10" s="1"/>
  <c r="AG140" i="10" s="1"/>
  <c r="AD17" i="7"/>
  <c r="AH88" i="10"/>
  <c r="AI88" i="10"/>
  <c r="AI98" i="10"/>
  <c r="AH100" i="10"/>
  <c r="AI66" i="10"/>
  <c r="AH66" i="10"/>
  <c r="AI42" i="10"/>
  <c r="AI16" i="10"/>
  <c r="AH58" i="10"/>
  <c r="AI24" i="10"/>
  <c r="AH24" i="10"/>
  <c r="AI22" i="10"/>
  <c r="AH22" i="10"/>
  <c r="AI40" i="10" l="1"/>
  <c r="AI58" i="10"/>
  <c r="AI108" i="10"/>
  <c r="AI48" i="10"/>
  <c r="AI30" i="10"/>
  <c r="AI34" i="10"/>
  <c r="AI38" i="10"/>
  <c r="AH96" i="10"/>
  <c r="AH75" i="10"/>
  <c r="AI16" i="8"/>
  <c r="AI112" i="10"/>
  <c r="AI52" i="10"/>
  <c r="AI6" i="10"/>
  <c r="AH69" i="10"/>
  <c r="AH10" i="10"/>
  <c r="AH20" i="10"/>
  <c r="AH38" i="10"/>
  <c r="AI11" i="8"/>
  <c r="AH34" i="10"/>
  <c r="AI102" i="10"/>
  <c r="AH71" i="10"/>
  <c r="AI28" i="10"/>
  <c r="AH48" i="10"/>
  <c r="AH16" i="10"/>
  <c r="AD4" i="8"/>
  <c r="AB22" i="8"/>
  <c r="AI86" i="10"/>
  <c r="AH102" i="10"/>
  <c r="AH94" i="10"/>
  <c r="AI84" i="10"/>
  <c r="AI64" i="10"/>
  <c r="AH26" i="10"/>
  <c r="AI46" i="10"/>
  <c r="AH105" i="10"/>
  <c r="AI36" i="10"/>
  <c r="AH54" i="10"/>
  <c r="AH108" i="10"/>
  <c r="AI75" i="10"/>
  <c r="AI82" i="10"/>
  <c r="AH52" i="10"/>
  <c r="AI14" i="10"/>
  <c r="AH16" i="8"/>
  <c r="AH24" i="7"/>
  <c r="AH28" i="7"/>
  <c r="AI44" i="10"/>
  <c r="AI62" i="10"/>
  <c r="AH73" i="10"/>
  <c r="AH30" i="10"/>
  <c r="AI73" i="10"/>
  <c r="AH112" i="10"/>
  <c r="AI28" i="7"/>
  <c r="AI50" i="10"/>
  <c r="AI80" i="10"/>
  <c r="AI10" i="10"/>
  <c r="AH46" i="10"/>
  <c r="AI67" i="10"/>
  <c r="AI90" i="10"/>
  <c r="AI24" i="7"/>
  <c r="AH36" i="10"/>
  <c r="AI18" i="10"/>
  <c r="AI26" i="10"/>
  <c r="AH67" i="10"/>
  <c r="AH101" i="10"/>
  <c r="AI54" i="10"/>
  <c r="AI96" i="10"/>
  <c r="AH64" i="10"/>
  <c r="AH78" i="10"/>
  <c r="AI32" i="10"/>
  <c r="AI92" i="10"/>
  <c r="AH44" i="10"/>
  <c r="AH84" i="10"/>
  <c r="AH82" i="10"/>
  <c r="AH62" i="10"/>
  <c r="AI105" i="10"/>
  <c r="AB31" i="7"/>
  <c r="AI117" i="10"/>
  <c r="AI130" i="10"/>
  <c r="AH130" i="10"/>
  <c r="AH126" i="10"/>
  <c r="AI126" i="10"/>
  <c r="AI137" i="10"/>
  <c r="AH137" i="10"/>
  <c r="AI141" i="10"/>
  <c r="AH141" i="10"/>
  <c r="AH120" i="10"/>
  <c r="AI120" i="10"/>
  <c r="AH122" i="10"/>
  <c r="AI122" i="10"/>
  <c r="AI139" i="10"/>
  <c r="AH139" i="10"/>
  <c r="AI132" i="10"/>
  <c r="AH132" i="10"/>
  <c r="AI143" i="10"/>
  <c r="AH143" i="10"/>
  <c r="AI128" i="10"/>
  <c r="AH128" i="10"/>
  <c r="AI135" i="10"/>
  <c r="AH135" i="10"/>
  <c r="AH117" i="10"/>
  <c r="AI124" i="10"/>
  <c r="AH124" i="10"/>
  <c r="AF17" i="7"/>
  <c r="AD31" i="7"/>
  <c r="AF4" i="8" l="1"/>
  <c r="AD22" i="8"/>
  <c r="AG17" i="7"/>
  <c r="AG31" i="7" s="1"/>
  <c r="AF31" i="7"/>
  <c r="AF22" i="8" l="1"/>
  <c r="AG4" i="8"/>
  <c r="AG32" i="7"/>
  <c r="AI20" i="7"/>
  <c r="AH20" i="7"/>
  <c r="AG22" i="8" l="1"/>
  <c r="AG23" i="8"/>
  <c r="AH7" i="8"/>
  <c r="AI7" i="8"/>
</calcChain>
</file>

<file path=xl/sharedStrings.xml><?xml version="1.0" encoding="utf-8"?>
<sst xmlns="http://schemas.openxmlformats.org/spreadsheetml/2006/main" count="960" uniqueCount="302">
  <si>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</si>
  <si>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</si>
  <si>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</si>
  <si>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</si>
  <si>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</si>
  <si>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</si>
  <si>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</si>
  <si>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</si>
  <si>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</si>
  <si>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</si>
  <si>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</si>
  <si>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</si>
  <si>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</si>
  <si>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</si>
  <si>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</si>
  <si>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</si>
  <si>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</si>
  <si>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</si>
  <si>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</si>
  <si>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</si>
  <si>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</si>
  <si>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</si>
  <si>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</si>
  <si>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</si>
  <si>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</si>
  <si>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</si>
  <si>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</si>
  <si>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</si>
  <si>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</si>
  <si>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</si>
  <si>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</si>
  <si>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</si>
  <si>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</si>
  <si>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</si>
  <si>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</si>
  <si>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</si>
  <si>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</si>
  <si>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</si>
  <si>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</si>
  <si>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</si>
  <si>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</si>
  <si>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</si>
  <si>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</si>
  <si>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</si>
  <si>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</si>
  <si>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</si>
  <si>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</si>
  <si>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</si>
  <si>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</si>
  <si>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</si>
  <si>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</si>
  <si>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</si>
  <si>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</si>
  <si>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</si>
  <si>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</si>
  <si>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</si>
  <si>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</si>
  <si>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</si>
  <si>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</si>
  <si>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</si>
  <si>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</si>
  <si>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</si>
  <si>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</si>
  <si>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</si>
  <si>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</si>
  <si>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</si>
  <si>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</si>
  <si>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</si>
  <si>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</si>
  <si>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</si>
  <si>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</si>
  <si>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</si>
  <si>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</si>
  <si>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</si>
  <si>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</si>
  <si>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</si>
  <si>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</si>
  <si>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</si>
  <si>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</si>
  <si>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</si>
  <si>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</si>
  <si>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</si>
  <si>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</si>
  <si>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</si>
  <si>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</si>
  <si>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</si>
  <si>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</si>
  <si>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</si>
  <si>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</si>
  <si>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</si>
  <si>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</si>
  <si>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</si>
  <si>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</si>
  <si>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</si>
  <si>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</si>
  <si>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</si>
  <si>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</si>
  <si>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</si>
  <si>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</si>
  <si>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</si>
  <si>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</si>
  <si>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</si>
  <si>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</si>
  <si>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</si>
  <si>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</si>
  <si>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</si>
  <si>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</si>
  <si>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</si>
  <si>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</si>
  <si>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</si>
  <si>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</si>
  <si>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</si>
  <si>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</si>
  <si>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</si>
  <si>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</si>
  <si>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</si>
  <si>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</si>
  <si>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</si>
  <si>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</si>
  <si>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</si>
  <si>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</si>
  <si>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</si>
  <si>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</si>
  <si>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</si>
  <si>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Natalie Green River</t>
  </si>
  <si>
    <t>RSP-1</t>
  </si>
  <si>
    <t>Phosphate</t>
  </si>
  <si>
    <t>POX</t>
  </si>
  <si>
    <t>Nick's Waters</t>
  </si>
  <si>
    <t>Peru Holocene</t>
  </si>
  <si>
    <t>Nick's Samples</t>
  </si>
  <si>
    <t>Natalie Offline Tubes</t>
  </si>
  <si>
    <t>SulfateStd</t>
  </si>
  <si>
    <t>JMG-3</t>
  </si>
  <si>
    <t>EMD-091819</t>
  </si>
  <si>
    <t>Junin Core</t>
  </si>
  <si>
    <t>Gona</t>
  </si>
  <si>
    <t>CZ17O</t>
  </si>
  <si>
    <t>Afar Waters</t>
  </si>
  <si>
    <t>El Tesoro</t>
  </si>
  <si>
    <t>BrittanyPrice</t>
  </si>
  <si>
    <t>KHS</t>
  </si>
  <si>
    <t>OrganicStd</t>
  </si>
  <si>
    <t>IAEA-SO-5</t>
  </si>
  <si>
    <t>IAEA-SO-6</t>
  </si>
  <si>
    <t>ksa</t>
  </si>
  <si>
    <t>Contract Waters</t>
  </si>
  <si>
    <t>Huron/Ann Arbor Waters</t>
  </si>
  <si>
    <t>Western US Waters</t>
  </si>
  <si>
    <t>Data_2105 IPL-17O-4258 HouseDI#3-R24-1</t>
  </si>
  <si>
    <t xml:space="preserve">Data_2106 IPL-17O-4259 HouseDI#3-R24-2 </t>
  </si>
  <si>
    <t xml:space="preserve">Data_2107 IPL-17O-4260 HouseDI#3-R24-3 </t>
  </si>
  <si>
    <t xml:space="preserve">Data_2108 IPL-17O-4261 SLAP2-B8-R24-1 </t>
  </si>
  <si>
    <t xml:space="preserve">Data_2109 IPL-17O-4262 SLAP2-B8-R24-2 </t>
  </si>
  <si>
    <t xml:space="preserve">Data_2110 IPL-17O-4263 SLAP2-B8-R24-3 </t>
  </si>
  <si>
    <t xml:space="preserve">Data_2111 IPL-17O-4264 SLAP2-B8-R24-4 </t>
  </si>
  <si>
    <t xml:space="preserve">Data_2112 IPL-17O-4265 VSMOW2-B7-R24-1 </t>
  </si>
  <si>
    <t xml:space="preserve">Data_2113 IPL-17O-4266 VSMOW2-B7-R24-2 </t>
  </si>
  <si>
    <t xml:space="preserve">Data_2114 IPL-17O-4267 VSMOW2-B7-R24-3 </t>
  </si>
  <si>
    <t>Tara's Waters</t>
  </si>
  <si>
    <t xml:space="preserve">Data_2115 IPL-17O-4268 VSMOW2-B7-R24-4 </t>
  </si>
  <si>
    <t xml:space="preserve">Data_2118 IPL-17O-4271 22AZ.NN03-R24-3 </t>
  </si>
  <si>
    <t xml:space="preserve">Data_2119 IPL-17O-4272 22AZ.NN03-R24-4 </t>
  </si>
  <si>
    <t xml:space="preserve">Data_2120 IPL-17O-4273 GC_01_NV-R24-1 </t>
  </si>
  <si>
    <t xml:space="preserve">Data_2121 IPL-17O-4274 GC_01_NV-R24-2 </t>
  </si>
  <si>
    <t xml:space="preserve">Data_2122 IPL-17O-4275 WR_01_CA-R24-1 </t>
  </si>
  <si>
    <t xml:space="preserve">Data_2123 IPL-17O-4276 WR_01_CA-R24-2 </t>
  </si>
  <si>
    <t xml:space="preserve">Data_2124 IPL-17O-4277 DSS_01_CA-R24-1 </t>
  </si>
  <si>
    <t xml:space="preserve">Data_2125 IPL-17O-4278 DSS_01_CA-R24-2 </t>
  </si>
  <si>
    <t xml:space="preserve">Data_2126 IPL-17O-4279 CC_01_CA-R24-1 </t>
  </si>
  <si>
    <t xml:space="preserve">Data_2127 IPL-17O-4280 CC_01_CA-R24-2 </t>
  </si>
  <si>
    <t xml:space="preserve">Data_2128 IPL-17O-4281 LPC_01_CA-R24-1 </t>
  </si>
  <si>
    <t xml:space="preserve">Data_2129 IPL-17O-4282 LPC_01_CA-R24-2 </t>
  </si>
  <si>
    <t xml:space="preserve">Data_2130 IPL-17O-4283 US21-ID-137-R24-1 </t>
  </si>
  <si>
    <t xml:space="preserve">Data_2131 IPL-17O-4284 US21-ID-137-R24-2 </t>
  </si>
  <si>
    <t xml:space="preserve">Data_2132 IPL-17O-4285 USGS47-B1-R24-1 </t>
  </si>
  <si>
    <t xml:space="preserve">Data_2133 IPL-17O-4286 USGS47-B1-R24-2 </t>
  </si>
  <si>
    <t xml:space="preserve">Data_2134 IPL-17O-4287 sw23-R24-1 </t>
  </si>
  <si>
    <t xml:space="preserve">Data_2135 IPL-17O-4288 sw23-R24-2 </t>
  </si>
  <si>
    <t xml:space="preserve">Data_2136 IPL-17O-4289 sw46-R24-1 </t>
  </si>
  <si>
    <t xml:space="preserve">Data_2137 IPL-17O-4290 sw46-R24-2 </t>
  </si>
  <si>
    <t xml:space="preserve">Data_2138 IPL-17O-4291 sw19-R24-1 </t>
  </si>
  <si>
    <t xml:space="preserve">Data_2139 IPL-17O-4292 sw19-R24-2 </t>
  </si>
  <si>
    <t xml:space="preserve">Data_2140 IPL-17O-4293 sw6-R24-1 </t>
  </si>
  <si>
    <t xml:space="preserve">Data_2141 IPL-17O-4295 sw6-R24-3 </t>
  </si>
  <si>
    <t xml:space="preserve">Data_2142 IPL-17O-4296 sw40-R24-1 </t>
  </si>
  <si>
    <t xml:space="preserve">Data_2143 IPL-17O-4297 sw40-R24-2 </t>
  </si>
  <si>
    <t xml:space="preserve">Data_2144 IPL-17O-4298 sw11-R24-1 </t>
  </si>
  <si>
    <t xml:space="preserve">Data_2145 IPL-17O-4299 sw11-R24-2 </t>
  </si>
  <si>
    <t xml:space="preserve">Data_2146 IPL-17O-4300 USGS45-B1-R24-1 </t>
  </si>
  <si>
    <t xml:space="preserve">Data_2147 IPL-17O-4301 USGS45-B1-R24-2 </t>
  </si>
  <si>
    <t xml:space="preserve">Data_2148 IPL-17O-4302 sw12-R24-1 </t>
  </si>
  <si>
    <t xml:space="preserve">Data_2149 IPL-17O-4303 sw12-R24-2 </t>
  </si>
  <si>
    <t xml:space="preserve">Data_2150 IPL-17O-4304 sw9-R24-1 </t>
  </si>
  <si>
    <t xml:space="preserve">Data_2151 IPL-17O-4305 sw9-R24-2 </t>
  </si>
  <si>
    <t xml:space="preserve">Data_2152 IPL-17O-4306 sw41-R24-1 </t>
  </si>
  <si>
    <t xml:space="preserve">Data_2153 IPL-17O-4307 sw41-R24-2 </t>
  </si>
  <si>
    <t xml:space="preserve">Data_2154 IPL-17O-4308 sw7-R24-1 </t>
  </si>
  <si>
    <t xml:space="preserve">Data_2155 IPL-17O-4309 sw7-R24-2 </t>
  </si>
  <si>
    <t xml:space="preserve">Data_2156 IPL-17O-4310 sw50-R24-1 </t>
  </si>
  <si>
    <t xml:space="preserve">Data_2157 IPL-17O-4311 sw50-R24-2 </t>
  </si>
  <si>
    <t xml:space="preserve">Data_2158 IPL-17O-4312 VSMOW2-B7-R24-5 </t>
  </si>
  <si>
    <t xml:space="preserve">Data_2159 IPL-17O-4313 VSMOW2-B7-R24-6 </t>
  </si>
  <si>
    <t xml:space="preserve">Data_2160 IPL-17O-4314 VSMOW2-B7-R24-7 </t>
  </si>
  <si>
    <t xml:space="preserve">Data_2161 IPL-17O-4315 VSMOW2-B7-R24-8 </t>
  </si>
  <si>
    <t xml:space="preserve">Data_2162 IPL-17O-4316 SLAP2-B8-R24-5 </t>
  </si>
  <si>
    <t>Data_2163 IPL-17O-4317 SLAP2-B8-R24-6 1</t>
  </si>
  <si>
    <t>Data_2164 IPL-17O-4318 SLAP2-B8-R24-7 1</t>
  </si>
  <si>
    <t>Data_2165 IPL-17O-4319 SLAP2-B8-R24-8 1</t>
  </si>
  <si>
    <t xml:space="preserve">Data_2163 IPL-17O-4317 SLAP2-B8-R24-6 </t>
  </si>
  <si>
    <t xml:space="preserve">Data_2164 IPL-17O-4318 SLAP2-B8-R24-7 </t>
  </si>
  <si>
    <t xml:space="preserve">Data_2165 IPL-17O-4319 SLAP2-B8-R24-8 </t>
  </si>
  <si>
    <t xml:space="preserve">Data_2166 IPL-17O-4320 PE19-ECT-S058-R24-1 </t>
  </si>
  <si>
    <t>sak</t>
  </si>
  <si>
    <t xml:space="preserve">Data_2167 IPL-17O-4321 PE19-ECT-S058-R24-2 </t>
  </si>
  <si>
    <t>Data_2168 IPL-17O-4322 PE19-ECT-S056-R24-1</t>
  </si>
  <si>
    <t>No clear reason for this high value. Everything about the run seems normal and by-the-books</t>
  </si>
  <si>
    <t>Data_2169 IPL-17O-4323 PE19-ECT-S056-R24-2</t>
  </si>
  <si>
    <t>Data_2170 IPL-17O-4324 PE19-ECT-S058-R24-3</t>
  </si>
  <si>
    <t xml:space="preserve">Data_2171 IPL-17O-4325 PE19-ECT-S054-R24-1 </t>
  </si>
  <si>
    <t>Data_2172 IPL-17O-4326 PE19-ECT-S054-R24-2</t>
  </si>
  <si>
    <t xml:space="preserve">Data_2173 IPL-17O-4327 PE19-ECT-S051-R24-1 </t>
  </si>
  <si>
    <t xml:space="preserve">Data_2174 IPL-17O-4328 PE19-ECT-S051-R24-2 </t>
  </si>
  <si>
    <t>Data_2176 IPL-17O-4330 PE19-ECT-S046-R24-2</t>
  </si>
  <si>
    <t>Data_2177 IPL-17O-4331 PE19-ECT-S046-R24-3</t>
  </si>
  <si>
    <t>Data_2178 IPL-17O-4332 PE19-ECT-S042-R24-1</t>
  </si>
  <si>
    <t xml:space="preserve">Data_2179 IPL-17O-4333 PE19-ECT-S042-R24-2 </t>
  </si>
  <si>
    <t xml:space="preserve">Data_2180 IPL-17O-4334 PE19-ECT-S046-R24-4 </t>
  </si>
  <si>
    <t>Data_2181 IPL-17O-4335 PE19-ECT-S040-R24-1</t>
  </si>
  <si>
    <t>Data_2182 IPL-17O-4336 PE19-ECT-S040-R24-2</t>
  </si>
  <si>
    <t xml:space="preserve">Data_2183 IPL-17O-4337  USGS47-B1-R24-3 </t>
  </si>
  <si>
    <t xml:space="preserve">Data_2184 IPL-17O-4338  USGS47-B1-R24-4 </t>
  </si>
  <si>
    <t xml:space="preserve">Data_2185 IPL-17O-4339 US21-ID-145-R24-1 </t>
  </si>
  <si>
    <t xml:space="preserve">Data_2186 IPL-17O-4340 US21-ID-145-R24-2 </t>
  </si>
  <si>
    <t xml:space="preserve">Data_2187 IPL-17O-4342 US21-WY-166-R24-2 </t>
  </si>
  <si>
    <t xml:space="preserve">Data_2188 IPL-17O-4343 US21-WY-166-R24-3 </t>
  </si>
  <si>
    <t xml:space="preserve">Data_2189 IPL-17O-4344 US21-WY-164-R24-1 </t>
  </si>
  <si>
    <t xml:space="preserve">Data_2190 IPL-17O-4345 US21-WY-164-R24-2 </t>
  </si>
  <si>
    <t xml:space="preserve">Data_2191 IPL-17O-4346 US21-UT-201-R24-1 </t>
  </si>
  <si>
    <t xml:space="preserve">Data_2192 IPL-17O-4347 US21-UT-201-R24-2 </t>
  </si>
  <si>
    <t xml:space="preserve">Data_2193 IPL-17O-4348 US21-UT-203-R24-1 </t>
  </si>
  <si>
    <t xml:space="preserve">Data_2194 IPL-17O-4349 US21-UT-203-R24-2 </t>
  </si>
  <si>
    <t xml:space="preserve">Data_2195 IPL-17O-4350 USGS45-B1-R24-3 </t>
  </si>
  <si>
    <t xml:space="preserve">Data_2196 IPL-17O-4351 USGS45-B1-R24-4 </t>
  </si>
  <si>
    <t xml:space="preserve">Data_2197 IPL-17O-4352 US21-ID-134-R24-1 </t>
  </si>
  <si>
    <t xml:space="preserve">Data_2198 IPL-17O-4353 US21-ID-134-R24-2 </t>
  </si>
  <si>
    <t xml:space="preserve">Data_2199 IPL-17O-4354 US21-MT-103-R24-1 </t>
  </si>
  <si>
    <t xml:space="preserve">Data_2200 IPL-17O-4355 US21-MT-103-R24-2 </t>
  </si>
  <si>
    <t xml:space="preserve">Data_2201 IPL-17O-4356 US21-MT-119-R24-1 </t>
  </si>
  <si>
    <t xml:space="preserve">Data_2202 IPL-17O-4357 US21-MT-119-R24-2 </t>
  </si>
  <si>
    <t xml:space="preserve">Data_2203 IPL-17O-4358 US21-ID-135-R24-1 </t>
  </si>
  <si>
    <t xml:space="preserve">Data_2204 IPL-17O-4359 US21-ID-135-R24-2 </t>
  </si>
  <si>
    <t xml:space="preserve">Data_2205 IPL-17O-4360 US21-MT-103-R24-3 </t>
  </si>
  <si>
    <t xml:space="preserve">Data_2206 IPL-17O-4361 US21-WY-164-R24-3 </t>
  </si>
  <si>
    <t xml:space="preserve">Data_2210 IPL-17O-4365 USGS48-B2-R24-1 </t>
  </si>
  <si>
    <t xml:space="preserve">Data_2211 IPL-17O-4366 USGS48-B2-R24-2 </t>
  </si>
  <si>
    <t>Waited 10 minutes extra to inject water sample because the Robot threw an error and the dewars had to be moved manually to configuration 17</t>
  </si>
  <si>
    <t xml:space="preserve">Data_2212 IPL-17O-4367 USGS48-B2-R24-3 </t>
  </si>
  <si>
    <t>Data_2213 IPL-17O-4368 VSMOW2-B7-R24-9 1</t>
  </si>
  <si>
    <t>Data_2214 IPL-17O-4369 VSMOW2-B7-R24-10 1</t>
  </si>
  <si>
    <t xml:space="preserve">Data_2215 IPL-17O-4370 VSMOW2-B7-R24-11 </t>
  </si>
  <si>
    <t xml:space="preserve">Data_2214 IPL-17O-4369 VSMOW2-B7-R24-10 </t>
  </si>
  <si>
    <t xml:space="preserve">Data_2213 IPL-17O-4368 VSMOW2-B7-R24-9 </t>
  </si>
  <si>
    <t xml:space="preserve">Data_2216 IPL-17O-4371 VSMOW2-B7-R24-12 </t>
  </si>
  <si>
    <t xml:space="preserve">Data_2217 IPL-17O-4372 SLAP2-B8-R24-9 </t>
  </si>
  <si>
    <t xml:space="preserve">Data_2218 IPL-17O-4373 SLAP2-B8-R24-10 </t>
  </si>
  <si>
    <t>Data_2219 IPL-17O-4374 SLAP2-B8-R24-11 1</t>
  </si>
  <si>
    <t xml:space="preserve">Data_2220 IPL-17O-4375 SLAP2-B8-R24-12 </t>
  </si>
  <si>
    <t xml:space="preserve">Data_2219 IPL-17O-4374 SLAP2-B8-R24-11 </t>
  </si>
  <si>
    <t xml:space="preserve">Data_2221 IPL-17O-4376 SLAP2-B8-R24-13 </t>
  </si>
  <si>
    <t xml:space="preserve">Data_2222 IPL-17O-4377 USGS49-B2-R24-1 </t>
  </si>
  <si>
    <t>Data_2223 IPL-17O-4378 USGS49-B2-R24-2</t>
  </si>
  <si>
    <t>Data_2207 IPL-17O-4362  US21-UT-201-R24-3</t>
  </si>
  <si>
    <t>Data_2208 IPL-17O-4363 USGS47-B1-R24-5</t>
  </si>
  <si>
    <t>Data_2209 IPL-17O-4364 USGS47-B1-R24-6</t>
  </si>
  <si>
    <t>Coldfinger didn't get to -170, only to about -150. Then started warming up to around -50 during sample transfer. Suspected clog in the CF line.</t>
  </si>
  <si>
    <t>Data_2224 IPL-17O-4379 USGS49-B2-R24-3</t>
  </si>
  <si>
    <t>Data_2225 IPL-17O-4380 H2206-2-R24-1</t>
  </si>
  <si>
    <t>Data_2226 IPL-17O-4381 H2206-2-R24-2</t>
  </si>
  <si>
    <t>Data_2227 IPL-17O-4382 P10-R24-1</t>
  </si>
  <si>
    <t>Data_2230 IPL-17O-4385 A4-R24-2</t>
  </si>
  <si>
    <t>Data_2229 IPL-17O-4384 A4-R24-1</t>
  </si>
  <si>
    <t>Data_2228 IPL-17O-4383 P10-R24-2</t>
  </si>
  <si>
    <t>Data_2231 IPL-17O-4386 P2206-18-R24-1</t>
  </si>
  <si>
    <t>small sample volume, vial insert used</t>
  </si>
  <si>
    <t>small sample volume, vial insert used. Noticed some condensation outside of insert and inside main vial before opening.</t>
  </si>
  <si>
    <t>Data_2233 IPL-17O-4388 P1-R24-1</t>
  </si>
  <si>
    <t>Data_2232 IPL-17O-4387 P2206-18-R24-2</t>
  </si>
  <si>
    <t>Data_2234 IPL-17O-4389 P1-R24-2</t>
  </si>
  <si>
    <t>Data_2235 IPL-17O-4390 H2206-6-R24-1</t>
  </si>
  <si>
    <t xml:space="preserve">Data_2236 IPL-17O-4391 H2206-6-R24-2 </t>
  </si>
  <si>
    <t xml:space="preserve">Data_2237 IPL-17O-4392 USGS49-B2-R24-4 </t>
  </si>
  <si>
    <t xml:space="preserve">Data_2240 IPL-17O-4395 USGS48-B2-R24-4 </t>
  </si>
  <si>
    <t xml:space="preserve">Data_2239 IPL-17O-4394 USGS49-B2-R24-6 </t>
  </si>
  <si>
    <t xml:space="preserve">Data_2238 IPL-17O-4393 USGS49-B2-R24-5 </t>
  </si>
  <si>
    <t xml:space="preserve">Data_2241 IPL-17O-4396 USGS48-B2-R24-5 </t>
  </si>
  <si>
    <t xml:space="preserve">Data_2242 IPL-17O-4397 H2206-28-R24-1 </t>
  </si>
  <si>
    <t xml:space="preserve">Data_2243 IPL-17O-4398 H2206-28-R24-2 </t>
  </si>
  <si>
    <t xml:space="preserve">Data_2244 IPL-17O-4399 SYP-15-R24-1 </t>
  </si>
  <si>
    <t xml:space="preserve">Data_2245 IPL-17O-4400 SYP-15-R24-2 </t>
  </si>
  <si>
    <t xml:space="preserve">Data_2246 IPL-17O-4401 H14-R24-1 </t>
  </si>
  <si>
    <t>Data_2247 IPL-17O-4402 H14-R24-2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</si>
</sst>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95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 applyAlignment="1">
      <alignment horizontal="left"/>
    </xf>
    <xf numFmtId="0" fontId="23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40" borderId="11" xfId="0" applyFill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22" fillId="34" borderId="0" xfId="39"/>
    <xf numFmtId="0" fontId="9" fillId="32" borderId="0" xfId="37"/>
    <xf numFmtId="0" fontId="9" fillId="31" borderId="0" xfId="36"/>
    <xf numFmtId="0" fontId="0" fillId="32" borderId="0" xfId="37" applyFont="1"/>
    <xf numFmtId="0" fontId="1" fillId="34" borderId="12" xfId="39" applyFont="1" applyBorder="1"/>
    <xf numFmtId="0" fontId="28" fillId="39" borderId="0" xfId="0" applyFont="1" applyFill="1" applyAlignment="1">
      <alignment horizontal="center"/>
    </xf>
    <xf numFmtId="0" fontId="0" fillId="39" borderId="0" xfId="0" applyFill="1" applyAlignment="1">
      <alignment horizontal="left"/>
    </xf>
    <xf numFmtId="2" fontId="0" fillId="39" borderId="0" xfId="0" applyNumberFormat="1" applyFill="1" applyAlignment="1">
      <alignment horizontal="center"/>
    </xf>
    <xf numFmtId="165" fontId="0" fillId="39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41" borderId="13" xfId="0" applyFill="1" applyBorder="1"/>
    <xf numFmtId="0" fontId="0" fillId="42" borderId="13" xfId="0" applyFill="1" applyBorder="1"/>
    <xf numFmtId="164" fontId="0" fillId="0" borderId="0" xfId="0" applyNumberFormat="1" applyAlignment="1">
      <alignment horizontal="center"/>
    </xf>
    <xf numFmtId="0" fontId="27" fillId="39" borderId="0" xfId="0" applyFont="1" applyFill="1" applyAlignment="1">
      <alignment horizontal="center"/>
    </xf>
    <xf numFmtId="0" fontId="4" fillId="39" borderId="0" xfId="0" applyFont="1" applyFill="1" applyAlignment="1">
      <alignment horizontal="left"/>
    </xf>
    <xf numFmtId="165" fontId="2" fillId="39" borderId="0" xfId="0" applyNumberFormat="1" applyFont="1" applyFill="1" applyAlignment="1">
      <alignment horizontal="center"/>
    </xf>
    <xf numFmtId="166" fontId="2" fillId="39" borderId="0" xfId="0" applyNumberFormat="1" applyFont="1" applyFill="1" applyAlignment="1">
      <alignment horizontal="center"/>
    </xf>
    <xf numFmtId="164" fontId="0" fillId="39" borderId="0" xfId="0" applyNumberFormat="1" applyFill="1" applyAlignment="1">
      <alignment horizontal="center"/>
    </xf>
    <xf numFmtId="1" fontId="2" fillId="39" borderId="0" xfId="0" applyNumberFormat="1" applyFont="1" applyFill="1" applyAlignment="1">
      <alignment horizontal="center" vertical="center"/>
    </xf>
    <xf numFmtId="0" fontId="2" fillId="39" borderId="0" xfId="0" applyFont="1" applyFill="1" applyAlignment="1">
      <alignment horizontal="left"/>
    </xf>
    <xf numFmtId="0" fontId="2" fillId="39" borderId="0" xfId="0" applyFont="1" applyFill="1" applyAlignment="1">
      <alignment horizontal="center"/>
    </xf>
    <xf numFmtId="0" fontId="0" fillId="39" borderId="0" xfId="0" applyFill="1" applyAlignment="1">
      <alignment horizontal="right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7106" displayName="Table7106" ref="C1:D147" headerRowDxfId="12" dataDxfId="11" totalsRowDxfId="10">
  <tableColumns count="2">
    <tableColumn id="1" xr3:uid="{00000000-0010-0000-0000-000001000000}" name="Type 1 " totalsRowLabel="Total" dataDxfId="9" totalsRowDxfId="8"/>
    <tableColumn id="2" xr3:uid="{00000000-0010-0000-0000-000002000000}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8" displayName="Table8" ref="H1:H5" totalsRowShown="0" headerRowDxfId="2" headerRowBorderDxfId="1" tableBorderDxfId="0" headerRowCellStyle="Accent6">
  <autoFilter ref="H1:H5" xr:uid="{00000000-0009-0000-0100-000008000000}"/>
  <tableColumns count="1">
    <tableColumn id="1" xr3:uid="{00000000-0010-0000-0900-000001000000}" name="SulfateStd"/>
  </tableColumns>
  <tableStyleInfo name="TableStyleMedium2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PhosphateStd12" displayName="PhosphateStd12" ref="I1:I6" totalsRowShown="0" headerRowCellStyle="Accent6">
  <autoFilter ref="I1:I6" xr:uid="{00000000-0009-0000-0100-00000B000000}"/>
  <tableColumns count="1">
    <tableColumn id="1" xr3:uid="{00000000-0010-0000-0A00-000001000000}" name="Organic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2" totalsRowShown="0">
  <autoFilter ref="B1:B12" xr:uid="{00000000-0009-0000-0100-000002000000}"/>
  <tableColumns count="1">
    <tableColumn id="1" xr3:uid="{00000000-0010-0000-0100-000001000000}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16" totalsRowShown="0">
  <autoFilter ref="C1:C16" xr:uid="{00000000-0009-0000-0100-000003000000}"/>
  <tableColumns count="1">
    <tableColumn id="1" xr3:uid="{00000000-0010-0000-0200-000001000000}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26" totalsRowShown="0">
  <autoFilter ref="D1:D26" xr:uid="{00000000-0009-0000-0100-000004000000}"/>
  <tableColumns count="1">
    <tableColumn id="1" xr3:uid="{00000000-0010-0000-0300-000001000000}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5" displayName="Table5" ref="E1:E24" totalsRowShown="0">
  <autoFilter ref="E1:E24" xr:uid="{00000000-0009-0000-0100-000006000000}"/>
  <tableColumns count="1">
    <tableColumn id="1" xr3:uid="{00000000-0010-0000-0400-000001000000}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9:B20" totalsRowShown="0" dataDxfId="5">
  <autoFilter ref="A19:B20" xr:uid="{00000000-0009-0000-0100-000007000000}"/>
  <tableColumns count="2">
    <tableColumn id="1" xr3:uid="{00000000-0010-0000-0500-000001000000}" name="Type 1 " dataDxfId="4"/>
    <tableColumn id="2" xr3:uid="{00000000-0010-0000-0500-000002000000}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Phosphate" displayName="Phosphate" ref="F1:F6" totalsRowShown="0">
  <autoFilter ref="F1:F6" xr:uid="{00000000-0009-0000-0100-000009000000}"/>
  <tableColumns count="1">
    <tableColumn id="1" xr3:uid="{00000000-0010-0000-0600-000001000000}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" displayName="Table1" ref="A1:A10" totalsRowShown="0">
  <autoFilter ref="A1:A10" xr:uid="{00000000-0009-0000-0100-000001000000}"/>
  <tableColumns count="1">
    <tableColumn id="1" xr3:uid="{00000000-0010-0000-0700-000001000000}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PhosphateStd" displayName="PhosphateStd" ref="G1:G6" totalsRowShown="0" headerRowCellStyle="Accent6">
  <autoFilter ref="G1:G6" xr:uid="{00000000-0009-0000-0100-00000A000000}"/>
  <tableColumns count="1">
    <tableColumn id="1" xr3:uid="{00000000-0010-0000-0800-000001000000}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7"/>
  <sheetViews>
    <sheetView tabSelected="1" workbookViewId="0">
      <pane xSplit="5" ySplit="1" topLeftCell="AD86" activePane="bottomRight" state="frozen"/>
      <selection pane="topRight" activeCell="F1" sqref="F1"/>
      <selection pane="bottomLeft" activeCell="A2" sqref="A2"/>
      <selection pane="bottomRight" activeCell="E104" sqref="E104"/>
    </sheetView>
  </sheetViews>
  <sheetFormatPr baseColWidth="10" defaultColWidth="9.1640625" defaultRowHeight="15" x14ac:dyDescent="0.2"/>
  <cols>
    <col min="1" max="1" width="9.5" style="62" bestFit="1" customWidth="1"/>
    <col min="2" max="2" width="7.5" style="62" customWidth="1"/>
    <col min="3" max="3" width="13.5" style="42" customWidth="1"/>
    <col min="4" max="4" width="13.33203125" style="42" customWidth="1"/>
    <col min="5" max="5" width="47" style="20" customWidth="1"/>
    <col min="6" max="6" width="12.6640625" style="44" bestFit="1" customWidth="1"/>
    <col min="7" max="7" width="11.6640625" style="44" bestFit="1" customWidth="1"/>
    <col min="8" max="8" width="12" style="44" bestFit="1" customWidth="1"/>
    <col min="9" max="10" width="12.6640625" style="44" bestFit="1" customWidth="1"/>
    <col min="11" max="11" width="12" style="44" bestFit="1" customWidth="1"/>
    <col min="12" max="12" width="12.6640625" style="44" bestFit="1" customWidth="1"/>
    <col min="13" max="13" width="12" style="44" bestFit="1" customWidth="1"/>
    <col min="14" max="14" width="12.6640625" style="44" bestFit="1" customWidth="1"/>
    <col min="15" max="15" width="11" style="44" bestFit="1" customWidth="1"/>
    <col min="16" max="16" width="12.6640625" style="44" bestFit="1" customWidth="1"/>
    <col min="17" max="17" width="12" style="44" bestFit="1" customWidth="1"/>
    <col min="18" max="18" width="12.6640625" style="44" bestFit="1" customWidth="1"/>
    <col min="19" max="21" width="12" style="44" bestFit="1" customWidth="1"/>
    <col min="22" max="22" width="15.83203125" style="44" bestFit="1" customWidth="1"/>
    <col min="23" max="23" width="7.5" style="70" bestFit="1" customWidth="1"/>
    <col min="24" max="24" width="14.6640625" style="44" customWidth="1"/>
    <col min="25" max="25" width="14.5" style="44" customWidth="1"/>
    <col min="26" max="26" width="15.33203125" style="20" bestFit="1" customWidth="1"/>
    <col min="27" max="27" width="15.1640625" style="20" bestFit="1" customWidth="1"/>
    <col min="28" max="29" width="11.1640625" style="20" bestFit="1" customWidth="1"/>
    <col min="30" max="30" width="12.1640625" style="20" bestFit="1" customWidth="1"/>
    <col min="31" max="31" width="10.83203125" style="20" bestFit="1" customWidth="1"/>
    <col min="32" max="32" width="11.83203125" style="20" bestFit="1" customWidth="1"/>
    <col min="33" max="33" width="14.33203125" style="20" bestFit="1" customWidth="1"/>
    <col min="34" max="34" width="8.5" style="66" customWidth="1"/>
    <col min="35" max="35" width="7.6640625" style="66" customWidth="1"/>
    <col min="36" max="36" width="28.5" style="42" customWidth="1"/>
    <col min="37" max="37" width="9.5" style="46" bestFit="1" customWidth="1"/>
    <col min="38" max="38" width="7.1640625" style="46" bestFit="1" customWidth="1"/>
    <col min="39" max="39" width="10" style="46" bestFit="1" customWidth="1"/>
    <col min="40" max="40" width="11.83203125" style="46" bestFit="1" customWidth="1"/>
    <col min="41" max="16384" width="9.1640625" style="20"/>
  </cols>
  <sheetData>
    <row r="1" spans="1:40" s="22" customFormat="1" x14ac:dyDescent="0.2">
      <c r="A1" s="60" t="s">
        <v>0</v>
      </c>
      <c r="B1" s="60" t="s">
        <v>78</v>
      </c>
      <c r="C1" s="42" t="s">
        <v>64</v>
      </c>
      <c r="D1" s="42" t="s">
        <v>57</v>
      </c>
      <c r="E1" s="22" t="s">
        <v>1</v>
      </c>
      <c r="F1" s="68" t="s">
        <v>2</v>
      </c>
      <c r="G1" s="68" t="s">
        <v>3</v>
      </c>
      <c r="H1" s="68" t="s">
        <v>4</v>
      </c>
      <c r="I1" s="68" t="s">
        <v>5</v>
      </c>
      <c r="J1" s="68" t="s">
        <v>6</v>
      </c>
      <c r="K1" s="68" t="s">
        <v>7</v>
      </c>
      <c r="L1" s="68" t="s">
        <v>8</v>
      </c>
      <c r="M1" s="68" t="s">
        <v>9</v>
      </c>
      <c r="N1" s="68" t="s">
        <v>10</v>
      </c>
      <c r="O1" s="68" t="s">
        <v>11</v>
      </c>
      <c r="P1" s="68" t="s">
        <v>12</v>
      </c>
      <c r="Q1" s="68" t="s">
        <v>13</v>
      </c>
      <c r="R1" s="68" t="s">
        <v>14</v>
      </c>
      <c r="S1" s="68" t="s">
        <v>15</v>
      </c>
      <c r="T1" s="68" t="s">
        <v>16</v>
      </c>
      <c r="U1" s="68" t="s">
        <v>17</v>
      </c>
      <c r="V1" s="68" t="s">
        <v>18</v>
      </c>
      <c r="W1" s="69" t="s">
        <v>19</v>
      </c>
      <c r="X1" s="68" t="s">
        <v>20</v>
      </c>
      <c r="Y1" s="68" t="s">
        <v>21</v>
      </c>
      <c r="Z1" s="5" t="s">
        <v>42</v>
      </c>
      <c r="AA1" s="5" t="s">
        <v>43</v>
      </c>
      <c r="AB1" s="5" t="s">
        <v>36</v>
      </c>
      <c r="AC1" s="5" t="s">
        <v>91</v>
      </c>
      <c r="AD1" s="22" t="s">
        <v>31</v>
      </c>
      <c r="AE1" s="22" t="s">
        <v>32</v>
      </c>
      <c r="AF1" s="22" t="s">
        <v>33</v>
      </c>
      <c r="AG1" s="22" t="s">
        <v>34</v>
      </c>
      <c r="AH1" s="65" t="s">
        <v>72</v>
      </c>
      <c r="AI1" s="65" t="s">
        <v>73</v>
      </c>
      <c r="AJ1" s="57" t="s">
        <v>80</v>
      </c>
      <c r="AK1" s="22" t="s">
        <v>112</v>
      </c>
      <c r="AL1" s="22" t="s">
        <v>113</v>
      </c>
      <c r="AM1" s="22" t="s">
        <v>114</v>
      </c>
      <c r="AN1" s="22" t="s">
        <v>115</v>
      </c>
    </row>
    <row r="2" spans="1:40" s="22" customFormat="1" x14ac:dyDescent="0.2">
      <c r="A2" s="62" t="s">
        <v>96</v>
      </c>
      <c r="B2" s="60"/>
      <c r="C2" s="63"/>
      <c r="D2" s="42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9"/>
      <c r="X2" s="68"/>
      <c r="Y2" s="68"/>
      <c r="Z2" s="80"/>
      <c r="AA2" s="80"/>
      <c r="AB2" s="44"/>
      <c r="AC2" s="44"/>
      <c r="AD2" s="44"/>
      <c r="AE2" s="44"/>
      <c r="AF2" s="83"/>
      <c r="AG2" s="83"/>
      <c r="AH2" s="65"/>
      <c r="AI2" s="65"/>
      <c r="AJ2" s="57"/>
      <c r="AK2" s="20"/>
      <c r="AL2" s="20"/>
      <c r="AM2" s="20"/>
      <c r="AN2" s="20"/>
    </row>
    <row r="3" spans="1:40" s="91" customFormat="1" x14ac:dyDescent="0.2">
      <c r="A3" s="76"/>
      <c r="B3" s="84"/>
      <c r="C3" s="85"/>
      <c r="D3" s="77"/>
      <c r="E3" s="76" t="s">
        <v>96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7"/>
      <c r="X3" s="86"/>
      <c r="Y3" s="86"/>
      <c r="Z3" s="78"/>
      <c r="AA3" s="78"/>
      <c r="AB3" s="79"/>
      <c r="AC3" s="79"/>
      <c r="AD3" s="79"/>
      <c r="AE3" s="79"/>
      <c r="AF3" s="88"/>
      <c r="AG3" s="88"/>
      <c r="AH3" s="89"/>
      <c r="AI3" s="89"/>
      <c r="AJ3" s="90"/>
      <c r="AK3" s="92"/>
      <c r="AL3" s="92"/>
      <c r="AM3" s="92"/>
      <c r="AN3" s="92"/>
    </row>
    <row r="4" spans="1:40" customFormat="1" x14ac:dyDescent="0.2">
      <c r="A4">
        <v>4258</v>
      </c>
      <c r="B4" t="s">
        <v>145</v>
      </c>
      <c r="C4" t="s">
        <v>61</v>
      </c>
      <c r="D4" t="s">
        <v>65</v>
      </c>
      <c r="E4" t="s">
        <v>149</v>
      </c>
      <c r="F4">
        <v>-3.6089637051327101</v>
      </c>
      <c r="G4">
        <v>-3.6154925899912098</v>
      </c>
      <c r="H4">
        <v>6.6337102449408698E-3</v>
      </c>
      <c r="I4">
        <v>-6.8640285160105297</v>
      </c>
      <c r="J4">
        <v>-6.8876950336726503</v>
      </c>
      <c r="K4">
        <v>6.0203553093610496E-3</v>
      </c>
      <c r="L4">
        <v>2.1210387787950102E-2</v>
      </c>
      <c r="M4">
        <v>5.9775657364526504E-3</v>
      </c>
      <c r="N4">
        <v>-13.767161937179701</v>
      </c>
      <c r="O4">
        <v>6.5660796248058597E-3</v>
      </c>
      <c r="P4">
        <v>-26.623570044114999</v>
      </c>
      <c r="Q4">
        <v>5.9005736639817204E-3</v>
      </c>
      <c r="R4">
        <v>-37.310765682132001</v>
      </c>
      <c r="S4">
        <v>0.23603789643159601</v>
      </c>
      <c r="T4">
        <v>1988.2545897745599</v>
      </c>
      <c r="U4">
        <v>0.79291122620856402</v>
      </c>
      <c r="V4" s="14">
        <v>44798.523541666669</v>
      </c>
      <c r="W4">
        <v>2.5</v>
      </c>
      <c r="X4">
        <v>6.7866116748493803E-4</v>
      </c>
      <c r="Y4">
        <v>8.5131875248275601E-4</v>
      </c>
      <c r="Z4" s="80">
        <f>((((N4/1000)+1)/((SMOW!$Z$4/1000)+1))-1)*1000</f>
        <v>-3.3785945948034968</v>
      </c>
      <c r="AA4" s="80">
        <f>((((P4/1000)+1)/((SMOW!$AA$4/1000)+1))-1)*1000</f>
        <v>-6.4769977728600381</v>
      </c>
      <c r="AB4" s="80">
        <f>Z4*SMOW!$AN$6</f>
        <v>-3.444641657515318</v>
      </c>
      <c r="AC4" s="80">
        <f>AA4*SMOW!$AN$12</f>
        <v>-6.5942670713408935</v>
      </c>
      <c r="AD4" s="80">
        <f t="shared" ref="AD4" si="0">LN((AB4/1000)+1)*1000</f>
        <v>-3.4505880950811543</v>
      </c>
      <c r="AE4" s="80">
        <f t="shared" ref="AE4" si="1">LN((AC4/1000)+1)*1000</f>
        <v>-6.6161053081654293</v>
      </c>
      <c r="AF4" s="44">
        <f>(AD4-SMOW!AN$14*AE4)</f>
        <v>4.2715507630192384E-2</v>
      </c>
      <c r="AG4" s="45">
        <f t="shared" ref="AG4" si="2">AF4*1000</f>
        <v>42.715507630192384</v>
      </c>
      <c r="AH4" s="2"/>
      <c r="AK4" s="46">
        <v>24</v>
      </c>
      <c r="AL4" s="46">
        <v>2</v>
      </c>
      <c r="AM4" s="46">
        <v>0</v>
      </c>
      <c r="AN4" s="46">
        <v>0</v>
      </c>
    </row>
    <row r="5" spans="1:40" customFormat="1" x14ac:dyDescent="0.2">
      <c r="A5">
        <v>4259</v>
      </c>
      <c r="B5" t="s">
        <v>145</v>
      </c>
      <c r="C5" t="s">
        <v>61</v>
      </c>
      <c r="D5" t="s">
        <v>65</v>
      </c>
      <c r="E5" t="s">
        <v>150</v>
      </c>
      <c r="F5">
        <v>-3.6689979679756002</v>
      </c>
      <c r="G5">
        <v>-3.6757455541608399</v>
      </c>
      <c r="H5">
        <v>3.9354656632584299E-3</v>
      </c>
      <c r="I5">
        <v>-6.9700637795436098</v>
      </c>
      <c r="J5">
        <v>-6.9944681861556104</v>
      </c>
      <c r="K5">
        <v>1.52497141613196E-3</v>
      </c>
      <c r="L5">
        <v>1.7333648129323899E-2</v>
      </c>
      <c r="M5">
        <v>3.86398573515267E-3</v>
      </c>
      <c r="N5">
        <v>-13.826584151218</v>
      </c>
      <c r="O5">
        <v>3.89534362393139E-3</v>
      </c>
      <c r="P5">
        <v>-26.727495618488302</v>
      </c>
      <c r="Q5">
        <v>1.4946304186338401E-3</v>
      </c>
      <c r="R5">
        <v>-39.108926311627997</v>
      </c>
      <c r="S5">
        <v>0.13431566371412301</v>
      </c>
      <c r="T5">
        <v>1759.6389244628001</v>
      </c>
      <c r="U5">
        <v>0.63426847674419895</v>
      </c>
      <c r="V5" s="14">
        <v>44798.600092592591</v>
      </c>
      <c r="W5">
        <v>2.5</v>
      </c>
      <c r="X5">
        <v>0.100575539741678</v>
      </c>
      <c r="Y5">
        <v>9.6441657967927599E-2</v>
      </c>
      <c r="Z5" s="80">
        <f>((((N5/1000)+1)/((SMOW!$Z$4/1000)+1))-1)*1000</f>
        <v>-3.4386427377788298</v>
      </c>
      <c r="AA5" s="80">
        <f>((((P5/1000)+1)/((SMOW!$AA$4/1000)+1))-1)*1000</f>
        <v>-6.5830743589391227</v>
      </c>
      <c r="AB5" s="80">
        <f>Z5*SMOW!$AN$6</f>
        <v>-3.5058636623890038</v>
      </c>
      <c r="AC5" s="80">
        <f>AA5*SMOW!$AN$12</f>
        <v>-6.7022642272998789</v>
      </c>
      <c r="AD5" s="80">
        <f t="shared" ref="AD5" si="3">LN((AB5/1000)+1)*1000</f>
        <v>-3.5120236038894967</v>
      </c>
      <c r="AE5" s="80">
        <f t="shared" ref="AE5" si="4">LN((AC5/1000)+1)*1000</f>
        <v>-6.724825263374413</v>
      </c>
      <c r="AF5" s="44">
        <f>(AD5-SMOW!AN$14*AE5)</f>
        <v>3.8684135172193379E-2</v>
      </c>
      <c r="AG5" s="45">
        <f t="shared" ref="AG5" si="5">AF5*1000</f>
        <v>38.684135172193379</v>
      </c>
      <c r="AK5" s="46">
        <v>24</v>
      </c>
      <c r="AL5" s="46">
        <v>0</v>
      </c>
      <c r="AM5" s="46">
        <v>0</v>
      </c>
      <c r="AN5" s="46">
        <v>0</v>
      </c>
    </row>
    <row r="6" spans="1:40" customFormat="1" x14ac:dyDescent="0.2">
      <c r="A6">
        <v>4260</v>
      </c>
      <c r="B6" t="s">
        <v>145</v>
      </c>
      <c r="C6" t="s">
        <v>61</v>
      </c>
      <c r="D6" t="s">
        <v>65</v>
      </c>
      <c r="E6" t="s">
        <v>151</v>
      </c>
      <c r="F6">
        <v>-3.6564229967819801</v>
      </c>
      <c r="G6">
        <v>-3.6631245697160399</v>
      </c>
      <c r="H6">
        <v>5.1391197290631199E-3</v>
      </c>
      <c r="I6">
        <v>-6.9473864666190304</v>
      </c>
      <c r="J6">
        <v>-6.9716319597083798</v>
      </c>
      <c r="K6">
        <v>1.48269258002598E-3</v>
      </c>
      <c r="L6">
        <v>1.78971050099806E-2</v>
      </c>
      <c r="M6">
        <v>5.3350789649140497E-3</v>
      </c>
      <c r="N6">
        <v>-13.8141373817499</v>
      </c>
      <c r="O6">
        <v>5.08672644666305E-3</v>
      </c>
      <c r="P6">
        <v>-26.705269495853202</v>
      </c>
      <c r="Q6">
        <v>1.45319276685831E-3</v>
      </c>
      <c r="R6">
        <v>-40.037138017609401</v>
      </c>
      <c r="S6">
        <v>0.13462211840885299</v>
      </c>
      <c r="T6">
        <v>1499.0987448808301</v>
      </c>
      <c r="U6">
        <v>0.37301186869813202</v>
      </c>
      <c r="V6" s="14">
        <v>44798.68173611111</v>
      </c>
      <c r="W6">
        <v>2.5</v>
      </c>
      <c r="X6">
        <v>2.2902671452536701E-3</v>
      </c>
      <c r="Y6">
        <v>1.4067914497191299E-3</v>
      </c>
      <c r="Z6" s="80">
        <f>((((N6/1000)+1)/((SMOW!$Z$4/1000)+1))-1)*1000</f>
        <v>-3.4260648592077114</v>
      </c>
      <c r="AA6" s="80">
        <f>((((P6/1000)+1)/((SMOW!$AA$4/1000)+1))-1)*1000</f>
        <v>-6.5603882085364384</v>
      </c>
      <c r="AB6" s="80">
        <f>Z6*SMOW!$AN$6</f>
        <v>-3.4930399029015882</v>
      </c>
      <c r="AC6" s="80">
        <f>AA6*SMOW!$AN$12</f>
        <v>-6.6791673327474745</v>
      </c>
      <c r="AD6" s="80">
        <f t="shared" ref="AD6" si="6">LN((AB6/1000)+1)*1000</f>
        <v>-3.4991548106805714</v>
      </c>
      <c r="AE6" s="80">
        <f t="shared" ref="AE6" si="7">LN((AC6/1000)+1)*1000</f>
        <v>-6.7015727931514393</v>
      </c>
      <c r="AF6" s="44">
        <f>(AD6-SMOW!AN$14*AE6)</f>
        <v>3.9275624103388473E-2</v>
      </c>
      <c r="AG6" s="45">
        <f t="shared" ref="AG6" si="8">AF6*1000</f>
        <v>39.275624103388473</v>
      </c>
      <c r="AH6" s="2">
        <f>AVERAGE(AG4:AG6)</f>
        <v>40.225088968591415</v>
      </c>
      <c r="AI6">
        <f>STDEV(AG4:AG6)</f>
        <v>2.1769482358267873</v>
      </c>
      <c r="AK6" s="46">
        <v>24</v>
      </c>
      <c r="AL6" s="46">
        <v>0</v>
      </c>
      <c r="AM6" s="46">
        <v>0</v>
      </c>
      <c r="AN6" s="46">
        <v>0</v>
      </c>
    </row>
    <row r="7" spans="1:40" customFormat="1" x14ac:dyDescent="0.2">
      <c r="A7">
        <v>4261</v>
      </c>
      <c r="B7" t="s">
        <v>145</v>
      </c>
      <c r="C7" t="s">
        <v>61</v>
      </c>
      <c r="D7" t="s">
        <v>24</v>
      </c>
      <c r="E7" t="s">
        <v>152</v>
      </c>
      <c r="F7">
        <v>-29.2788123162731</v>
      </c>
      <c r="G7">
        <v>-29.715991765824601</v>
      </c>
      <c r="H7">
        <v>4.9043013774124396E-3</v>
      </c>
      <c r="I7">
        <v>-54.772856668673001</v>
      </c>
      <c r="J7">
        <v>-56.330017108178197</v>
      </c>
      <c r="K7">
        <v>1.5444259650148999E-3</v>
      </c>
      <c r="L7">
        <v>2.6257267293509599E-2</v>
      </c>
      <c r="M7">
        <v>4.7117803466628803E-3</v>
      </c>
      <c r="N7">
        <v>-39.175306657698698</v>
      </c>
      <c r="O7">
        <v>4.8543020661305902E-3</v>
      </c>
      <c r="P7">
        <v>-73.579198930386198</v>
      </c>
      <c r="Q7">
        <v>1.51369789769303E-3</v>
      </c>
      <c r="R7">
        <v>-101.523995684971</v>
      </c>
      <c r="S7">
        <v>0.15640408030608399</v>
      </c>
      <c r="T7">
        <v>1155.1573555945499</v>
      </c>
      <c r="U7">
        <v>0.392235629767613</v>
      </c>
      <c r="V7" s="14">
        <v>44798.771064814813</v>
      </c>
      <c r="W7">
        <v>2.5</v>
      </c>
      <c r="X7">
        <v>9.8916594493774698E-2</v>
      </c>
      <c r="Y7">
        <v>0.38448033643455698</v>
      </c>
      <c r="Z7" s="80">
        <f>((((N7/1000)+1)/((SMOW!$Z$4/1000)+1))-1)*1000</f>
        <v>-29.054378165183081</v>
      </c>
      <c r="AA7" s="80">
        <f>((((P7/1000)+1)/((SMOW!$AA$4/1000)+1))-1)*1000</f>
        <v>-54.404496268653624</v>
      </c>
      <c r="AB7" s="80">
        <f>Z7*SMOW!$AN$6</f>
        <v>-29.622352890437277</v>
      </c>
      <c r="AC7" s="80">
        <f>AA7*SMOW!$AN$12</f>
        <v>-55.389517004396772</v>
      </c>
      <c r="AD7" s="80">
        <f t="shared" ref="AD7" si="9">LN((AB7/1000)+1)*1000</f>
        <v>-30.069956335692659</v>
      </c>
      <c r="AE7" s="80">
        <f t="shared" ref="AE7" si="10">LN((AC7/1000)+1)*1000</f>
        <v>-56.982623767172505</v>
      </c>
      <c r="AF7" s="44">
        <f>(AD7-SMOW!AN$14*AE7)</f>
        <v>1.6869013374424924E-2</v>
      </c>
      <c r="AG7" s="45">
        <f t="shared" ref="AG7" si="11">AF7*1000</f>
        <v>16.869013374424924</v>
      </c>
      <c r="AK7" s="46">
        <v>24</v>
      </c>
      <c r="AL7" s="46">
        <v>2</v>
      </c>
      <c r="AM7" s="46">
        <v>0</v>
      </c>
      <c r="AN7" s="46">
        <v>0</v>
      </c>
    </row>
    <row r="8" spans="1:40" customFormat="1" x14ac:dyDescent="0.2">
      <c r="A8">
        <v>4262</v>
      </c>
      <c r="B8" t="s">
        <v>145</v>
      </c>
      <c r="C8" t="s">
        <v>61</v>
      </c>
      <c r="D8" t="s">
        <v>24</v>
      </c>
      <c r="E8" t="s">
        <v>153</v>
      </c>
      <c r="F8">
        <v>-29.099232369318202</v>
      </c>
      <c r="G8">
        <v>-29.531012485984899</v>
      </c>
      <c r="H8">
        <v>5.0034800965070396E-3</v>
      </c>
      <c r="I8">
        <v>-54.426172414140503</v>
      </c>
      <c r="J8">
        <v>-55.9633117579748</v>
      </c>
      <c r="K8">
        <v>6.5706789145549803E-3</v>
      </c>
      <c r="L8">
        <v>1.76161222258347E-2</v>
      </c>
      <c r="M8">
        <v>3.6700326208571801E-3</v>
      </c>
      <c r="N8">
        <v>-38.9975575267922</v>
      </c>
      <c r="O8">
        <v>4.9524696590177103E-3</v>
      </c>
      <c r="P8">
        <v>-73.239412343566102</v>
      </c>
      <c r="Q8">
        <v>6.43994797074917E-3</v>
      </c>
      <c r="R8">
        <v>-101.242429384066</v>
      </c>
      <c r="S8">
        <v>0.185507610156005</v>
      </c>
      <c r="T8">
        <v>649.42143559102999</v>
      </c>
      <c r="U8">
        <v>0.46035180269021903</v>
      </c>
      <c r="V8" s="14">
        <v>44799.499293981484</v>
      </c>
      <c r="W8">
        <v>2.5</v>
      </c>
      <c r="X8">
        <v>0.27247765001576701</v>
      </c>
      <c r="Y8">
        <v>0.264150410098274</v>
      </c>
      <c r="Z8" s="80">
        <f>((((N8/1000)+1)/((SMOW!$Z$4/1000)+1))-1)*1000</f>
        <v>-28.874756698713199</v>
      </c>
      <c r="AA8" s="80">
        <f>((((P8/1000)+1)/((SMOW!$AA$4/1000)+1))-1)*1000</f>
        <v>-54.057676909292972</v>
      </c>
      <c r="AB8" s="80">
        <f>Z8*SMOW!$AN$6</f>
        <v>-29.439220061497753</v>
      </c>
      <c r="AC8" s="80">
        <f>AA8*SMOW!$AN$12</f>
        <v>-55.036418306305727</v>
      </c>
      <c r="AD8" s="80">
        <f t="shared" ref="AD8" si="12">LN((AB8/1000)+1)*1000</f>
        <v>-29.881250885864031</v>
      </c>
      <c r="AE8" s="80">
        <f t="shared" ref="AE8" si="13">LN((AC8/1000)+1)*1000</f>
        <v>-56.608890121268431</v>
      </c>
      <c r="AF8" s="44">
        <f>(AD8-SMOW!AN$14*AE8)</f>
        <v>8.2430981657033442E-3</v>
      </c>
      <c r="AG8" s="45">
        <f t="shared" ref="AG8" si="14">AF8*1000</f>
        <v>8.2430981657033442</v>
      </c>
      <c r="AK8" s="46">
        <v>24</v>
      </c>
      <c r="AL8" s="46">
        <v>0</v>
      </c>
      <c r="AM8" s="46">
        <v>0</v>
      </c>
      <c r="AN8" s="46">
        <v>0</v>
      </c>
    </row>
    <row r="9" spans="1:40" customFormat="1" x14ac:dyDescent="0.2">
      <c r="A9">
        <v>4263</v>
      </c>
      <c r="B9" t="s">
        <v>145</v>
      </c>
      <c r="C9" t="s">
        <v>61</v>
      </c>
      <c r="D9" t="s">
        <v>24</v>
      </c>
      <c r="E9" t="s">
        <v>154</v>
      </c>
      <c r="F9">
        <v>-29.236961707411702</v>
      </c>
      <c r="G9">
        <v>-29.6728797095011</v>
      </c>
      <c r="H9">
        <v>4.5296375802514298E-3</v>
      </c>
      <c r="I9">
        <v>-54.677724196874202</v>
      </c>
      <c r="J9">
        <v>-56.229377088049098</v>
      </c>
      <c r="K9">
        <v>1.6616128317566801E-3</v>
      </c>
      <c r="L9">
        <v>1.6231392988822702E-2</v>
      </c>
      <c r="M9">
        <v>4.74333440027579E-3</v>
      </c>
      <c r="N9">
        <v>-39.133882715442603</v>
      </c>
      <c r="O9">
        <v>4.4834579632304699E-3</v>
      </c>
      <c r="P9">
        <v>-73.485959224614504</v>
      </c>
      <c r="Q9">
        <v>1.6285532017612299E-3</v>
      </c>
      <c r="R9">
        <v>-103.94011290935801</v>
      </c>
      <c r="S9">
        <v>0.200780669591618</v>
      </c>
      <c r="T9">
        <v>564.99833375913602</v>
      </c>
      <c r="U9">
        <v>0.36498768057745201</v>
      </c>
      <c r="V9" s="14">
        <v>44799.580428240741</v>
      </c>
      <c r="W9">
        <v>2.5</v>
      </c>
      <c r="X9">
        <v>5.7013360864670702E-2</v>
      </c>
      <c r="Y9">
        <v>0.32829419401140297</v>
      </c>
      <c r="Z9" s="80">
        <f>((((N9/1000)+1)/((SMOW!$Z$4/1000)+1))-1)*1000</f>
        <v>-29.012517880313894</v>
      </c>
      <c r="AA9" s="80">
        <f>((((P9/1000)+1)/((SMOW!$AA$4/1000)+1))-1)*1000</f>
        <v>-54.309326723188775</v>
      </c>
      <c r="AB9" s="80">
        <f>Z9*SMOW!$AN$6</f>
        <v>-29.579674292277662</v>
      </c>
      <c r="AC9" s="80">
        <f>AA9*SMOW!$AN$12</f>
        <v>-55.292624366501641</v>
      </c>
      <c r="AD9" s="80">
        <f t="shared" ref="AD9" si="15">LN((AB9/1000)+1)*1000</f>
        <v>-30.025975871199009</v>
      </c>
      <c r="AE9" s="80">
        <f t="shared" ref="AE9" si="16">LN((AC9/1000)+1)*1000</f>
        <v>-56.880054855819083</v>
      </c>
      <c r="AF9" s="44">
        <f>(AD9-SMOW!AN$14*AE9)</f>
        <v>6.6930926734691809E-3</v>
      </c>
      <c r="AG9" s="45">
        <f t="shared" ref="AG9" si="17">AF9*1000</f>
        <v>6.6930926734691809</v>
      </c>
      <c r="AK9" s="46">
        <v>24</v>
      </c>
      <c r="AL9" s="46">
        <v>0</v>
      </c>
      <c r="AM9" s="46">
        <v>0</v>
      </c>
      <c r="AN9" s="46">
        <v>0</v>
      </c>
    </row>
    <row r="10" spans="1:40" customFormat="1" x14ac:dyDescent="0.2">
      <c r="A10">
        <v>4264</v>
      </c>
      <c r="B10" t="s">
        <v>145</v>
      </c>
      <c r="C10" t="s">
        <v>61</v>
      </c>
      <c r="D10" t="s">
        <v>24</v>
      </c>
      <c r="E10" t="s">
        <v>155</v>
      </c>
      <c r="F10">
        <v>-29.3494541276498</v>
      </c>
      <c r="G10">
        <v>-29.788766808876101</v>
      </c>
      <c r="H10">
        <v>4.2629128279770296E-3</v>
      </c>
      <c r="I10">
        <v>-54.881037944792297</v>
      </c>
      <c r="J10">
        <v>-56.444473688640301</v>
      </c>
      <c r="K10">
        <v>1.51345256557534E-3</v>
      </c>
      <c r="L10">
        <v>1.3915298725955001E-2</v>
      </c>
      <c r="M10">
        <v>4.3886424430681498E-3</v>
      </c>
      <c r="N10">
        <v>-39.245228276402798</v>
      </c>
      <c r="O10">
        <v>4.2194524675606701E-3</v>
      </c>
      <c r="P10">
        <v>-73.685227820045398</v>
      </c>
      <c r="Q10">
        <v>1.4833407483838799E-3</v>
      </c>
      <c r="R10">
        <v>-105.32887927989501</v>
      </c>
      <c r="S10">
        <v>0.15410896782554201</v>
      </c>
      <c r="T10">
        <v>460.86481186969201</v>
      </c>
      <c r="U10">
        <v>0.123167821204076</v>
      </c>
      <c r="V10" s="14">
        <v>44799.656840277778</v>
      </c>
      <c r="W10">
        <v>2.5</v>
      </c>
      <c r="X10">
        <v>1.5934252476290701E-2</v>
      </c>
      <c r="Y10">
        <v>1.3475464845721799E-2</v>
      </c>
      <c r="Z10" s="80">
        <f>((((N10/1000)+1)/((SMOW!$Z$4/1000)+1))-1)*1000</f>
        <v>-29.12503630919494</v>
      </c>
      <c r="AA10" s="80">
        <f>((((P10/1000)+1)/((SMOW!$AA$4/1000)+1))-1)*1000</f>
        <v>-54.512719703632143</v>
      </c>
      <c r="AB10" s="80">
        <f>Z10*SMOW!$AN$6</f>
        <v>-29.69439230785667</v>
      </c>
      <c r="AC10" s="80">
        <f>AA10*SMOW!$AN$12</f>
        <v>-55.499699879033017</v>
      </c>
      <c r="AD10" s="80">
        <f t="shared" ref="AD10" si="18">LN((AB10/1000)+1)*1000</f>
        <v>-30.144197629086879</v>
      </c>
      <c r="AE10" s="80">
        <f t="shared" ref="AE10" si="19">LN((AC10/1000)+1)*1000</f>
        <v>-57.099274284173347</v>
      </c>
      <c r="AF10" s="44">
        <f>(AD10-SMOW!AN$14*AE10)</f>
        <v>4.2191929566506303E-3</v>
      </c>
      <c r="AG10" s="45">
        <f t="shared" ref="AG10" si="20">AF10*1000</f>
        <v>4.2191929566506303</v>
      </c>
      <c r="AH10" s="2">
        <f>AVERAGE(AG7:AG10)</f>
        <v>9.0060992925620198</v>
      </c>
      <c r="AI10">
        <f>STDEV(AG7:AG10)</f>
        <v>5.4976376886532368</v>
      </c>
      <c r="AK10" s="46">
        <v>24</v>
      </c>
      <c r="AL10" s="46">
        <v>0</v>
      </c>
      <c r="AM10" s="46">
        <v>0</v>
      </c>
      <c r="AN10" s="46">
        <v>0</v>
      </c>
    </row>
    <row r="11" spans="1:40" customFormat="1" x14ac:dyDescent="0.2">
      <c r="A11">
        <v>4265</v>
      </c>
      <c r="B11" t="s">
        <v>145</v>
      </c>
      <c r="C11" t="s">
        <v>61</v>
      </c>
      <c r="D11" t="s">
        <v>22</v>
      </c>
      <c r="E11" t="s">
        <v>156</v>
      </c>
      <c r="F11">
        <v>-0.23533761071709799</v>
      </c>
      <c r="G11">
        <v>-0.23536559463777601</v>
      </c>
      <c r="H11">
        <v>3.8400465439495201E-3</v>
      </c>
      <c r="I11">
        <v>-0.398174367550785</v>
      </c>
      <c r="J11">
        <v>-0.39825371268169502</v>
      </c>
      <c r="K11">
        <v>1.6428041973421299E-3</v>
      </c>
      <c r="L11">
        <v>-2.50876343418408E-2</v>
      </c>
      <c r="M11">
        <v>3.8154301896757199E-3</v>
      </c>
      <c r="N11">
        <v>-10.4279299324132</v>
      </c>
      <c r="O11">
        <v>3.8008973017411001E-3</v>
      </c>
      <c r="P11">
        <v>-20.286361234490599</v>
      </c>
      <c r="Q11">
        <v>1.6101187859865599E-3</v>
      </c>
      <c r="R11">
        <v>-33.865673142445402</v>
      </c>
      <c r="S11">
        <v>0.143723569233802</v>
      </c>
      <c r="T11">
        <v>523.37424349178798</v>
      </c>
      <c r="U11">
        <v>0.222297917496728</v>
      </c>
      <c r="V11" s="14">
        <v>44799.733622685184</v>
      </c>
      <c r="W11">
        <v>2.5</v>
      </c>
      <c r="X11">
        <v>1.1201540792366601E-2</v>
      </c>
      <c r="Y11">
        <v>9.2789712580506906E-3</v>
      </c>
      <c r="Z11" s="80">
        <f>((((N11/1000)+1)/((SMOW!$Z$4/1000)+1))-1)*1000</f>
        <v>-4.1885061750068786E-3</v>
      </c>
      <c r="AA11" s="80">
        <f>((((P11/1000)+1)/((SMOW!$AA$4/1000)+1))-1)*1000</f>
        <v>-8.6238442210673227E-3</v>
      </c>
      <c r="AB11" s="80">
        <f>Z11*SMOW!$AN$6</f>
        <v>-4.2703859395797038E-3</v>
      </c>
      <c r="AC11" s="80">
        <f>AA11*SMOW!$AN$12</f>
        <v>-8.7799832529889266E-3</v>
      </c>
      <c r="AD11" s="80">
        <f t="shared" ref="AD11" si="21">LN((AB11/1000)+1)*1000</f>
        <v>-4.2703950576549908E-3</v>
      </c>
      <c r="AE11" s="80">
        <f t="shared" ref="AE11" si="22">LN((AC11/1000)+1)*1000</f>
        <v>-8.7800217972719124E-3</v>
      </c>
      <c r="AF11" s="44">
        <f>(AD11-SMOW!AN$14*AE11)</f>
        <v>3.6545645130457889E-4</v>
      </c>
      <c r="AG11" s="45">
        <f t="shared" ref="AG11" si="23">AF11*1000</f>
        <v>0.36545645130457888</v>
      </c>
      <c r="AK11" s="46">
        <v>24</v>
      </c>
      <c r="AL11" s="46">
        <v>2</v>
      </c>
      <c r="AM11" s="46">
        <v>0</v>
      </c>
      <c r="AN11" s="46">
        <v>0</v>
      </c>
    </row>
    <row r="12" spans="1:40" customFormat="1" x14ac:dyDescent="0.2">
      <c r="A12">
        <v>4266</v>
      </c>
      <c r="B12" t="s">
        <v>145</v>
      </c>
      <c r="C12" t="s">
        <v>61</v>
      </c>
      <c r="D12" t="s">
        <v>22</v>
      </c>
      <c r="E12" t="s">
        <v>157</v>
      </c>
      <c r="F12">
        <v>-0.42083710090267101</v>
      </c>
      <c r="G12">
        <v>-0.42092608101975798</v>
      </c>
      <c r="H12">
        <v>4.5460181353462002E-3</v>
      </c>
      <c r="I12">
        <v>-0.77150438040742797</v>
      </c>
      <c r="J12">
        <v>-0.77180241780240999</v>
      </c>
      <c r="K12">
        <v>3.7505464071947302E-3</v>
      </c>
      <c r="L12">
        <v>-1.3414404420086E-2</v>
      </c>
      <c r="M12">
        <v>4.5074696264972803E-3</v>
      </c>
      <c r="N12">
        <v>-10.611538256856999</v>
      </c>
      <c r="O12">
        <v>4.4996715187037503E-3</v>
      </c>
      <c r="P12">
        <v>-20.6522634327231</v>
      </c>
      <c r="Q12">
        <v>3.6759251271139101E-3</v>
      </c>
      <c r="R12">
        <v>-33.665273205317</v>
      </c>
      <c r="S12">
        <v>0.12922790979066201</v>
      </c>
      <c r="T12">
        <v>475.27588352941302</v>
      </c>
      <c r="U12">
        <v>0.47261284913143897</v>
      </c>
      <c r="V12" s="14">
        <v>44802.496400462966</v>
      </c>
      <c r="W12">
        <v>2.5</v>
      </c>
      <c r="X12">
        <v>6.0930488895714098E-2</v>
      </c>
      <c r="Y12">
        <v>6.2198588974019399E-2</v>
      </c>
      <c r="Z12" s="80">
        <f>((((N12/1000)+1)/((SMOW!$Z$4/1000)+1))-1)*1000</f>
        <v>-0.18973088449492082</v>
      </c>
      <c r="AA12" s="80">
        <f>((((P12/1000)+1)/((SMOW!$AA$4/1000)+1))-1)*1000</f>
        <v>-0.38209934590949235</v>
      </c>
      <c r="AB12" s="80">
        <f>Z12*SMOW!$AN$6</f>
        <v>-0.19343987273691918</v>
      </c>
      <c r="AC12" s="80">
        <f>AA12*SMOW!$AN$12</f>
        <v>-0.38901744651970976</v>
      </c>
      <c r="AD12" s="80">
        <f t="shared" ref="AD12" si="24">LN((AB12/1000)+1)*1000</f>
        <v>-0.19345858464220708</v>
      </c>
      <c r="AE12" s="80">
        <f t="shared" ref="AE12" si="25">LN((AC12/1000)+1)*1000</f>
        <v>-0.38909313343626262</v>
      </c>
      <c r="AF12" s="44">
        <f>(AD12-SMOW!AN$14*AE12)</f>
        <v>1.1982589812139594E-2</v>
      </c>
      <c r="AG12" s="45">
        <f t="shared" ref="AG12" si="26">AF12*1000</f>
        <v>11.982589812139594</v>
      </c>
      <c r="AK12" s="46">
        <v>24</v>
      </c>
      <c r="AL12" s="46">
        <v>0</v>
      </c>
      <c r="AM12" s="46">
        <v>0</v>
      </c>
      <c r="AN12" s="46">
        <v>0</v>
      </c>
    </row>
    <row r="13" spans="1:40" customFormat="1" x14ac:dyDescent="0.2">
      <c r="A13">
        <v>4267</v>
      </c>
      <c r="B13" t="s">
        <v>145</v>
      </c>
      <c r="C13" t="s">
        <v>61</v>
      </c>
      <c r="D13" t="s">
        <v>22</v>
      </c>
      <c r="E13" t="s">
        <v>158</v>
      </c>
      <c r="F13">
        <v>-0.28051226632065401</v>
      </c>
      <c r="G13">
        <v>-0.280551983713693</v>
      </c>
      <c r="H13">
        <v>4.3338950199829796E-3</v>
      </c>
      <c r="I13">
        <v>-0.47726828771424401</v>
      </c>
      <c r="J13">
        <v>-0.47738227145998202</v>
      </c>
      <c r="K13">
        <v>1.67841457488477E-3</v>
      </c>
      <c r="L13">
        <v>-2.84941443828227E-2</v>
      </c>
      <c r="M13">
        <v>4.6012067931275697E-3</v>
      </c>
      <c r="N13">
        <v>-10.472644032783</v>
      </c>
      <c r="O13">
        <v>4.2897109967179603E-3</v>
      </c>
      <c r="P13">
        <v>-20.3638814933982</v>
      </c>
      <c r="Q13">
        <v>1.64502065557634E-3</v>
      </c>
      <c r="R13">
        <v>-33.929478233604897</v>
      </c>
      <c r="S13">
        <v>0.145529649841008</v>
      </c>
      <c r="T13">
        <v>283.590491559089</v>
      </c>
      <c r="U13">
        <v>0.16139534122347299</v>
      </c>
      <c r="V13" s="14">
        <v>44802.572951388887</v>
      </c>
      <c r="W13">
        <v>2.5</v>
      </c>
      <c r="X13">
        <v>1.78746129830934E-2</v>
      </c>
      <c r="Y13">
        <v>1.5451855302720099E-2</v>
      </c>
      <c r="Z13" s="80">
        <f>((((N13/1000)+1)/((SMOW!$Z$4/1000)+1))-1)*1000</f>
        <v>-4.9373606317848484E-2</v>
      </c>
      <c r="AA13" s="80">
        <f>((((P13/1000)+1)/((SMOW!$AA$4/1000)+1))-1)*1000</f>
        <v>-8.7748587735525518E-2</v>
      </c>
      <c r="AB13" s="80">
        <f>Z13*SMOW!$AN$6</f>
        <v>-5.0338795120849392E-2</v>
      </c>
      <c r="AC13" s="80">
        <f>AA13*SMOW!$AN$12</f>
        <v>-8.9337319998110051E-2</v>
      </c>
      <c r="AD13" s="80">
        <f t="shared" ref="AD13" si="27">LN((AB13/1000)+1)*1000</f>
        <v>-5.0340062160509284E-2</v>
      </c>
      <c r="AE13" s="80">
        <f t="shared" ref="AE13" si="28">LN((AC13/1000)+1)*1000</f>
        <v>-8.9341310814221614E-2</v>
      </c>
      <c r="AF13" s="44">
        <f>(AD13-SMOW!AN$14*AE13)</f>
        <v>-3.1678500506002669E-3</v>
      </c>
      <c r="AG13" s="45">
        <f t="shared" ref="AG13" si="29">AF13*1000</f>
        <v>-3.1678500506002667</v>
      </c>
      <c r="AK13" s="46">
        <v>24</v>
      </c>
      <c r="AL13" s="46">
        <v>0</v>
      </c>
      <c r="AM13" s="46">
        <v>0</v>
      </c>
      <c r="AN13" s="46">
        <v>0</v>
      </c>
    </row>
    <row r="14" spans="1:40" customFormat="1" x14ac:dyDescent="0.2">
      <c r="A14">
        <v>4268</v>
      </c>
      <c r="B14" t="s">
        <v>145</v>
      </c>
      <c r="C14" t="s">
        <v>61</v>
      </c>
      <c r="D14" t="s">
        <v>22</v>
      </c>
      <c r="E14" t="s">
        <v>160</v>
      </c>
      <c r="F14">
        <v>-0.247252302715184</v>
      </c>
      <c r="G14">
        <v>-0.24728314970586601</v>
      </c>
      <c r="H14">
        <v>3.75509567040541E-3</v>
      </c>
      <c r="I14">
        <v>-0.40499281424449302</v>
      </c>
      <c r="J14">
        <v>-0.40507489128017499</v>
      </c>
      <c r="K14">
        <v>1.52349642377448E-3</v>
      </c>
      <c r="L14">
        <v>-3.3403607109933203E-2</v>
      </c>
      <c r="M14">
        <v>3.8140348511045701E-3</v>
      </c>
      <c r="N14">
        <v>-10.4397231542266</v>
      </c>
      <c r="O14">
        <v>3.71681250163769E-3</v>
      </c>
      <c r="P14">
        <v>-20.2930440206258</v>
      </c>
      <c r="Q14">
        <v>1.49318477288475E-3</v>
      </c>
      <c r="R14">
        <v>-34.048391526883698</v>
      </c>
      <c r="S14">
        <v>0.14361327839502699</v>
      </c>
      <c r="T14">
        <v>264.73491447691498</v>
      </c>
      <c r="U14">
        <v>7.4267348804791494E-2</v>
      </c>
      <c r="V14" s="14">
        <v>44802.651701388888</v>
      </c>
      <c r="W14">
        <v>2.5</v>
      </c>
      <c r="X14">
        <v>1.2207386708061199E-3</v>
      </c>
      <c r="Y14">
        <v>7.2201789276958399E-4</v>
      </c>
      <c r="Z14" s="80">
        <f>((((N14/1000)+1)/((SMOW!$Z$4/1000)+1))-1)*1000</f>
        <v>-1.6105952891809494E-2</v>
      </c>
      <c r="AA14" s="80">
        <f>((((P14/1000)+1)/((SMOW!$AA$4/1000)+1))-1)*1000</f>
        <v>-1.5444948102349976E-2</v>
      </c>
      <c r="AB14" s="80">
        <f>Z14*SMOW!$AN$6</f>
        <v>-1.6420803002063947E-2</v>
      </c>
      <c r="AC14" s="80">
        <f>AA14*SMOW!$AN$12</f>
        <v>-1.5724586646711562E-2</v>
      </c>
      <c r="AD14" s="80">
        <f t="shared" ref="AD14" si="30">LN((AB14/1000)+1)*1000</f>
        <v>-1.6420937824876757E-2</v>
      </c>
      <c r="AE14" s="80">
        <f t="shared" ref="AE14" si="31">LN((AC14/1000)+1)*1000</f>
        <v>-1.5724710279279078E-2</v>
      </c>
      <c r="AF14" s="44">
        <f>(AD14-SMOW!AN$14*AE14)</f>
        <v>-8.1182907974174032E-3</v>
      </c>
      <c r="AG14" s="45">
        <f t="shared" ref="AG14" si="32">AF14*1000</f>
        <v>-8.1182907974174032</v>
      </c>
      <c r="AH14" s="2">
        <f>AVERAGE(AG11:AG14)</f>
        <v>0.26547635385662582</v>
      </c>
      <c r="AI14">
        <f>STDEV(AG11:AG14)</f>
        <v>8.5513356785257795</v>
      </c>
      <c r="AK14" s="46">
        <v>24</v>
      </c>
      <c r="AL14" s="46">
        <v>0</v>
      </c>
      <c r="AM14" s="46">
        <v>0</v>
      </c>
      <c r="AN14" s="46">
        <v>0</v>
      </c>
    </row>
    <row r="15" spans="1:40" customFormat="1" x14ac:dyDescent="0.2">
      <c r="A15">
        <v>4271</v>
      </c>
      <c r="B15" t="s">
        <v>145</v>
      </c>
      <c r="C15" t="s">
        <v>62</v>
      </c>
      <c r="D15" t="s">
        <v>159</v>
      </c>
      <c r="E15" t="s">
        <v>161</v>
      </c>
      <c r="F15">
        <v>-3.6170396220770198</v>
      </c>
      <c r="G15">
        <v>-3.6235975203513102</v>
      </c>
      <c r="H15">
        <v>5.4976754764396703E-3</v>
      </c>
      <c r="I15">
        <v>-6.8323880937246999</v>
      </c>
      <c r="J15">
        <v>-6.8558357614326404</v>
      </c>
      <c r="K15">
        <v>1.4393041239425201E-3</v>
      </c>
      <c r="L15">
        <v>-3.7162383148727799E-3</v>
      </c>
      <c r="M15">
        <v>5.6007367584294601E-3</v>
      </c>
      <c r="N15">
        <v>-13.7751555202187</v>
      </c>
      <c r="O15">
        <v>5.4416267212108399E-3</v>
      </c>
      <c r="P15">
        <v>-26.592559143119399</v>
      </c>
      <c r="Q15">
        <v>1.41066757222655E-3</v>
      </c>
      <c r="R15">
        <v>-37.617345054569597</v>
      </c>
      <c r="S15">
        <v>0.13474132696003499</v>
      </c>
      <c r="T15">
        <v>313.11205262630602</v>
      </c>
      <c r="U15">
        <v>0.145113386642128</v>
      </c>
      <c r="V15" s="14">
        <v>44804.527326388888</v>
      </c>
      <c r="W15">
        <v>2.5</v>
      </c>
      <c r="X15">
        <v>1.5396878687498901E-2</v>
      </c>
      <c r="Y15">
        <v>1.8713749209742898E-2</v>
      </c>
      <c r="Z15" s="80">
        <f>((((N15/1000)+1)/((SMOW!$Z$4/1000)+1))-1)*1000</f>
        <v>-3.3866723789280906</v>
      </c>
      <c r="AA15" s="80">
        <f>((((P15/1000)+1)/((SMOW!$AA$4/1000)+1))-1)*1000</f>
        <v>-6.4453450201215068</v>
      </c>
      <c r="AB15" s="80">
        <f>Z15*SMOW!$AN$6</f>
        <v>-3.4528773516523978</v>
      </c>
      <c r="AC15" s="80">
        <f>AA15*SMOW!$AN$12</f>
        <v>-6.5620412296128636</v>
      </c>
      <c r="AD15" s="80">
        <f t="shared" ref="AD15" si="33">LN((AB15/1000)+1)*1000</f>
        <v>-3.4588522904405994</v>
      </c>
      <c r="AE15" s="80">
        <f t="shared" ref="AE15" si="34">LN((AC15/1000)+1)*1000</f>
        <v>-6.5836660761659704</v>
      </c>
      <c r="AF15" s="44">
        <f>(AD15-SMOW!AN$14*AE15)</f>
        <v>1.7323397775033111E-2</v>
      </c>
      <c r="AG15" s="45">
        <f t="shared" ref="AG15" si="35">AF15*1000</f>
        <v>17.323397775033111</v>
      </c>
      <c r="AK15" s="46">
        <v>24</v>
      </c>
      <c r="AL15" s="46">
        <v>2</v>
      </c>
      <c r="AM15" s="46">
        <v>0</v>
      </c>
      <c r="AN15" s="46">
        <v>0</v>
      </c>
    </row>
    <row r="16" spans="1:40" customFormat="1" x14ac:dyDescent="0.2">
      <c r="A16">
        <v>4272</v>
      </c>
      <c r="B16" t="s">
        <v>145</v>
      </c>
      <c r="C16" t="s">
        <v>62</v>
      </c>
      <c r="D16" t="s">
        <v>159</v>
      </c>
      <c r="E16" t="s">
        <v>162</v>
      </c>
      <c r="F16">
        <v>-3.5200012783504699</v>
      </c>
      <c r="G16">
        <v>-3.5262115117347101</v>
      </c>
      <c r="H16">
        <v>4.7991960492974198E-3</v>
      </c>
      <c r="I16">
        <v>-6.6506435128499</v>
      </c>
      <c r="J16">
        <v>-6.6728576392187602</v>
      </c>
      <c r="K16">
        <v>1.5919951661059E-3</v>
      </c>
      <c r="L16">
        <v>-2.9426782272056499E-3</v>
      </c>
      <c r="M16">
        <v>4.77321076410781E-3</v>
      </c>
      <c r="N16">
        <v>-13.6791064815901</v>
      </c>
      <c r="O16">
        <v>4.7502682859523601E-3</v>
      </c>
      <c r="P16">
        <v>-26.414430572233499</v>
      </c>
      <c r="Q16">
        <v>1.5603206567746501E-3</v>
      </c>
      <c r="R16">
        <v>-37.730262657738301</v>
      </c>
      <c r="S16">
        <v>0.13177700191327499</v>
      </c>
      <c r="T16">
        <v>256.03826920480202</v>
      </c>
      <c r="U16">
        <v>7.9700623719058603E-2</v>
      </c>
      <c r="V16" s="14">
        <v>44804.603958333333</v>
      </c>
      <c r="W16">
        <v>2.5</v>
      </c>
      <c r="X16">
        <v>8.1312064778787194E-3</v>
      </c>
      <c r="Y16">
        <v>6.1186004944889403E-3</v>
      </c>
      <c r="Z16" s="80">
        <f>((((N16/1000)+1)/((SMOW!$Z$4/1000)+1))-1)*1000</f>
        <v>-3.2896115995953989</v>
      </c>
      <c r="AA16" s="80">
        <f>((((P16/1000)+1)/((SMOW!$AA$4/1000)+1))-1)*1000</f>
        <v>-6.2635296123485507</v>
      </c>
      <c r="AB16" s="80">
        <f>Z16*SMOW!$AN$6</f>
        <v>-3.353919162257752</v>
      </c>
      <c r="AC16" s="80">
        <f>AA16*SMOW!$AN$12</f>
        <v>-6.3769339625448671</v>
      </c>
      <c r="AD16" s="80">
        <f t="shared" ref="AD16" si="36">LN((AB16/1000)+1)*1000</f>
        <v>-3.359556156676065</v>
      </c>
      <c r="AE16" s="80">
        <f t="shared" ref="AE16" si="37">LN((AC16/1000)+1)*1000</f>
        <v>-6.3973534614123722</v>
      </c>
      <c r="AF16" s="44">
        <f>(AD16-SMOW!AN$14*AE16)</f>
        <v>1.8246470949667692E-2</v>
      </c>
      <c r="AG16" s="45">
        <f t="shared" ref="AG16" si="38">AF16*1000</f>
        <v>18.246470949667692</v>
      </c>
      <c r="AH16" s="2">
        <f>AVERAGE(AG15:AG16)</f>
        <v>17.784934362350402</v>
      </c>
      <c r="AI16">
        <f>STDEV(AG15:AG16)</f>
        <v>0.65271130131550648</v>
      </c>
      <c r="AK16" s="46">
        <v>24</v>
      </c>
      <c r="AL16" s="46">
        <v>0</v>
      </c>
      <c r="AM16" s="46">
        <v>0</v>
      </c>
      <c r="AN16" s="46">
        <v>0</v>
      </c>
    </row>
    <row r="17" spans="1:40" customFormat="1" x14ac:dyDescent="0.2">
      <c r="A17">
        <v>4273</v>
      </c>
      <c r="B17" t="s">
        <v>145</v>
      </c>
      <c r="C17" t="s">
        <v>62</v>
      </c>
      <c r="D17" t="s">
        <v>159</v>
      </c>
      <c r="E17" t="s">
        <v>163</v>
      </c>
      <c r="F17">
        <v>-7.0259221296004597</v>
      </c>
      <c r="G17">
        <v>-7.0507204537436898</v>
      </c>
      <c r="H17">
        <v>3.9744155394488999E-3</v>
      </c>
      <c r="I17">
        <v>-13.292126672551101</v>
      </c>
      <c r="J17">
        <v>-13.381257753117501</v>
      </c>
      <c r="K17">
        <v>1.6788978712208001E-3</v>
      </c>
      <c r="L17">
        <v>1.4583639902371701E-2</v>
      </c>
      <c r="M17">
        <v>4.2197004779758402E-3</v>
      </c>
      <c r="N17">
        <v>-17.149284499258101</v>
      </c>
      <c r="O17">
        <v>3.9338964064629996E-3</v>
      </c>
      <c r="P17">
        <v>-32.923774059150297</v>
      </c>
      <c r="Q17">
        <v>1.64549433619525E-3</v>
      </c>
      <c r="R17">
        <v>-46.970037512935903</v>
      </c>
      <c r="S17">
        <v>0.151798949035758</v>
      </c>
      <c r="T17">
        <v>220.29325431723399</v>
      </c>
      <c r="U17">
        <v>5.9537937304641797E-2</v>
      </c>
      <c r="V17" s="14">
        <v>44804.687407407408</v>
      </c>
      <c r="W17">
        <v>2.5</v>
      </c>
      <c r="X17">
        <v>3.3563424350320399E-2</v>
      </c>
      <c r="Y17">
        <v>3.6465472311581801E-2</v>
      </c>
      <c r="Z17" s="80">
        <f>((((N17/1000)+1)/((SMOW!$Z$4/1000)+1))-1)*1000</f>
        <v>-6.796343032070995</v>
      </c>
      <c r="AA17" s="80">
        <f>((((P17/1000)+1)/((SMOW!$AA$4/1000)+1))-1)*1000</f>
        <v>-12.90760099585464</v>
      </c>
      <c r="AB17" s="80">
        <f>Z17*SMOW!$AN$6</f>
        <v>-6.9292025634100458</v>
      </c>
      <c r="AC17" s="80">
        <f>AA17*SMOW!$AN$12</f>
        <v>-13.141299596184139</v>
      </c>
      <c r="AD17" s="80">
        <f t="shared" ref="AD17" si="39">LN((AB17/1000)+1)*1000</f>
        <v>-6.9533209662647675</v>
      </c>
      <c r="AE17" s="80">
        <f t="shared" ref="AE17" si="40">LN((AC17/1000)+1)*1000</f>
        <v>-13.228410482214803</v>
      </c>
      <c r="AF17" s="44">
        <f>(AD17-SMOW!AN$14*AE17)</f>
        <v>3.1279768344648851E-2</v>
      </c>
      <c r="AG17" s="45">
        <f t="shared" ref="AG17" si="41">AF17*1000</f>
        <v>31.279768344648851</v>
      </c>
      <c r="AK17" s="46">
        <v>24</v>
      </c>
      <c r="AL17" s="46">
        <v>2</v>
      </c>
      <c r="AM17" s="46">
        <v>0</v>
      </c>
      <c r="AN17" s="46">
        <v>0</v>
      </c>
    </row>
    <row r="18" spans="1:40" customFormat="1" x14ac:dyDescent="0.2">
      <c r="A18">
        <v>4274</v>
      </c>
      <c r="B18" t="s">
        <v>145</v>
      </c>
      <c r="C18" t="s">
        <v>62</v>
      </c>
      <c r="D18" t="s">
        <v>159</v>
      </c>
      <c r="E18" t="s">
        <v>164</v>
      </c>
      <c r="F18">
        <v>-7.0761925892837603</v>
      </c>
      <c r="G18">
        <v>-7.1013482122873697</v>
      </c>
      <c r="H18">
        <v>5.6628717769368004E-3</v>
      </c>
      <c r="I18">
        <v>-13.3841258121941</v>
      </c>
      <c r="J18">
        <v>-13.474500600734</v>
      </c>
      <c r="K18">
        <v>1.9958787502455302E-3</v>
      </c>
      <c r="L18">
        <v>1.31881049001739E-2</v>
      </c>
      <c r="M18">
        <v>5.57022058139333E-3</v>
      </c>
      <c r="N18">
        <v>-17.1990424520279</v>
      </c>
      <c r="O18">
        <v>5.6051388468149697E-3</v>
      </c>
      <c r="P18">
        <v>-33.013942773884203</v>
      </c>
      <c r="Q18">
        <v>1.9561685291058601E-3</v>
      </c>
      <c r="R18">
        <v>-47.3210053049796</v>
      </c>
      <c r="S18">
        <v>0.152040149426306</v>
      </c>
      <c r="T18">
        <v>218.59280023497899</v>
      </c>
      <c r="U18">
        <v>8.1144443630990201E-2</v>
      </c>
      <c r="V18" s="14">
        <v>44804.78460648148</v>
      </c>
      <c r="W18">
        <v>2.5</v>
      </c>
      <c r="X18">
        <v>1.55800676550313E-2</v>
      </c>
      <c r="Y18">
        <v>1.8670761995530801E-2</v>
      </c>
      <c r="Z18" s="80">
        <f>((((N18/1000)+1)/((SMOW!$Z$4/1000)+1))-1)*1000</f>
        <v>-6.8466251144613244</v>
      </c>
      <c r="AA18" s="80">
        <f>((((P18/1000)+1)/((SMOW!$AA$4/1000)+1))-1)*1000</f>
        <v>-12.99963598808629</v>
      </c>
      <c r="AB18" s="80">
        <f>Z18*SMOW!$AN$6</f>
        <v>-6.9804675941109018</v>
      </c>
      <c r="AC18" s="80">
        <f>AA18*SMOW!$AN$12</f>
        <v>-13.235000928185105</v>
      </c>
      <c r="AD18" s="80">
        <f t="shared" ref="AD18" si="42">LN((AB18/1000)+1)*1000</f>
        <v>-7.0049450338531782</v>
      </c>
      <c r="AE18" s="80">
        <f t="shared" ref="AE18" si="43">LN((AC18/1000)+1)*1000</f>
        <v>-13.323364076556246</v>
      </c>
      <c r="AF18" s="44">
        <f>(AD18-SMOW!AN$14*AE18)</f>
        <v>2.9791198568519306E-2</v>
      </c>
      <c r="AG18" s="45">
        <f t="shared" ref="AG18" si="44">AF18*1000</f>
        <v>29.791198568519306</v>
      </c>
      <c r="AH18" s="2">
        <f>AVERAGE(AG17:AG18)</f>
        <v>30.535483456584078</v>
      </c>
      <c r="AI18">
        <f>STDEV(AG17:AG18)</f>
        <v>1.0525777829705421</v>
      </c>
      <c r="AK18" s="46">
        <v>24</v>
      </c>
      <c r="AL18" s="46">
        <v>0</v>
      </c>
      <c r="AM18" s="46">
        <v>0</v>
      </c>
      <c r="AN18" s="46">
        <v>0</v>
      </c>
    </row>
    <row r="19" spans="1:40" customFormat="1" x14ac:dyDescent="0.2">
      <c r="A19">
        <v>4275</v>
      </c>
      <c r="B19" t="s">
        <v>145</v>
      </c>
      <c r="C19" t="s">
        <v>62</v>
      </c>
      <c r="D19" t="s">
        <v>159</v>
      </c>
      <c r="E19" t="s">
        <v>165</v>
      </c>
      <c r="F19">
        <v>-7.4546181897971904</v>
      </c>
      <c r="G19">
        <v>-7.4825431757380398</v>
      </c>
      <c r="H19">
        <v>4.7965494314032697E-3</v>
      </c>
      <c r="I19">
        <v>-14.095541803371599</v>
      </c>
      <c r="J19">
        <v>-14.19582772315</v>
      </c>
      <c r="K19">
        <v>3.65486669500735E-3</v>
      </c>
      <c r="L19">
        <v>1.28538620851335E-2</v>
      </c>
      <c r="M19">
        <v>4.5741197777764298E-3</v>
      </c>
      <c r="N19">
        <v>-17.5736100067279</v>
      </c>
      <c r="O19">
        <v>4.7476486503050001E-3</v>
      </c>
      <c r="P19">
        <v>-33.711204354965702</v>
      </c>
      <c r="Q19">
        <v>3.58214906890876E-3</v>
      </c>
      <c r="R19">
        <v>-48.311936859646899</v>
      </c>
      <c r="S19">
        <v>0.14724839995401001</v>
      </c>
      <c r="T19">
        <v>212.81802905938301</v>
      </c>
      <c r="U19">
        <v>0.22951725171033499</v>
      </c>
      <c r="V19" s="14">
        <v>44805.500428240739</v>
      </c>
      <c r="W19">
        <v>2.5</v>
      </c>
      <c r="X19">
        <v>1.36127867296743E-2</v>
      </c>
      <c r="Y19">
        <v>1.21338969708354E-2</v>
      </c>
      <c r="Z19" s="80">
        <f>((((N19/1000)+1)/((SMOW!$Z$4/1000)+1))-1)*1000</f>
        <v>-7.2251382083038385</v>
      </c>
      <c r="AA19" s="80">
        <f>((((P19/1000)+1)/((SMOW!$AA$4/1000)+1))-1)*1000</f>
        <v>-13.711329222126366</v>
      </c>
      <c r="AB19" s="80">
        <f>Z19*SMOW!$AN$6</f>
        <v>-7.3663801190910592</v>
      </c>
      <c r="AC19" s="80">
        <f>AA19*SMOW!$AN$12</f>
        <v>-13.959579725755736</v>
      </c>
      <c r="AD19" s="80">
        <f t="shared" ref="AD19" si="45">LN((AB19/1000)+1)*1000</f>
        <v>-7.3936458796123503</v>
      </c>
      <c r="AE19" s="80">
        <f t="shared" ref="AE19" si="46">LN((AC19/1000)+1)*1000</f>
        <v>-14.057931026795153</v>
      </c>
      <c r="AF19" s="44">
        <f>(AD19-SMOW!AN$14*AE19)</f>
        <v>2.8941702535490776E-2</v>
      </c>
      <c r="AG19" s="45">
        <f t="shared" ref="AG19" si="47">AF19*1000</f>
        <v>28.941702535490776</v>
      </c>
      <c r="AK19" s="46">
        <v>24</v>
      </c>
      <c r="AL19" s="46">
        <v>2</v>
      </c>
      <c r="AM19" s="46">
        <v>0</v>
      </c>
      <c r="AN19" s="46">
        <v>0</v>
      </c>
    </row>
    <row r="20" spans="1:40" customFormat="1" x14ac:dyDescent="0.2">
      <c r="A20">
        <v>4276</v>
      </c>
      <c r="B20" t="s">
        <v>145</v>
      </c>
      <c r="C20" t="s">
        <v>62</v>
      </c>
      <c r="D20" t="s">
        <v>159</v>
      </c>
      <c r="E20" t="s">
        <v>166</v>
      </c>
      <c r="F20">
        <v>-7.36546899239623</v>
      </c>
      <c r="G20">
        <v>-7.3927283026179396</v>
      </c>
      <c r="H20">
        <v>3.9628434523789101E-3</v>
      </c>
      <c r="I20">
        <v>-13.921751652763501</v>
      </c>
      <c r="J20">
        <v>-14.0195681750121</v>
      </c>
      <c r="K20">
        <v>1.1222529432687201E-3</v>
      </c>
      <c r="L20">
        <v>9.6036937884389304E-3</v>
      </c>
      <c r="M20">
        <v>3.7815214567906599E-3</v>
      </c>
      <c r="N20">
        <v>-17.4853696846444</v>
      </c>
      <c r="O20">
        <v>3.92244229672087E-3</v>
      </c>
      <c r="P20">
        <v>-33.540871952135099</v>
      </c>
      <c r="Q20">
        <v>1.0999244763979E-3</v>
      </c>
      <c r="R20">
        <v>-48.635262131763199</v>
      </c>
      <c r="S20">
        <v>0.106241209956071</v>
      </c>
      <c r="T20">
        <v>219.51712118994701</v>
      </c>
      <c r="U20">
        <v>0.104581405431423</v>
      </c>
      <c r="V20" s="14">
        <v>44805.577060185184</v>
      </c>
      <c r="W20">
        <v>2.5</v>
      </c>
      <c r="X20">
        <v>4.6615444819998603E-3</v>
      </c>
      <c r="Y20">
        <v>5.79407327530756E-3</v>
      </c>
      <c r="Z20" s="80">
        <f>((((N20/1000)+1)/((SMOW!$Z$4/1000)+1))-1)*1000</f>
        <v>-7.1359683992950895</v>
      </c>
      <c r="AA20" s="80">
        <f>((((P20/1000)+1)/((SMOW!$AA$4/1000)+1))-1)*1000</f>
        <v>-13.537471344507001</v>
      </c>
      <c r="AB20" s="80">
        <f>Z20*SMOW!$AN$6</f>
        <v>-7.2754671580697368</v>
      </c>
      <c r="AC20" s="80">
        <f>AA20*SMOW!$AN$12</f>
        <v>-13.782574063922329</v>
      </c>
      <c r="AD20" s="80">
        <f t="shared" ref="AD20" si="48">LN((AB20/1000)+1)*1000</f>
        <v>-7.3020624431827734</v>
      </c>
      <c r="AE20" s="80">
        <f t="shared" ref="AE20" si="49">LN((AC20/1000)+1)*1000</f>
        <v>-13.878435569191792</v>
      </c>
      <c r="AF20" s="44">
        <f>(AD20-SMOW!AN$14*AE20)</f>
        <v>2.5751537350493514E-2</v>
      </c>
      <c r="AG20" s="45">
        <f t="shared" ref="AG20" si="50">AF20*1000</f>
        <v>25.751537350493514</v>
      </c>
      <c r="AH20" s="2">
        <f>AVERAGE(AG19:AG20)</f>
        <v>27.346619942992145</v>
      </c>
      <c r="AI20">
        <f>STDEV(AG19:AG20)</f>
        <v>2.255787435416801</v>
      </c>
      <c r="AK20" s="46">
        <v>24</v>
      </c>
      <c r="AL20" s="46">
        <v>0</v>
      </c>
      <c r="AM20" s="46">
        <v>0</v>
      </c>
      <c r="AN20" s="46">
        <v>0</v>
      </c>
    </row>
    <row r="21" spans="1:40" customFormat="1" x14ac:dyDescent="0.2">
      <c r="A21">
        <v>4277</v>
      </c>
      <c r="B21" t="s">
        <v>145</v>
      </c>
      <c r="C21" t="s">
        <v>62</v>
      </c>
      <c r="D21" t="s">
        <v>159</v>
      </c>
      <c r="E21" t="s">
        <v>167</v>
      </c>
      <c r="F21">
        <v>-7.8125062869433899</v>
      </c>
      <c r="G21">
        <v>-7.8431841431337403</v>
      </c>
      <c r="H21">
        <v>4.1773581500470598E-3</v>
      </c>
      <c r="I21">
        <v>-14.7460807546186</v>
      </c>
      <c r="J21">
        <v>-14.8558850616381</v>
      </c>
      <c r="K21">
        <v>1.8180739735826801E-3</v>
      </c>
      <c r="L21">
        <v>7.2316941116794503E-4</v>
      </c>
      <c r="M21">
        <v>4.1229204365531196E-3</v>
      </c>
      <c r="N21">
        <v>-17.9278494377347</v>
      </c>
      <c r="O21">
        <v>4.13477001885255E-3</v>
      </c>
      <c r="P21">
        <v>-34.348800112338097</v>
      </c>
      <c r="Q21">
        <v>1.78190137565687E-3</v>
      </c>
      <c r="R21">
        <v>-49.7458819774562</v>
      </c>
      <c r="S21">
        <v>0.109667127156909</v>
      </c>
      <c r="T21">
        <v>220.55203216055</v>
      </c>
      <c r="U21">
        <v>7.6766669738338802E-2</v>
      </c>
      <c r="V21" s="14">
        <v>44805.653761574074</v>
      </c>
      <c r="W21">
        <v>2.5</v>
      </c>
      <c r="X21">
        <v>2.92999467507733E-4</v>
      </c>
      <c r="Y21">
        <v>5.7742518101291799E-4</v>
      </c>
      <c r="Z21" s="80">
        <f>((((N21/1000)+1)/((SMOW!$Z$4/1000)+1))-1)*1000</f>
        <v>-7.5831090504363541</v>
      </c>
      <c r="AA21" s="80">
        <f>((((P21/1000)+1)/((SMOW!$AA$4/1000)+1))-1)*1000</f>
        <v>-14.362121692107044</v>
      </c>
      <c r="AB21" s="80">
        <f>Z21*SMOW!$AN$6</f>
        <v>-7.7313488184674402</v>
      </c>
      <c r="AC21" s="80">
        <f>AA21*SMOW!$AN$12</f>
        <v>-14.622155120339391</v>
      </c>
      <c r="AD21" s="80">
        <f t="shared" ref="AD21" si="51">LN((AB21/1000)+1)*1000</f>
        <v>-7.761390638445377</v>
      </c>
      <c r="AE21" s="80">
        <f t="shared" ref="AE21" si="52">LN((AC21/1000)+1)*1000</f>
        <v>-14.730112502682376</v>
      </c>
      <c r="AF21" s="44">
        <f>(AD21-SMOW!AN$14*AE21)</f>
        <v>1.6108762970917567E-2</v>
      </c>
      <c r="AG21" s="45">
        <f t="shared" ref="AG21" si="53">AF21*1000</f>
        <v>16.108762970917567</v>
      </c>
      <c r="AK21" s="46">
        <v>24</v>
      </c>
      <c r="AL21" s="46">
        <v>0</v>
      </c>
      <c r="AM21" s="46">
        <v>0</v>
      </c>
      <c r="AN21" s="46">
        <v>0</v>
      </c>
    </row>
    <row r="22" spans="1:40" customFormat="1" x14ac:dyDescent="0.2">
      <c r="A22">
        <v>4278</v>
      </c>
      <c r="B22" t="s">
        <v>145</v>
      </c>
      <c r="C22" t="s">
        <v>62</v>
      </c>
      <c r="D22" t="s">
        <v>159</v>
      </c>
      <c r="E22" t="s">
        <v>168</v>
      </c>
      <c r="F22">
        <v>-7.8188614116289896</v>
      </c>
      <c r="G22">
        <v>-7.84958942966915</v>
      </c>
      <c r="H22">
        <v>4.74830714065209E-3</v>
      </c>
      <c r="I22">
        <v>-14.772891623203201</v>
      </c>
      <c r="J22">
        <v>-14.8830975589592</v>
      </c>
      <c r="K22">
        <v>1.6158122059435501E-3</v>
      </c>
      <c r="L22">
        <v>8.6860814612783194E-3</v>
      </c>
      <c r="M22">
        <v>4.93425649096952E-3</v>
      </c>
      <c r="N22">
        <v>-17.934139771977598</v>
      </c>
      <c r="O22">
        <v>4.6998981893029198E-3</v>
      </c>
      <c r="P22">
        <v>-34.375077548959297</v>
      </c>
      <c r="Q22">
        <v>1.5836638301914101E-3</v>
      </c>
      <c r="R22">
        <v>-50.112644580954203</v>
      </c>
      <c r="S22">
        <v>0.161829457572157</v>
      </c>
      <c r="T22">
        <v>194.11990535588799</v>
      </c>
      <c r="U22">
        <v>8.1287564558067196E-2</v>
      </c>
      <c r="V22" s="14">
        <v>44805.730451388888</v>
      </c>
      <c r="W22">
        <v>2.5</v>
      </c>
      <c r="X22">
        <v>8.07109389671326E-4</v>
      </c>
      <c r="Y22">
        <v>1.5298966309224701E-3</v>
      </c>
      <c r="Z22" s="80">
        <f>((((N22/1000)+1)/((SMOW!$Z$4/1000)+1))-1)*1000</f>
        <v>-7.5894656444489561</v>
      </c>
      <c r="AA22" s="80">
        <f>((((P22/1000)+1)/((SMOW!$AA$4/1000)+1))-1)*1000</f>
        <v>-14.388943009039812</v>
      </c>
      <c r="AB22" s="80">
        <f>Z22*SMOW!$AN$6</f>
        <v>-7.7378296754987623</v>
      </c>
      <c r="AC22" s="80">
        <f>AA22*SMOW!$AN$12</f>
        <v>-14.649462050689261</v>
      </c>
      <c r="AD22" s="80">
        <f t="shared" ref="AD22" si="54">LN((AB22/1000)+1)*1000</f>
        <v>-7.767922012975867</v>
      </c>
      <c r="AE22" s="80">
        <f t="shared" ref="AE22" si="55">LN((AC22/1000)+1)*1000</f>
        <v>-14.757825028253722</v>
      </c>
      <c r="AF22" s="44">
        <f>(AD22-SMOW!AN$14*AE22)</f>
        <v>2.4209601942097869E-2</v>
      </c>
      <c r="AG22" s="45">
        <f t="shared" ref="AG22" si="56">AF22*1000</f>
        <v>24.209601942097869</v>
      </c>
      <c r="AH22" s="2">
        <f>AVERAGE(AG21:AG22)</f>
        <v>20.159182456507718</v>
      </c>
      <c r="AI22">
        <f>STDEV(AG21:AG22)</f>
        <v>5.7281581698218504</v>
      </c>
      <c r="AK22" s="46">
        <v>24</v>
      </c>
      <c r="AL22" s="46">
        <v>0</v>
      </c>
      <c r="AM22" s="46">
        <v>0</v>
      </c>
      <c r="AN22" s="46">
        <v>0</v>
      </c>
    </row>
    <row r="23" spans="1:40" customFormat="1" x14ac:dyDescent="0.2">
      <c r="A23">
        <v>4279</v>
      </c>
      <c r="B23" t="s">
        <v>145</v>
      </c>
      <c r="C23" t="s">
        <v>62</v>
      </c>
      <c r="D23" t="s">
        <v>159</v>
      </c>
      <c r="E23" t="s">
        <v>169</v>
      </c>
      <c r="F23">
        <v>-8.1983303793057001</v>
      </c>
      <c r="G23">
        <v>-8.2321219439861206</v>
      </c>
      <c r="H23">
        <v>4.7125198296719397E-3</v>
      </c>
      <c r="I23">
        <v>-15.5166478479965</v>
      </c>
      <c r="J23">
        <v>-15.6382911452264</v>
      </c>
      <c r="K23">
        <v>2.70334220631634E-3</v>
      </c>
      <c r="L23">
        <v>2.48957806934164E-2</v>
      </c>
      <c r="M23">
        <v>4.9267105798081598E-3</v>
      </c>
      <c r="N23">
        <v>-18.309740056721399</v>
      </c>
      <c r="O23">
        <v>4.6644757296569299E-3</v>
      </c>
      <c r="P23">
        <v>-35.104035918843998</v>
      </c>
      <c r="Q23">
        <v>2.6495562151484398E-3</v>
      </c>
      <c r="R23">
        <v>-50.6557097811259</v>
      </c>
      <c r="S23">
        <v>0.13301146201269001</v>
      </c>
      <c r="T23">
        <v>208.39973786233901</v>
      </c>
      <c r="U23">
        <v>0.19554407182206099</v>
      </c>
      <c r="V23" s="14">
        <v>44806.486516203702</v>
      </c>
      <c r="W23">
        <v>2.5</v>
      </c>
      <c r="X23">
        <v>2.28635358008734E-2</v>
      </c>
      <c r="Y23">
        <v>2.4130556014011002E-2</v>
      </c>
      <c r="Z23" s="80">
        <f>((((N23/1000)+1)/((SMOW!$Z$4/1000)+1))-1)*1000</f>
        <v>-7.9690223466849508</v>
      </c>
      <c r="AA23" s="80">
        <f>((((P23/1000)+1)/((SMOW!$AA$4/1000)+1))-1)*1000</f>
        <v>-15.132989079869041</v>
      </c>
      <c r="AB23" s="80">
        <f>Z23*SMOW!$AN$6</f>
        <v>-8.1248062100383525</v>
      </c>
      <c r="AC23" s="80">
        <f>AA23*SMOW!$AN$12</f>
        <v>-15.406979449411978</v>
      </c>
      <c r="AD23" s="80">
        <f t="shared" ref="AD23" si="57">LN((AB23/1000)+1)*1000</f>
        <v>-8.1579923240795225</v>
      </c>
      <c r="AE23" s="80">
        <f t="shared" ref="AE23" si="58">LN((AC23/1000)+1)*1000</f>
        <v>-15.526900297229776</v>
      </c>
      <c r="AF23" s="44">
        <f>(AD23-SMOW!AN$14*AE23)</f>
        <v>4.0211032857799367E-2</v>
      </c>
      <c r="AG23" s="45">
        <f t="shared" ref="AG23" si="59">AF23*1000</f>
        <v>40.211032857799367</v>
      </c>
      <c r="AK23" s="46">
        <v>24</v>
      </c>
      <c r="AL23" s="46">
        <v>0</v>
      </c>
      <c r="AM23" s="46">
        <v>0</v>
      </c>
      <c r="AN23" s="46">
        <v>0</v>
      </c>
    </row>
    <row r="24" spans="1:40" customFormat="1" x14ac:dyDescent="0.2">
      <c r="A24">
        <v>4280</v>
      </c>
      <c r="B24" t="s">
        <v>145</v>
      </c>
      <c r="C24" t="s">
        <v>62</v>
      </c>
      <c r="D24" t="s">
        <v>159</v>
      </c>
      <c r="E24" t="s">
        <v>170</v>
      </c>
      <c r="F24">
        <v>-8.1748224546764696</v>
      </c>
      <c r="G24">
        <v>-8.2084200714385602</v>
      </c>
      <c r="H24">
        <v>5.1719934302846098E-3</v>
      </c>
      <c r="I24">
        <v>-15.457418903022401</v>
      </c>
      <c r="J24">
        <v>-15.5781303874518</v>
      </c>
      <c r="K24">
        <v>1.4844216148235301E-3</v>
      </c>
      <c r="L24">
        <v>1.6832773135968801E-2</v>
      </c>
      <c r="M24">
        <v>5.3240298456183801E-3</v>
      </c>
      <c r="N24">
        <v>-18.286471795185999</v>
      </c>
      <c r="O24">
        <v>5.1192650007765104E-3</v>
      </c>
      <c r="P24">
        <v>-35.045985399414299</v>
      </c>
      <c r="Q24">
        <v>1.45488740059205E-3</v>
      </c>
      <c r="R24">
        <v>-51.428167264307</v>
      </c>
      <c r="S24">
        <v>0.16133433202970701</v>
      </c>
      <c r="T24">
        <v>189.12938031886401</v>
      </c>
      <c r="U24">
        <v>7.9257457143139795E-2</v>
      </c>
      <c r="V24" s="14">
        <v>44806.563310185185</v>
      </c>
      <c r="W24">
        <v>2.5</v>
      </c>
      <c r="X24">
        <v>2.5818061227330501E-2</v>
      </c>
      <c r="Y24">
        <v>3.0002455762030401E-2</v>
      </c>
      <c r="Z24" s="80">
        <f>((((N24/1000)+1)/((SMOW!$Z$4/1000)+1))-1)*1000</f>
        <v>-7.9455089869410189</v>
      </c>
      <c r="AA24" s="80">
        <f>((((P24/1000)+1)/((SMOW!$AA$4/1000)+1))-1)*1000</f>
        <v>-15.073737053037718</v>
      </c>
      <c r="AB24" s="80">
        <f>Z24*SMOW!$AN$6</f>
        <v>-8.1008331951620871</v>
      </c>
      <c r="AC24" s="80">
        <f>AA24*SMOW!$AN$12</f>
        <v>-15.346654634868854</v>
      </c>
      <c r="AD24" s="80">
        <f t="shared" ref="AD24" si="60">LN((AB24/1000)+1)*1000</f>
        <v>-8.1338232296970343</v>
      </c>
      <c r="AE24" s="80">
        <f t="shared" ref="AE24" si="61">LN((AC24/1000)+1)*1000</f>
        <v>-15.465633392685898</v>
      </c>
      <c r="AF24" s="44">
        <f>(AD24-SMOW!AN$14*AE24)</f>
        <v>3.2031201641119722E-2</v>
      </c>
      <c r="AG24" s="45">
        <f t="shared" ref="AG24" si="62">AF24*1000</f>
        <v>32.031201641119722</v>
      </c>
      <c r="AH24" s="2">
        <f>AVERAGE(AG23:AG24)</f>
        <v>36.121117249459544</v>
      </c>
      <c r="AI24">
        <f>STDEV(AG23:AG24)</f>
        <v>5.7840141222755754</v>
      </c>
      <c r="AK24" s="46">
        <v>24</v>
      </c>
      <c r="AL24" s="46">
        <v>0</v>
      </c>
      <c r="AM24" s="46">
        <v>0</v>
      </c>
      <c r="AN24" s="46">
        <v>0</v>
      </c>
    </row>
    <row r="25" spans="1:40" customFormat="1" x14ac:dyDescent="0.2">
      <c r="A25">
        <v>4281</v>
      </c>
      <c r="B25" t="s">
        <v>145</v>
      </c>
      <c r="C25" t="s">
        <v>62</v>
      </c>
      <c r="D25" t="s">
        <v>159</v>
      </c>
      <c r="E25" t="s">
        <v>171</v>
      </c>
      <c r="F25">
        <v>-8.3048894943497196</v>
      </c>
      <c r="G25">
        <v>-8.3395676805879404</v>
      </c>
      <c r="H25">
        <v>4.8247785007693696E-3</v>
      </c>
      <c r="I25">
        <v>-15.699010721801301</v>
      </c>
      <c r="J25">
        <v>-15.823545387923</v>
      </c>
      <c r="K25">
        <v>2.2071669640820902E-3</v>
      </c>
      <c r="L25">
        <v>1.5264284235417E-2</v>
      </c>
      <c r="M25">
        <v>5.3057192635903496E-3</v>
      </c>
      <c r="N25">
        <v>-18.415212802484099</v>
      </c>
      <c r="O25">
        <v>4.7755899245469401E-3</v>
      </c>
      <c r="P25">
        <v>-35.282770481036302</v>
      </c>
      <c r="Q25">
        <v>2.1632529296115701E-3</v>
      </c>
      <c r="R25">
        <v>-51.953359938688401</v>
      </c>
      <c r="S25">
        <v>0.120512549534442</v>
      </c>
      <c r="T25">
        <v>203.59066091314801</v>
      </c>
      <c r="U25">
        <v>6.2824630363244094E-2</v>
      </c>
      <c r="V25" s="14">
        <v>44806.640057870369</v>
      </c>
      <c r="W25">
        <v>2.5</v>
      </c>
      <c r="X25">
        <v>5.7782781537148804E-4</v>
      </c>
      <c r="Y25">
        <v>1.3774550805308601E-3</v>
      </c>
      <c r="Z25" s="80">
        <f>((((N25/1000)+1)/((SMOW!$Z$4/1000)+1))-1)*1000</f>
        <v>-8.0756060985711642</v>
      </c>
      <c r="AA25" s="80">
        <f>((((P25/1000)+1)/((SMOW!$AA$4/1000)+1))-1)*1000</f>
        <v>-15.315423021524111</v>
      </c>
      <c r="AB25" s="80">
        <f>Z25*SMOW!$AN$6</f>
        <v>-8.2334735335243412</v>
      </c>
      <c r="AC25" s="80">
        <f>AA25*SMOW!$AN$12</f>
        <v>-15.592716449228751</v>
      </c>
      <c r="AD25" s="80">
        <f t="shared" ref="AD25" si="63">LN((AB25/1000)+1)*1000</f>
        <v>-8.2675557825257187</v>
      </c>
      <c r="AE25" s="80">
        <f t="shared" ref="AE25" si="64">LN((AC25/1000)+1)*1000</f>
        <v>-15.715561517830771</v>
      </c>
      <c r="AF25" s="44">
        <f>(AD25-SMOW!AN$14*AE25)</f>
        <v>3.0260698888929127E-2</v>
      </c>
      <c r="AG25" s="45">
        <f t="shared" ref="AG25" si="65">AF25*1000</f>
        <v>30.260698888929127</v>
      </c>
      <c r="AK25" s="46">
        <v>24</v>
      </c>
      <c r="AL25" s="46">
        <v>0</v>
      </c>
      <c r="AM25" s="46">
        <v>0</v>
      </c>
      <c r="AN25" s="46">
        <v>0</v>
      </c>
    </row>
    <row r="26" spans="1:40" customFormat="1" x14ac:dyDescent="0.2">
      <c r="A26">
        <v>4282</v>
      </c>
      <c r="B26" t="s">
        <v>145</v>
      </c>
      <c r="C26" t="s">
        <v>62</v>
      </c>
      <c r="D26" t="s">
        <v>159</v>
      </c>
      <c r="E26" t="s">
        <v>172</v>
      </c>
      <c r="F26">
        <v>-8.3218351130995405</v>
      </c>
      <c r="G26">
        <v>-8.3566552898230704</v>
      </c>
      <c r="H26">
        <v>4.4690331536397501E-3</v>
      </c>
      <c r="I26">
        <v>-15.7319587723265</v>
      </c>
      <c r="J26">
        <v>-15.8570194743965</v>
      </c>
      <c r="K26">
        <v>1.8925086700741999E-3</v>
      </c>
      <c r="L26">
        <v>1.58509926583104E-2</v>
      </c>
      <c r="M26">
        <v>4.4829153479948999E-3</v>
      </c>
      <c r="N26">
        <v>-18.431985660793401</v>
      </c>
      <c r="O26">
        <v>4.42347139823777E-3</v>
      </c>
      <c r="P26">
        <v>-35.315062993557198</v>
      </c>
      <c r="Q26">
        <v>1.854855111314E-3</v>
      </c>
      <c r="R26">
        <v>-51.472140617721998</v>
      </c>
      <c r="S26">
        <v>0.120469154318604</v>
      </c>
      <c r="T26">
        <v>194.93529460192701</v>
      </c>
      <c r="U26">
        <v>7.7788551583113902E-2</v>
      </c>
      <c r="V26" s="14">
        <v>44806.71675925926</v>
      </c>
      <c r="W26">
        <v>2.5</v>
      </c>
      <c r="X26">
        <v>4.49060725625862E-3</v>
      </c>
      <c r="Y26">
        <v>3.5210553212585102E-3</v>
      </c>
      <c r="Z26" s="80">
        <f>((((N26/1000)+1)/((SMOW!$Z$4/1000)+1))-1)*1000</f>
        <v>-8.09255563520761</v>
      </c>
      <c r="AA26" s="80">
        <f>((((P26/1000)+1)/((SMOW!$AA$4/1000)+1))-1)*1000</f>
        <v>-15.348383912092146</v>
      </c>
      <c r="AB26" s="80">
        <f>Z26*SMOW!$AN$6</f>
        <v>-8.2507544112192512</v>
      </c>
      <c r="AC26" s="80">
        <f>AA26*SMOW!$AN$12</f>
        <v>-15.626274113278848</v>
      </c>
      <c r="AD26" s="80">
        <f t="shared" ref="AD26" si="66">LN((AB26/1000)+1)*1000</f>
        <v>-8.2849802748729164</v>
      </c>
      <c r="AE26" s="80">
        <f t="shared" ref="AE26" si="67">LN((AC26/1000)+1)*1000</f>
        <v>-15.749651306276004</v>
      </c>
      <c r="AF26" s="44">
        <f>(AD26-SMOW!AN$14*AE26)</f>
        <v>3.0835614840814429E-2</v>
      </c>
      <c r="AG26" s="45">
        <f>AF26*1000</f>
        <v>30.835614840814429</v>
      </c>
      <c r="AH26" s="2">
        <f>AVERAGE(AG25:AG26)</f>
        <v>30.548156864871778</v>
      </c>
      <c r="AI26">
        <f>STDEV(AG25:AG26)</f>
        <v>0.40652696819041589</v>
      </c>
      <c r="AK26" s="46">
        <v>24</v>
      </c>
      <c r="AL26" s="46">
        <v>0</v>
      </c>
      <c r="AM26" s="46">
        <v>0</v>
      </c>
      <c r="AN26" s="46">
        <v>0</v>
      </c>
    </row>
    <row r="27" spans="1:40" customFormat="1" x14ac:dyDescent="0.2">
      <c r="A27">
        <v>4283</v>
      </c>
      <c r="B27" t="s">
        <v>145</v>
      </c>
      <c r="C27" t="s">
        <v>62</v>
      </c>
      <c r="D27" t="s">
        <v>148</v>
      </c>
      <c r="E27" t="s">
        <v>173</v>
      </c>
      <c r="F27">
        <v>-9.2679331010047097</v>
      </c>
      <c r="G27">
        <v>-9.3111482039898998</v>
      </c>
      <c r="H27">
        <v>5.6311793554137003E-3</v>
      </c>
      <c r="I27">
        <v>-17.547335352978799</v>
      </c>
      <c r="J27">
        <v>-17.703115410541098</v>
      </c>
      <c r="K27">
        <v>5.2826455954700603E-3</v>
      </c>
      <c r="L27">
        <v>3.6096732775812497E-2</v>
      </c>
      <c r="M27">
        <v>4.9909788448276801E-3</v>
      </c>
      <c r="N27">
        <v>-19.3684381876717</v>
      </c>
      <c r="O27">
        <v>5.5737695292620701E-3</v>
      </c>
      <c r="P27">
        <v>-37.094320643907501</v>
      </c>
      <c r="Q27">
        <v>5.1775415029593503E-3</v>
      </c>
      <c r="R27">
        <v>-52.7694460329039</v>
      </c>
      <c r="S27">
        <v>0.15420347782893701</v>
      </c>
      <c r="T27">
        <v>177.32421835037999</v>
      </c>
      <c r="U27">
        <v>0.26052504489203998</v>
      </c>
      <c r="V27" s="14">
        <v>44810.500902777778</v>
      </c>
      <c r="W27">
        <v>2.5</v>
      </c>
      <c r="X27">
        <v>8.7959719668345201E-3</v>
      </c>
      <c r="Y27">
        <v>2.7671440820717898E-2</v>
      </c>
      <c r="Z27" s="80">
        <f>((((N27/1000)+1)/((SMOW!$Z$4/1000)+1))-1)*1000</f>
        <v>-9.0388723642935709</v>
      </c>
      <c r="AA27" s="80">
        <f>((((P27/1000)+1)/((SMOW!$AA$4/1000)+1))-1)*1000</f>
        <v>-17.164467955334995</v>
      </c>
      <c r="AB27" s="80">
        <f>Z27*SMOW!$AN$6</f>
        <v>-9.215570382696507</v>
      </c>
      <c r="AC27" s="80">
        <f>AA27*SMOW!$AN$12</f>
        <v>-17.475239270457813</v>
      </c>
      <c r="AD27" s="80">
        <f t="shared" ref="AD27" si="68">LN((AB27/1000)+1)*1000</f>
        <v>-9.2582964507453838</v>
      </c>
      <c r="AE27" s="80">
        <f t="shared" ref="AE27" si="69">LN((AC27/1000)+1)*1000</f>
        <v>-17.629733795931482</v>
      </c>
      <c r="AF27" s="44">
        <f>(AD27-SMOW!AN$14*AE27)</f>
        <v>5.0202993506438531E-2</v>
      </c>
      <c r="AG27" s="45">
        <f t="shared" ref="AG27" si="70">AF27*1000</f>
        <v>50.202993506438531</v>
      </c>
      <c r="AK27" s="46">
        <v>24</v>
      </c>
      <c r="AL27" s="46">
        <v>2</v>
      </c>
      <c r="AM27" s="46">
        <v>0</v>
      </c>
      <c r="AN27" s="46">
        <v>0</v>
      </c>
    </row>
    <row r="28" spans="1:40" customFormat="1" x14ac:dyDescent="0.2">
      <c r="A28">
        <v>4284</v>
      </c>
      <c r="B28" t="s">
        <v>145</v>
      </c>
      <c r="C28" t="s">
        <v>62</v>
      </c>
      <c r="D28" t="s">
        <v>148</v>
      </c>
      <c r="E28" t="s">
        <v>174</v>
      </c>
      <c r="F28">
        <v>-9.1589273822500203</v>
      </c>
      <c r="G28">
        <v>-9.2011287462500295</v>
      </c>
      <c r="H28">
        <v>5.0901702673279599E-3</v>
      </c>
      <c r="I28">
        <v>-17.3020833238573</v>
      </c>
      <c r="J28">
        <v>-17.453513655542199</v>
      </c>
      <c r="K28">
        <v>1.40188335583132E-3</v>
      </c>
      <c r="L28">
        <v>1.4326463876224001E-2</v>
      </c>
      <c r="M28">
        <v>5.3924377563602998E-3</v>
      </c>
      <c r="N28">
        <v>-19.260543781302601</v>
      </c>
      <c r="O28">
        <v>5.0382760242791E-3</v>
      </c>
      <c r="P28">
        <v>-36.853948175886799</v>
      </c>
      <c r="Q28">
        <v>1.3739913317958501E-3</v>
      </c>
      <c r="R28">
        <v>-54.145746081607101</v>
      </c>
      <c r="S28">
        <v>0.165287086506479</v>
      </c>
      <c r="T28">
        <v>156.34693476162701</v>
      </c>
      <c r="U28">
        <v>0.109955023738826</v>
      </c>
      <c r="V28" s="14">
        <v>44810.57712962963</v>
      </c>
      <c r="W28">
        <v>2.5</v>
      </c>
      <c r="X28">
        <v>4.8353393731754103E-2</v>
      </c>
      <c r="Y28">
        <v>5.3336938929755301E-2</v>
      </c>
      <c r="Z28" s="80">
        <f>((((N28/1000)+1)/((SMOW!$Z$4/1000)+1))-1)*1000</f>
        <v>-8.9298414430334372</v>
      </c>
      <c r="AA28" s="80">
        <f>((((P28/1000)+1)/((SMOW!$AA$4/1000)+1))-1)*1000</f>
        <v>-16.919120350101235</v>
      </c>
      <c r="AB28" s="80">
        <f>Z28*SMOW!$AN$6</f>
        <v>-9.1044080509069563</v>
      </c>
      <c r="AC28" s="80">
        <f>AA28*SMOW!$AN$12</f>
        <v>-17.225449523577765</v>
      </c>
      <c r="AD28" s="80">
        <f t="shared" ref="AD28" si="71">LN((AB28/1000)+1)*1000</f>
        <v>-9.1461064597313282</v>
      </c>
      <c r="AE28" s="80">
        <f t="shared" ref="AE28" si="72">LN((AC28/1000)+1)*1000</f>
        <v>-17.3755335865274</v>
      </c>
      <c r="AF28" s="44">
        <f>(AD28-SMOW!AN$14*AE28)</f>
        <v>2.8175273955138636E-2</v>
      </c>
      <c r="AG28" s="45">
        <f t="shared" ref="AG28" si="73">AF28*1000</f>
        <v>28.175273955138636</v>
      </c>
      <c r="AH28" s="2">
        <f>AVERAGE(AG27:AG28)</f>
        <v>39.189133730788583</v>
      </c>
      <c r="AI28">
        <f>STDEV(AG27:AG28)</f>
        <v>15.57594986879965</v>
      </c>
      <c r="AK28" s="46">
        <v>24</v>
      </c>
      <c r="AL28" s="46">
        <v>0</v>
      </c>
      <c r="AM28" s="46">
        <v>0</v>
      </c>
      <c r="AN28" s="46">
        <v>0</v>
      </c>
    </row>
    <row r="29" spans="1:40" customFormat="1" x14ac:dyDescent="0.2">
      <c r="A29">
        <v>4285</v>
      </c>
      <c r="B29" t="s">
        <v>145</v>
      </c>
      <c r="C29" t="s">
        <v>61</v>
      </c>
      <c r="D29" t="s">
        <v>68</v>
      </c>
      <c r="E29" t="s">
        <v>175</v>
      </c>
      <c r="F29">
        <v>-10.433276703599301</v>
      </c>
      <c r="G29">
        <v>-10.4880851448142</v>
      </c>
      <c r="H29">
        <v>3.5940494468038099E-3</v>
      </c>
      <c r="I29">
        <v>-19.721143854794501</v>
      </c>
      <c r="J29">
        <v>-19.918200759220699</v>
      </c>
      <c r="K29">
        <v>1.6130750107225999E-3</v>
      </c>
      <c r="L29">
        <v>2.87248560543143E-2</v>
      </c>
      <c r="M29">
        <v>3.79534537706369E-3</v>
      </c>
      <c r="N29">
        <v>-20.521901122042301</v>
      </c>
      <c r="O29">
        <v>3.5574081429323801E-3</v>
      </c>
      <c r="P29">
        <v>-39.2248788148529</v>
      </c>
      <c r="Q29">
        <v>1.5809810945039101E-3</v>
      </c>
      <c r="R29">
        <v>-57.645857527874099</v>
      </c>
      <c r="S29">
        <v>0.14639640521750899</v>
      </c>
      <c r="T29">
        <v>160.38411499392299</v>
      </c>
      <c r="U29">
        <v>7.9004142381973994E-2</v>
      </c>
      <c r="V29" s="14">
        <v>44810.653819444444</v>
      </c>
      <c r="W29">
        <v>2.5</v>
      </c>
      <c r="X29">
        <v>1.9289431952654802E-2</v>
      </c>
      <c r="Y29">
        <v>1.6854788819662899E-2</v>
      </c>
      <c r="Z29" s="80">
        <f>((((N29/1000)+1)/((SMOW!$Z$4/1000)+1))-1)*1000</f>
        <v>-10.204485398425668</v>
      </c>
      <c r="AA29" s="80">
        <f>((((P29/1000)+1)/((SMOW!$AA$4/1000)+1))-1)*1000</f>
        <v>-19.339123602701736</v>
      </c>
      <c r="AB29" s="80">
        <f>Z29*SMOW!$AN$6</f>
        <v>-10.403969612390938</v>
      </c>
      <c r="AC29" s="80">
        <f>AA29*SMOW!$AN$12</f>
        <v>-19.68926815078639</v>
      </c>
      <c r="AD29" s="80">
        <f t="shared" ref="AD29" si="74">LN((AB29/1000)+1)*1000</f>
        <v>-10.458469242129642</v>
      </c>
      <c r="AE29" s="80">
        <f t="shared" ref="AE29" si="75">LN((AC29/1000)+1)*1000</f>
        <v>-19.885684259115916</v>
      </c>
      <c r="AF29" s="44">
        <f>(AD29-SMOW!AN$14*AE29)</f>
        <v>4.1172046683561447E-2</v>
      </c>
      <c r="AG29" s="45">
        <f t="shared" ref="AG29" si="76">AF29*1000</f>
        <v>41.172046683561447</v>
      </c>
      <c r="AK29" s="46">
        <v>24</v>
      </c>
      <c r="AL29" s="46">
        <v>1</v>
      </c>
      <c r="AM29" s="46">
        <v>0</v>
      </c>
      <c r="AN29" s="46">
        <v>0</v>
      </c>
    </row>
    <row r="30" spans="1:40" customFormat="1" x14ac:dyDescent="0.2">
      <c r="A30">
        <v>4286</v>
      </c>
      <c r="B30" t="s">
        <v>145</v>
      </c>
      <c r="C30" t="s">
        <v>61</v>
      </c>
      <c r="D30" t="s">
        <v>68</v>
      </c>
      <c r="E30" t="s">
        <v>176</v>
      </c>
      <c r="F30">
        <v>-10.4328430988681</v>
      </c>
      <c r="G30">
        <v>-10.4876471050848</v>
      </c>
      <c r="H30">
        <v>4.4466980461235301E-3</v>
      </c>
      <c r="I30">
        <v>-19.7127898162226</v>
      </c>
      <c r="J30">
        <v>-19.909678684216701</v>
      </c>
      <c r="K30">
        <v>1.5006947885076601E-3</v>
      </c>
      <c r="L30">
        <v>2.46632401816663E-2</v>
      </c>
      <c r="M30">
        <v>4.4185873036171903E-3</v>
      </c>
      <c r="N30">
        <v>-20.521471937907599</v>
      </c>
      <c r="O30">
        <v>4.4013639969552997E-3</v>
      </c>
      <c r="P30">
        <v>-39.216690989142997</v>
      </c>
      <c r="Q30">
        <v>1.4708368014378301E-3</v>
      </c>
      <c r="R30">
        <v>-57.869845117053103</v>
      </c>
      <c r="S30">
        <v>0.117491439809166</v>
      </c>
      <c r="T30">
        <v>196.14043646562999</v>
      </c>
      <c r="U30">
        <v>7.0371600666789103E-2</v>
      </c>
      <c r="V30" s="14">
        <v>44810.736331018517</v>
      </c>
      <c r="W30">
        <v>2.5</v>
      </c>
      <c r="X30">
        <v>6.7392770493986606E-2</v>
      </c>
      <c r="Y30">
        <v>6.4459471371350704E-2</v>
      </c>
      <c r="Z30" s="80">
        <f>((((N30/1000)+1)/((SMOW!$Z$4/1000)+1))-1)*1000</f>
        <v>-10.204051693443517</v>
      </c>
      <c r="AA30" s="80">
        <f>((((P30/1000)+1)/((SMOW!$AA$4/1000)+1))-1)*1000</f>
        <v>-19.330766308513603</v>
      </c>
      <c r="AB30" s="80">
        <f>Z30*SMOW!$AN$6</f>
        <v>-10.403527429049117</v>
      </c>
      <c r="AC30" s="80">
        <f>AA30*SMOW!$AN$12</f>
        <v>-19.680759543588586</v>
      </c>
      <c r="AD30" s="80">
        <f t="shared" ref="AD30" si="77">LN((AB30/1000)+1)*1000</f>
        <v>-10.458022410059321</v>
      </c>
      <c r="AE30" s="80">
        <f t="shared" ref="AE30" si="78">LN((AC30/1000)+1)*1000</f>
        <v>-19.877004796577804</v>
      </c>
      <c r="AF30" s="44">
        <f>(AD30-SMOW!AN$14*AE30)</f>
        <v>3.7036122533759652E-2</v>
      </c>
      <c r="AG30" s="45">
        <f t="shared" ref="AG30" si="79">AF30*1000</f>
        <v>37.036122533759652</v>
      </c>
      <c r="AH30" s="2">
        <f>AVERAGE(AG29:AG30)</f>
        <v>39.10408460866055</v>
      </c>
      <c r="AI30">
        <f>STDEV(AG29:AG30)</f>
        <v>2.9245400127980559</v>
      </c>
      <c r="AK30" s="46">
        <v>24</v>
      </c>
      <c r="AL30" s="46">
        <v>0</v>
      </c>
      <c r="AM30" s="46">
        <v>0</v>
      </c>
      <c r="AN30" s="46">
        <v>0</v>
      </c>
    </row>
    <row r="31" spans="1:40" customFormat="1" x14ac:dyDescent="0.2">
      <c r="A31">
        <v>4287</v>
      </c>
      <c r="B31" t="s">
        <v>145</v>
      </c>
      <c r="C31" t="s">
        <v>62</v>
      </c>
      <c r="D31" t="s">
        <v>137</v>
      </c>
      <c r="E31" t="s">
        <v>177</v>
      </c>
      <c r="F31">
        <v>-5.6642900029050596</v>
      </c>
      <c r="G31">
        <v>-5.6803935300870103</v>
      </c>
      <c r="H31">
        <v>5.5155931875212503E-3</v>
      </c>
      <c r="I31">
        <v>-10.655155258507101</v>
      </c>
      <c r="J31">
        <v>-10.712328198770001</v>
      </c>
      <c r="K31">
        <v>3.80521603397176E-3</v>
      </c>
      <c r="L31">
        <v>-2.4284241136467901E-2</v>
      </c>
      <c r="M31">
        <v>5.1237320298995999E-3</v>
      </c>
      <c r="N31">
        <v>-15.8015342006385</v>
      </c>
      <c r="O31">
        <v>5.4593617613795898E-3</v>
      </c>
      <c r="P31">
        <v>-30.3392681157572</v>
      </c>
      <c r="Q31">
        <v>3.7295070410392601E-3</v>
      </c>
      <c r="R31">
        <v>-43.8805700520562</v>
      </c>
      <c r="S31">
        <v>0.16024948369900399</v>
      </c>
      <c r="T31">
        <v>192.684807847271</v>
      </c>
      <c r="U31">
        <v>0.18780464500401101</v>
      </c>
      <c r="V31" s="14">
        <v>44811.528240740743</v>
      </c>
      <c r="W31">
        <v>2.5</v>
      </c>
      <c r="X31">
        <v>2.9701006463684699E-4</v>
      </c>
      <c r="Y31">
        <v>3.7682114654732099E-4</v>
      </c>
      <c r="Z31" s="80">
        <f>((((N31/1000)+1)/((SMOW!$Z$4/1000)+1))-1)*1000</f>
        <v>-5.4343960912411893</v>
      </c>
      <c r="AA31" s="80">
        <f>((((P31/1000)+1)/((SMOW!$AA$4/1000)+1))-1)*1000</f>
        <v>-10.269601939035255</v>
      </c>
      <c r="AB31" s="80">
        <f>Z31*SMOW!$AN$6</f>
        <v>-5.5406313584114901</v>
      </c>
      <c r="AC31" s="80">
        <f>AA31*SMOW!$AN$12</f>
        <v>-10.455538241208247</v>
      </c>
      <c r="AD31" s="80">
        <f t="shared" ref="AD31" si="80">LN((AB31/1000)+1)*1000</f>
        <v>-5.5560375895208161</v>
      </c>
      <c r="AE31" s="80">
        <f t="shared" ref="AE31" si="81">LN((AC31/1000)+1)*1000</f>
        <v>-10.510581387814684</v>
      </c>
      <c r="AF31" s="44">
        <f>(AD31-SMOW!AN$14*AE31)</f>
        <v>-6.4506167546625193E-3</v>
      </c>
      <c r="AG31" s="45">
        <f t="shared" ref="AG31" si="82">AF31*1000</f>
        <v>-6.4506167546625193</v>
      </c>
      <c r="AK31" s="46">
        <v>24</v>
      </c>
      <c r="AL31" s="46">
        <v>2</v>
      </c>
      <c r="AM31" s="46">
        <v>0</v>
      </c>
      <c r="AN31" s="46">
        <v>0</v>
      </c>
    </row>
    <row r="32" spans="1:40" customFormat="1" x14ac:dyDescent="0.2">
      <c r="A32">
        <v>4288</v>
      </c>
      <c r="B32" t="s">
        <v>145</v>
      </c>
      <c r="C32" t="s">
        <v>62</v>
      </c>
      <c r="D32" t="s">
        <v>137</v>
      </c>
      <c r="E32" t="s">
        <v>178</v>
      </c>
      <c r="F32">
        <v>-5.6704468073228602</v>
      </c>
      <c r="G32">
        <v>-5.6865851861051402</v>
      </c>
      <c r="H32">
        <v>4.2714535216099503E-3</v>
      </c>
      <c r="I32">
        <v>-10.6694374111377</v>
      </c>
      <c r="J32">
        <v>-10.7267640250972</v>
      </c>
      <c r="K32">
        <v>1.4253018014867599E-3</v>
      </c>
      <c r="L32">
        <v>-2.28537808538345E-2</v>
      </c>
      <c r="M32">
        <v>4.4292008374197597E-3</v>
      </c>
      <c r="N32">
        <v>-15.807628236487</v>
      </c>
      <c r="O32">
        <v>4.2279060888946399E-3</v>
      </c>
      <c r="P32">
        <v>-30.353266109122501</v>
      </c>
      <c r="Q32">
        <v>1.39694384150436E-3</v>
      </c>
      <c r="R32">
        <v>-44.182840772975098</v>
      </c>
      <c r="S32">
        <v>0.15332508085115401</v>
      </c>
      <c r="T32">
        <v>194.09306514536701</v>
      </c>
      <c r="U32">
        <v>6.7904226048887906E-2</v>
      </c>
      <c r="V32" s="14">
        <v>44811.616840277777</v>
      </c>
      <c r="W32">
        <v>2.5</v>
      </c>
      <c r="X32">
        <v>1.9534668054329001E-2</v>
      </c>
      <c r="Y32">
        <v>2.2266458811979601E-2</v>
      </c>
      <c r="Z32" s="80">
        <f>((((N32/1000)+1)/((SMOW!$Z$4/1000)+1))-1)*1000</f>
        <v>-5.4405543191337058</v>
      </c>
      <c r="AA32" s="80">
        <f>((((P32/1000)+1)/((SMOW!$AA$4/1000)+1))-1)*1000</f>
        <v>-10.283889657502154</v>
      </c>
      <c r="AB32" s="80">
        <f>Z32*SMOW!$AN$6</f>
        <v>-5.5469099715270334</v>
      </c>
      <c r="AC32" s="80">
        <f>AA32*SMOW!$AN$12</f>
        <v>-10.470084645995609</v>
      </c>
      <c r="AD32" s="80">
        <f t="shared" ref="AD32" si="83">LN((AB32/1000)+1)*1000</f>
        <v>-5.5623512038663652</v>
      </c>
      <c r="AE32" s="80">
        <f t="shared" ref="AE32" si="84">LN((AC32/1000)+1)*1000</f>
        <v>-10.525281598131041</v>
      </c>
      <c r="AF32" s="44">
        <f>(AD32-SMOW!AN$14*AE32)</f>
        <v>-5.0025200531749192E-3</v>
      </c>
      <c r="AG32" s="45">
        <f t="shared" ref="AG32" si="85">AF32*1000</f>
        <v>-5.0025200531749192</v>
      </c>
      <c r="AH32" s="2">
        <f>AVERAGE(AG31:AG32)</f>
        <v>-5.7265684039187192</v>
      </c>
      <c r="AI32">
        <f>STDEV(AG31:AG32)</f>
        <v>1.0239589974357544</v>
      </c>
      <c r="AK32" s="46">
        <v>24</v>
      </c>
      <c r="AL32" s="46">
        <v>0</v>
      </c>
      <c r="AM32" s="46">
        <v>0</v>
      </c>
      <c r="AN32" s="46">
        <v>0</v>
      </c>
    </row>
    <row r="33" spans="1:40" customFormat="1" x14ac:dyDescent="0.2">
      <c r="A33">
        <v>4289</v>
      </c>
      <c r="B33" t="s">
        <v>145</v>
      </c>
      <c r="C33" t="s">
        <v>62</v>
      </c>
      <c r="D33" t="s">
        <v>137</v>
      </c>
      <c r="E33" t="s">
        <v>179</v>
      </c>
      <c r="F33">
        <v>-5.4994742574365496</v>
      </c>
      <c r="G33">
        <v>-5.5146526517736802</v>
      </c>
      <c r="H33">
        <v>5.5789120190081198E-3</v>
      </c>
      <c r="I33">
        <v>-10.3876346361796</v>
      </c>
      <c r="J33">
        <v>-10.441962704210001</v>
      </c>
      <c r="K33">
        <v>1.3701953397817601E-3</v>
      </c>
      <c r="L33">
        <v>-1.2963439508232499E-3</v>
      </c>
      <c r="M33">
        <v>5.6229306235549299E-3</v>
      </c>
      <c r="N33">
        <v>-15.6383987503083</v>
      </c>
      <c r="O33">
        <v>5.5220350579125296E-3</v>
      </c>
      <c r="P33">
        <v>-30.077070112887998</v>
      </c>
      <c r="Q33">
        <v>1.34293378396767E-3</v>
      </c>
      <c r="R33">
        <v>-43.917291100165997</v>
      </c>
      <c r="S33">
        <v>0.13256343897626199</v>
      </c>
      <c r="T33">
        <v>182.54701812059201</v>
      </c>
      <c r="U33">
        <v>7.7526411631947401E-2</v>
      </c>
      <c r="V33" s="14">
        <v>44811.693472222221</v>
      </c>
      <c r="W33">
        <v>2.5</v>
      </c>
      <c r="X33">
        <v>7.2317391832722898E-3</v>
      </c>
      <c r="Y33">
        <v>4.95859880728086E-3</v>
      </c>
      <c r="Z33" s="80">
        <f>((((N33/1000)+1)/((SMOW!$Z$4/1000)+1))-1)*1000</f>
        <v>-5.2695422397928127</v>
      </c>
      <c r="AA33" s="80">
        <f>((((P33/1000)+1)/((SMOW!$AA$4/1000)+1))-1)*1000</f>
        <v>-10.001977062398026</v>
      </c>
      <c r="AB33" s="80">
        <f>Z33*SMOW!$AN$6</f>
        <v>-5.3725548318657097</v>
      </c>
      <c r="AC33" s="80">
        <f>AA33*SMOW!$AN$12</f>
        <v>-10.183067881734699</v>
      </c>
      <c r="AD33" s="80">
        <f t="shared" ref="AD33" si="86">LN((AB33/1000)+1)*1000</f>
        <v>-5.387038905522771</v>
      </c>
      <c r="AE33" s="80">
        <f t="shared" ref="AE33" si="87">LN((AC33/1000)+1)*1000</f>
        <v>-10.23527000502485</v>
      </c>
      <c r="AF33" s="44">
        <f>(AD33-SMOW!AN$14*AE33)</f>
        <v>1.7183657130350305E-2</v>
      </c>
      <c r="AG33" s="45">
        <f t="shared" ref="AG33" si="88">AF33*1000</f>
        <v>17.183657130350305</v>
      </c>
      <c r="AK33" s="46">
        <v>24</v>
      </c>
      <c r="AL33" s="46">
        <v>0</v>
      </c>
      <c r="AM33" s="46">
        <v>0</v>
      </c>
      <c r="AN33" s="46">
        <v>0</v>
      </c>
    </row>
    <row r="34" spans="1:40" customFormat="1" x14ac:dyDescent="0.2">
      <c r="A34">
        <v>4290</v>
      </c>
      <c r="B34" t="s">
        <v>145</v>
      </c>
      <c r="C34" t="s">
        <v>62</v>
      </c>
      <c r="D34" t="s">
        <v>137</v>
      </c>
      <c r="E34" t="s">
        <v>180</v>
      </c>
      <c r="F34">
        <v>-5.4869104626869998</v>
      </c>
      <c r="G34">
        <v>-5.5020193496614898</v>
      </c>
      <c r="H34">
        <v>5.1162569309291502E-3</v>
      </c>
      <c r="I34">
        <v>-10.3587411481784</v>
      </c>
      <c r="J34">
        <v>-10.412766362034301</v>
      </c>
      <c r="K34">
        <v>1.47846926264567E-3</v>
      </c>
      <c r="L34">
        <v>-4.0787105073707801E-3</v>
      </c>
      <c r="M34">
        <v>5.1115233884483097E-3</v>
      </c>
      <c r="N34">
        <v>-15.625963043340599</v>
      </c>
      <c r="O34">
        <v>5.0640967345635304E-3</v>
      </c>
      <c r="P34">
        <v>-30.048751492872999</v>
      </c>
      <c r="Q34">
        <v>1.44905347706096E-3</v>
      </c>
      <c r="R34">
        <v>-44.054340426125201</v>
      </c>
      <c r="S34">
        <v>0.13312634718495001</v>
      </c>
      <c r="T34">
        <v>173.37104916268601</v>
      </c>
      <c r="U34">
        <v>6.8460606504309005E-2</v>
      </c>
      <c r="V34" s="14">
        <v>44811.770289351851</v>
      </c>
      <c r="W34">
        <v>2.5</v>
      </c>
      <c r="X34">
        <v>4.49980416788483E-2</v>
      </c>
      <c r="Y34">
        <v>0.157827075477913</v>
      </c>
      <c r="Z34" s="80">
        <f>((((N34/1000)+1)/((SMOW!$Z$4/1000)+1))-1)*1000</f>
        <v>-5.2569755402499529</v>
      </c>
      <c r="AA34" s="80">
        <f>((((P34/1000)+1)/((SMOW!$AA$4/1000)+1))-1)*1000</f>
        <v>-9.9730723144400013</v>
      </c>
      <c r="AB34" s="80">
        <f>Z34*SMOW!$AN$6</f>
        <v>-5.3597424699417928</v>
      </c>
      <c r="AC34" s="80">
        <f>AA34*SMOW!$AN$12</f>
        <v>-10.153639798794222</v>
      </c>
      <c r="AD34" s="80">
        <f t="shared" ref="AD34" si="89">LN((AB34/1000)+1)*1000</f>
        <v>-5.3741574196304871</v>
      </c>
      <c r="AE34" s="80">
        <f t="shared" ref="AE34" si="90">LN((AC34/1000)+1)*1000</f>
        <v>-10.205539612935622</v>
      </c>
      <c r="AF34" s="44">
        <f>(AD34-SMOW!AN$14*AE34)</f>
        <v>1.4367495999521473E-2</v>
      </c>
      <c r="AG34" s="45">
        <f t="shared" ref="AG34" si="91">AF34*1000</f>
        <v>14.367495999521473</v>
      </c>
      <c r="AH34" s="2">
        <f>AVERAGE(AG33:AG34)</f>
        <v>15.775576564935889</v>
      </c>
      <c r="AI34">
        <f>STDEV(AG33:AG34)</f>
        <v>1.9913266325230428</v>
      </c>
      <c r="AK34" s="46">
        <v>24</v>
      </c>
      <c r="AL34" s="46">
        <v>0</v>
      </c>
      <c r="AM34" s="46">
        <v>0</v>
      </c>
      <c r="AN34" s="46">
        <v>0</v>
      </c>
    </row>
    <row r="35" spans="1:40" customFormat="1" x14ac:dyDescent="0.2">
      <c r="A35">
        <v>4291</v>
      </c>
      <c r="B35" t="s">
        <v>145</v>
      </c>
      <c r="C35" t="s">
        <v>62</v>
      </c>
      <c r="D35" t="s">
        <v>137</v>
      </c>
      <c r="E35" t="s">
        <v>181</v>
      </c>
      <c r="F35">
        <v>-4.6257362090863099</v>
      </c>
      <c r="G35">
        <v>-4.6364686675298996</v>
      </c>
      <c r="H35">
        <v>5.6704718643876204E-3</v>
      </c>
      <c r="I35">
        <v>-8.7263385352702905</v>
      </c>
      <c r="J35">
        <v>-8.7646361908170398</v>
      </c>
      <c r="K35">
        <v>3.1979922963001201E-3</v>
      </c>
      <c r="L35">
        <v>-8.7407587784980503E-3</v>
      </c>
      <c r="M35">
        <v>5.2954617236254603E-3</v>
      </c>
      <c r="N35">
        <v>-14.77356845401</v>
      </c>
      <c r="O35">
        <v>5.6126614514376699E-3</v>
      </c>
      <c r="P35">
        <v>-28.448827340262898</v>
      </c>
      <c r="Q35">
        <v>3.1343646930313E-3</v>
      </c>
      <c r="R35">
        <v>-41.697981626433901</v>
      </c>
      <c r="S35">
        <v>0.16240117100669699</v>
      </c>
      <c r="T35">
        <v>191.964923758287</v>
      </c>
      <c r="U35">
        <v>0.18013094797530799</v>
      </c>
      <c r="V35" s="14">
        <v>44812.499965277777</v>
      </c>
      <c r="W35">
        <v>2.5</v>
      </c>
      <c r="X35">
        <v>3.2865288965586402E-2</v>
      </c>
      <c r="Y35">
        <v>3.1586238581092697E-2</v>
      </c>
      <c r="Z35" s="80">
        <f>((((N35/1000)+1)/((SMOW!$Z$4/1000)+1))-1)*1000</f>
        <v>-4.3956021801343503</v>
      </c>
      <c r="AA35" s="80">
        <f>((((P35/1000)+1)/((SMOW!$AA$4/1000)+1))-1)*1000</f>
        <v>-8.3400335449385068</v>
      </c>
      <c r="AB35" s="80">
        <f>Z35*SMOW!$AN$6</f>
        <v>-4.4815303981259609</v>
      </c>
      <c r="AC35" s="80">
        <f>AA35*SMOW!$AN$12</f>
        <v>-8.4910340419928509</v>
      </c>
      <c r="AD35" s="80">
        <f t="shared" ref="AD35" si="92">LN((AB35/1000)+1)*1000</f>
        <v>-4.4916025592099409</v>
      </c>
      <c r="AE35" s="80">
        <f t="shared" ref="AE35" si="93">LN((AC35/1000)+1)*1000</f>
        <v>-8.5272882411783097</v>
      </c>
      <c r="AF35" s="44">
        <f>(AD35-SMOW!AN$14*AE35)</f>
        <v>1.0805632132206533E-2</v>
      </c>
      <c r="AG35" s="45">
        <f t="shared" ref="AG35" si="94">AF35*1000</f>
        <v>10.805632132206533</v>
      </c>
      <c r="AK35" s="46">
        <v>24</v>
      </c>
      <c r="AL35" s="46">
        <v>1</v>
      </c>
      <c r="AM35" s="46">
        <v>0</v>
      </c>
      <c r="AN35" s="46">
        <v>0</v>
      </c>
    </row>
    <row r="36" spans="1:40" customFormat="1" x14ac:dyDescent="0.2">
      <c r="A36">
        <v>4292</v>
      </c>
      <c r="B36" t="s">
        <v>145</v>
      </c>
      <c r="C36" t="s">
        <v>62</v>
      </c>
      <c r="D36" t="s">
        <v>137</v>
      </c>
      <c r="E36" t="s">
        <v>182</v>
      </c>
      <c r="F36">
        <v>-4.5967307344150701</v>
      </c>
      <c r="G36">
        <v>-4.6073287138941597</v>
      </c>
      <c r="H36">
        <v>5.1625366638832302E-3</v>
      </c>
      <c r="I36">
        <v>-8.6618578729711295</v>
      </c>
      <c r="J36">
        <v>-8.6995898814228507</v>
      </c>
      <c r="K36">
        <v>1.92817226237597E-3</v>
      </c>
      <c r="L36">
        <v>-1.3945256502899E-2</v>
      </c>
      <c r="M36">
        <v>5.3774272662343503E-3</v>
      </c>
      <c r="N36">
        <v>-14.744858689909</v>
      </c>
      <c r="O36">
        <v>5.1099046460295998E-3</v>
      </c>
      <c r="P36">
        <v>-28.385629592248499</v>
      </c>
      <c r="Q36">
        <v>1.88980913689602E-3</v>
      </c>
      <c r="R36">
        <v>-41.938498204430502</v>
      </c>
      <c r="S36">
        <v>0.123220759744992</v>
      </c>
      <c r="T36">
        <v>176.723494667121</v>
      </c>
      <c r="U36">
        <v>7.6446519642297803E-2</v>
      </c>
      <c r="V36" s="14">
        <v>44812.608402777776</v>
      </c>
      <c r="W36">
        <v>2.5</v>
      </c>
      <c r="X36">
        <v>2.0067602819863702E-2</v>
      </c>
      <c r="Y36">
        <v>2.2440499615314299E-2</v>
      </c>
      <c r="Z36" s="80">
        <f>((((N36/1000)+1)/((SMOW!$Z$4/1000)+1))-1)*1000</f>
        <v>-4.3665899992954005</v>
      </c>
      <c r="AA36" s="80">
        <f>((((P36/1000)+1)/((SMOW!$AA$4/1000)+1))-1)*1000</f>
        <v>-8.2755277541581851</v>
      </c>
      <c r="AB36" s="80">
        <f>Z36*SMOW!$AN$6</f>
        <v>-4.451951067463761</v>
      </c>
      <c r="AC36" s="80">
        <f>AA36*SMOW!$AN$12</f>
        <v>-8.4253603414651366</v>
      </c>
      <c r="AD36" s="80">
        <f t="shared" ref="AD36" si="95">LN((AB36/1000)+1)*1000</f>
        <v>-4.4618905125364678</v>
      </c>
      <c r="AE36" s="80">
        <f t="shared" ref="AE36" si="96">LN((AC36/1000)+1)*1000</f>
        <v>-8.4610543210695592</v>
      </c>
      <c r="AF36" s="44">
        <f>(AD36-SMOW!AN$14*AE36)</f>
        <v>5.5461689882596588E-3</v>
      </c>
      <c r="AG36" s="45">
        <f t="shared" ref="AG36" si="97">AF36*1000</f>
        <v>5.5461689882596588</v>
      </c>
      <c r="AH36" s="2">
        <f>AVERAGE(AG35:AG36)</f>
        <v>8.1759005602330959</v>
      </c>
      <c r="AI36">
        <f>STDEV(AG35:AG36)</f>
        <v>3.7190020544855531</v>
      </c>
      <c r="AK36" s="46">
        <v>24</v>
      </c>
      <c r="AL36" s="46">
        <v>0</v>
      </c>
      <c r="AM36" s="46">
        <v>0</v>
      </c>
      <c r="AN36" s="46">
        <v>0</v>
      </c>
    </row>
    <row r="37" spans="1:40" customFormat="1" x14ac:dyDescent="0.2">
      <c r="A37">
        <v>4293</v>
      </c>
      <c r="B37" t="s">
        <v>145</v>
      </c>
      <c r="C37" t="s">
        <v>62</v>
      </c>
      <c r="D37" t="s">
        <v>137</v>
      </c>
      <c r="E37" t="s">
        <v>183</v>
      </c>
      <c r="F37">
        <v>-4.0421508239720296</v>
      </c>
      <c r="G37">
        <v>-4.0503428782641304</v>
      </c>
      <c r="H37">
        <v>5.0101595786525002E-3</v>
      </c>
      <c r="I37">
        <v>-7.6436616943203601</v>
      </c>
      <c r="J37">
        <v>-7.6730242527245398</v>
      </c>
      <c r="K37">
        <v>1.70318464815068E-3</v>
      </c>
      <c r="L37">
        <v>1.01392717442605E-3</v>
      </c>
      <c r="M37">
        <v>5.1083266113643904E-3</v>
      </c>
      <c r="N37">
        <v>-14.195932716987</v>
      </c>
      <c r="O37">
        <v>4.9590810438998496E-3</v>
      </c>
      <c r="P37">
        <v>-27.3876915557389</v>
      </c>
      <c r="Q37">
        <v>1.6692979007669501E-3</v>
      </c>
      <c r="R37">
        <v>-40.673019970531897</v>
      </c>
      <c r="S37">
        <v>0.119834155179235</v>
      </c>
      <c r="T37">
        <v>165.476494752234</v>
      </c>
      <c r="U37">
        <v>8.3488951549348905E-2</v>
      </c>
      <c r="V37" s="14">
        <v>44812.685069444444</v>
      </c>
      <c r="W37">
        <v>2.5</v>
      </c>
      <c r="X37">
        <v>0.175351134071073</v>
      </c>
      <c r="Y37">
        <v>0.33391640330489702</v>
      </c>
      <c r="Z37" s="80">
        <f>((((N37/1000)+1)/((SMOW!$Z$4/1000)+1))-1)*1000</f>
        <v>-3.8118818680275002</v>
      </c>
      <c r="AA37" s="80">
        <f>((((P37/1000)+1)/((SMOW!$AA$4/1000)+1))-1)*1000</f>
        <v>-7.2569347786588523</v>
      </c>
      <c r="AB37" s="80">
        <f>Z37*SMOW!$AN$6</f>
        <v>-3.8863991247516116</v>
      </c>
      <c r="AC37" s="80">
        <f>AA37*SMOW!$AN$12</f>
        <v>-7.3883252284410927</v>
      </c>
      <c r="AD37" s="80">
        <f t="shared" ref="AD37" si="98">LN((AB37/1000)+1)*1000</f>
        <v>-3.8939707978927043</v>
      </c>
      <c r="AE37" s="80">
        <f t="shared" ref="AE37" si="99">LN((AC37/1000)+1)*1000</f>
        <v>-7.4157540890210889</v>
      </c>
      <c r="AF37" s="44">
        <f>(AD37-SMOW!AN$14*AE37)</f>
        <v>2.1547361110430874E-2</v>
      </c>
      <c r="AG37" s="45">
        <f t="shared" ref="AG37" si="100">AF37*1000</f>
        <v>21.547361110430874</v>
      </c>
      <c r="AK37" s="46">
        <v>24</v>
      </c>
      <c r="AL37" s="46">
        <v>0</v>
      </c>
      <c r="AM37" s="46">
        <v>0</v>
      </c>
      <c r="AN37" s="46">
        <v>0</v>
      </c>
    </row>
    <row r="38" spans="1:40" customFormat="1" x14ac:dyDescent="0.2">
      <c r="A38">
        <v>4295</v>
      </c>
      <c r="B38" t="s">
        <v>145</v>
      </c>
      <c r="C38" t="s">
        <v>62</v>
      </c>
      <c r="D38" t="s">
        <v>137</v>
      </c>
      <c r="E38" t="s">
        <v>184</v>
      </c>
      <c r="F38">
        <v>-4.1218975159711997</v>
      </c>
      <c r="G38">
        <v>-4.13041678179159</v>
      </c>
      <c r="H38">
        <v>6.4975599530168997E-3</v>
      </c>
      <c r="I38">
        <v>-7.8050923972630599</v>
      </c>
      <c r="J38">
        <v>-7.8357117390382696</v>
      </c>
      <c r="K38">
        <v>3.0183021854862302E-3</v>
      </c>
      <c r="L38">
        <v>6.83901642061402E-3</v>
      </c>
      <c r="M38">
        <v>5.4693880478955499E-3</v>
      </c>
      <c r="N38">
        <v>-14.2748663921322</v>
      </c>
      <c r="O38">
        <v>6.4313173839619401E-3</v>
      </c>
      <c r="P38">
        <v>-27.545910415821901</v>
      </c>
      <c r="Q38">
        <v>2.9582497162470201E-3</v>
      </c>
      <c r="R38">
        <v>-40.843914165762399</v>
      </c>
      <c r="S38">
        <v>0.113639369621234</v>
      </c>
      <c r="T38">
        <v>209.293412527095</v>
      </c>
      <c r="U38">
        <v>0.162496126691623</v>
      </c>
      <c r="V38" s="14">
        <v>44813.488634259258</v>
      </c>
      <c r="W38">
        <v>2.5</v>
      </c>
      <c r="X38">
        <v>0.17756379929510199</v>
      </c>
      <c r="Y38">
        <v>0.17416278491866199</v>
      </c>
      <c r="Z38" s="80">
        <f>((((N38/1000)+1)/((SMOW!$Z$4/1000)+1))-1)*1000</f>
        <v>-3.8916469977421375</v>
      </c>
      <c r="AA38" s="80">
        <f>((((P38/1000)+1)/((SMOW!$AA$4/1000)+1))-1)*1000</f>
        <v>-7.4184283920656346</v>
      </c>
      <c r="AB38" s="80">
        <f>Z38*SMOW!$AN$6</f>
        <v>-3.9677235574180094</v>
      </c>
      <c r="AC38" s="80">
        <f>AA38*SMOW!$AN$12</f>
        <v>-7.5527427648470002</v>
      </c>
      <c r="AD38" s="80">
        <f t="shared" ref="AD38" si="101">LN((AB38/1000)+1)*1000</f>
        <v>-3.9756158557546963</v>
      </c>
      <c r="AE38" s="80">
        <f t="shared" ref="AE38" si="102">LN((AC38/1000)+1)*1000</f>
        <v>-7.5814091576246359</v>
      </c>
      <c r="AF38" s="44">
        <f>(AD38-SMOW!AN$14*AE38)</f>
        <v>2.7368179471111365E-2</v>
      </c>
      <c r="AG38" s="45">
        <f t="shared" ref="AG38" si="103">AF38*1000</f>
        <v>27.368179471111365</v>
      </c>
      <c r="AH38" s="2">
        <f>AVERAGE(AG37:AG38)</f>
        <v>24.457770290771119</v>
      </c>
      <c r="AI38">
        <f>STDEV(AG37:AG38)</f>
        <v>4.115940134892333</v>
      </c>
      <c r="AK38" s="46">
        <v>24</v>
      </c>
      <c r="AL38" s="46">
        <v>0</v>
      </c>
      <c r="AM38" s="46">
        <v>0</v>
      </c>
      <c r="AN38" s="46">
        <v>0</v>
      </c>
    </row>
    <row r="39" spans="1:40" customFormat="1" x14ac:dyDescent="0.2">
      <c r="A39">
        <v>4296</v>
      </c>
      <c r="B39" t="s">
        <v>145</v>
      </c>
      <c r="C39" t="s">
        <v>62</v>
      </c>
      <c r="D39" t="s">
        <v>137</v>
      </c>
      <c r="E39" t="s">
        <v>185</v>
      </c>
      <c r="F39">
        <v>-2.2437279088867599</v>
      </c>
      <c r="G39">
        <v>-2.24624934320794</v>
      </c>
      <c r="H39">
        <v>5.0789895335704204E-3</v>
      </c>
      <c r="I39">
        <v>-4.1841409437682699</v>
      </c>
      <c r="J39">
        <v>-4.1929190020364402</v>
      </c>
      <c r="K39">
        <v>1.5355534006250299E-3</v>
      </c>
      <c r="L39">
        <v>-3.2388110132700598E-2</v>
      </c>
      <c r="M39">
        <v>5.0246298117617603E-3</v>
      </c>
      <c r="N39">
        <v>-12.415844708390299</v>
      </c>
      <c r="O39">
        <v>5.0272092780064698E-3</v>
      </c>
      <c r="P39">
        <v>-23.997001807084398</v>
      </c>
      <c r="Q39">
        <v>1.50500186280985E-3</v>
      </c>
      <c r="R39">
        <v>-36.444070052176698</v>
      </c>
      <c r="S39">
        <v>0.117045050802127</v>
      </c>
      <c r="T39">
        <v>172.124283445293</v>
      </c>
      <c r="U39">
        <v>7.2293268792572002E-2</v>
      </c>
      <c r="V39" s="14">
        <v>44813.576469907406</v>
      </c>
      <c r="W39">
        <v>2.5</v>
      </c>
      <c r="X39">
        <v>3.9436015778334901E-2</v>
      </c>
      <c r="Y39">
        <v>4.2553018577395102E-2</v>
      </c>
      <c r="Z39" s="80">
        <f>((((N39/1000)+1)/((SMOW!$Z$4/1000)+1))-1)*1000</f>
        <v>-2.0130431512419555</v>
      </c>
      <c r="AA39" s="80">
        <f>((((P39/1000)+1)/((SMOW!$AA$4/1000)+1))-1)*1000</f>
        <v>-3.7960658331711583</v>
      </c>
      <c r="AB39" s="80">
        <f>Z39*SMOW!$AN$6</f>
        <v>-2.0523954865165619</v>
      </c>
      <c r="AC39" s="80">
        <f>AA39*SMOW!$AN$12</f>
        <v>-3.8647955120832691</v>
      </c>
      <c r="AD39" s="80">
        <f t="shared" ref="AD39" si="104">LN((AB39/1000)+1)*1000</f>
        <v>-2.0545045363634808</v>
      </c>
      <c r="AE39" s="80">
        <f t="shared" ref="AE39" si="105">LN((AC39/1000)+1)*1000</f>
        <v>-3.8722831325659328</v>
      </c>
      <c r="AF39" s="44">
        <f>(AD39-SMOW!AN$14*AE39)</f>
        <v>-9.9390423686682716E-3</v>
      </c>
      <c r="AG39" s="45">
        <f t="shared" ref="AG39" si="106">AF39*1000</f>
        <v>-9.9390423686682716</v>
      </c>
      <c r="AK39" s="46">
        <v>24</v>
      </c>
      <c r="AL39" s="46">
        <v>1</v>
      </c>
      <c r="AM39" s="46">
        <v>0</v>
      </c>
      <c r="AN39" s="46">
        <v>0</v>
      </c>
    </row>
    <row r="40" spans="1:40" customFormat="1" x14ac:dyDescent="0.2">
      <c r="A40">
        <v>4297</v>
      </c>
      <c r="B40" t="s">
        <v>145</v>
      </c>
      <c r="C40" t="s">
        <v>62</v>
      </c>
      <c r="D40" t="s">
        <v>137</v>
      </c>
      <c r="E40" t="s">
        <v>186</v>
      </c>
      <c r="F40">
        <v>-2.22329120289039</v>
      </c>
      <c r="G40">
        <v>-2.2257670391465201</v>
      </c>
      <c r="H40">
        <v>5.7827249073330797E-3</v>
      </c>
      <c r="I40">
        <v>-4.16639893208069</v>
      </c>
      <c r="J40">
        <v>-4.1751026002219698</v>
      </c>
      <c r="K40">
        <v>1.5046822585819801E-3</v>
      </c>
      <c r="L40">
        <v>-2.13128662293234E-2</v>
      </c>
      <c r="M40">
        <v>5.8091974824934596E-3</v>
      </c>
      <c r="N40">
        <v>-12.3956163544396</v>
      </c>
      <c r="O40">
        <v>5.7237700755551398E-3</v>
      </c>
      <c r="P40">
        <v>-23.979612792395098</v>
      </c>
      <c r="Q40">
        <v>1.4747449363750099E-3</v>
      </c>
      <c r="R40">
        <v>-36.211696229280001</v>
      </c>
      <c r="S40">
        <v>0.147758364826829</v>
      </c>
      <c r="T40">
        <v>170.342916235677</v>
      </c>
      <c r="U40">
        <v>7.6199096206148995E-2</v>
      </c>
      <c r="V40" s="14">
        <v>44813.656678240739</v>
      </c>
      <c r="W40">
        <v>2.5</v>
      </c>
      <c r="X40">
        <v>6.6679063364314204E-3</v>
      </c>
      <c r="Y40">
        <v>4.5684592514665103E-3</v>
      </c>
      <c r="Z40" s="80">
        <f>((((N40/1000)+1)/((SMOW!$Z$4/1000)+1))-1)*1000</f>
        <v>-1.992601720207321</v>
      </c>
      <c r="AA40" s="80">
        <f>((((P40/1000)+1)/((SMOW!$AA$4/1000)+1))-1)*1000</f>
        <v>-3.7783169073206668</v>
      </c>
      <c r="AB40" s="80">
        <f>Z40*SMOW!$AN$6</f>
        <v>-2.0315544524992135</v>
      </c>
      <c r="AC40" s="80">
        <f>AA40*SMOW!$AN$12</f>
        <v>-3.8467252330138528</v>
      </c>
      <c r="AD40" s="80">
        <f t="shared" ref="AD40" si="107">LN((AB40/1000)+1)*1000</f>
        <v>-2.033620858397708</v>
      </c>
      <c r="AE40" s="80">
        <f t="shared" ref="AE40" si="108">LN((AC40/1000)+1)*1000</f>
        <v>-3.8541429091413923</v>
      </c>
      <c r="AF40" s="44">
        <f>(AD40-SMOW!AN$14*AE40)</f>
        <v>1.3665976289471971E-3</v>
      </c>
      <c r="AG40" s="45">
        <f t="shared" ref="AG40" si="109">AF40*1000</f>
        <v>1.3665976289471971</v>
      </c>
      <c r="AH40" s="2">
        <f>AVERAGE(AG39:AG40)</f>
        <v>-4.2862223698605373</v>
      </c>
      <c r="AI40">
        <f>STDEV(AG39:AG40)</f>
        <v>7.9942947079677609</v>
      </c>
      <c r="AK40" s="46">
        <v>24</v>
      </c>
      <c r="AL40" s="46">
        <v>0</v>
      </c>
      <c r="AM40" s="46">
        <v>0</v>
      </c>
      <c r="AN40" s="46">
        <v>0</v>
      </c>
    </row>
    <row r="41" spans="1:40" customFormat="1" x14ac:dyDescent="0.2">
      <c r="A41">
        <v>4298</v>
      </c>
      <c r="B41" t="s">
        <v>145</v>
      </c>
      <c r="C41" t="s">
        <v>62</v>
      </c>
      <c r="D41" t="s">
        <v>137</v>
      </c>
      <c r="E41" t="s">
        <v>187</v>
      </c>
      <c r="F41">
        <v>-2.1185490034038099</v>
      </c>
      <c r="G41">
        <v>-2.1207968293614301</v>
      </c>
      <c r="H41">
        <v>5.1849240679364798E-3</v>
      </c>
      <c r="I41">
        <v>-3.8810442530634801</v>
      </c>
      <c r="J41">
        <v>-3.8885950751863798</v>
      </c>
      <c r="K41">
        <v>1.1698970275232101E-3</v>
      </c>
      <c r="L41">
        <v>-6.7618629663022803E-2</v>
      </c>
      <c r="M41">
        <v>5.1820765952518702E-3</v>
      </c>
      <c r="N41">
        <v>-12.291942000795601</v>
      </c>
      <c r="O41">
        <v>5.13206381068608E-3</v>
      </c>
      <c r="P41">
        <v>-23.699935561171699</v>
      </c>
      <c r="Q41">
        <v>1.14662062875826E-3</v>
      </c>
      <c r="R41">
        <v>-36.195302065035897</v>
      </c>
      <c r="S41">
        <v>0.10774245851050999</v>
      </c>
      <c r="T41">
        <v>182.34778510933401</v>
      </c>
      <c r="U41">
        <v>8.6459109004088194E-2</v>
      </c>
      <c r="V41" s="14">
        <v>44813.733472222222</v>
      </c>
      <c r="W41">
        <v>2.5</v>
      </c>
      <c r="X41">
        <v>3.4034443784201E-2</v>
      </c>
      <c r="Y41">
        <v>3.00854524139949E-2</v>
      </c>
      <c r="Z41" s="80">
        <f>((((N41/1000)+1)/((SMOW!$Z$4/1000)+1))-1)*1000</f>
        <v>-1.8878353039560869</v>
      </c>
      <c r="AA41" s="80">
        <f>((((P41/1000)+1)/((SMOW!$AA$4/1000)+1))-1)*1000</f>
        <v>-3.4928510239601307</v>
      </c>
      <c r="AB41" s="80">
        <f>Z41*SMOW!$AN$6</f>
        <v>-1.9247399911599774</v>
      </c>
      <c r="AC41" s="80">
        <f>AA41*SMOW!$AN$12</f>
        <v>-3.5560908464276122</v>
      </c>
      <c r="AD41" s="80">
        <f t="shared" ref="AD41" si="110">LN((AB41/1000)+1)*1000</f>
        <v>-1.9265946834257537</v>
      </c>
      <c r="AE41" s="80">
        <f t="shared" ref="AE41" si="111">LN((AC41/1000)+1)*1000</f>
        <v>-3.5624287674246542</v>
      </c>
      <c r="AF41" s="44">
        <f>(AD41-SMOW!AN$14*AE41)</f>
        <v>-4.5632294225536274E-2</v>
      </c>
      <c r="AG41" s="45">
        <f t="shared" ref="AG41" si="112">AF41*1000</f>
        <v>-45.63229422553627</v>
      </c>
      <c r="AK41" s="46">
        <v>24</v>
      </c>
      <c r="AL41" s="46">
        <v>0</v>
      </c>
      <c r="AM41" s="46">
        <v>0</v>
      </c>
      <c r="AN41" s="46">
        <v>0</v>
      </c>
    </row>
    <row r="42" spans="1:40" customFormat="1" x14ac:dyDescent="0.2">
      <c r="A42">
        <v>4299</v>
      </c>
      <c r="B42" t="s">
        <v>145</v>
      </c>
      <c r="C42" t="s">
        <v>62</v>
      </c>
      <c r="D42" t="s">
        <v>137</v>
      </c>
      <c r="E42" t="s">
        <v>188</v>
      </c>
      <c r="F42">
        <v>-2.3342144019014999</v>
      </c>
      <c r="G42">
        <v>-2.3369433401222501</v>
      </c>
      <c r="H42">
        <v>4.5912899104659797E-3</v>
      </c>
      <c r="I42">
        <v>-4.2856094592496703</v>
      </c>
      <c r="J42">
        <v>-4.2948193694175902</v>
      </c>
      <c r="K42">
        <v>4.3030219338485902E-3</v>
      </c>
      <c r="L42">
        <v>-6.9278713069762299E-2</v>
      </c>
      <c r="M42">
        <v>4.67725563252217E-3</v>
      </c>
      <c r="N42">
        <v>-12.5054086923701</v>
      </c>
      <c r="O42">
        <v>4.5444817484569296E-3</v>
      </c>
      <c r="P42">
        <v>-24.096451493922999</v>
      </c>
      <c r="Q42">
        <v>4.2174085404757299E-3</v>
      </c>
      <c r="R42">
        <v>-36.564502419126299</v>
      </c>
      <c r="S42">
        <v>0.12626953691007001</v>
      </c>
      <c r="T42">
        <v>253.59480200296801</v>
      </c>
      <c r="U42">
        <v>0.31022210914332199</v>
      </c>
      <c r="V42" s="14">
        <v>44816.49423611111</v>
      </c>
      <c r="W42">
        <v>2.5</v>
      </c>
      <c r="X42">
        <v>5.45913729812052E-2</v>
      </c>
      <c r="Y42">
        <v>5.5762247183642498E-2</v>
      </c>
      <c r="Z42" s="80">
        <f>((((N42/1000)+1)/((SMOW!$Z$4/1000)+1))-1)*1000</f>
        <v>-2.1035505650519593</v>
      </c>
      <c r="AA42" s="80">
        <f>((((P42/1000)+1)/((SMOW!$AA$4/1000)+1))-1)*1000</f>
        <v>-3.8975738915107971</v>
      </c>
      <c r="AB42" s="80">
        <f>Z42*SMOW!$AN$6</f>
        <v>-2.1446722007466246</v>
      </c>
      <c r="AC42" s="80">
        <f>AA42*SMOW!$AN$12</f>
        <v>-3.9681414248130271</v>
      </c>
      <c r="AD42" s="80">
        <f t="shared" ref="AD42" si="113">LN((AB42/1000)+1)*1000</f>
        <v>-2.1469753036940911</v>
      </c>
      <c r="AE42" s="80">
        <f t="shared" ref="AE42" si="114">LN((AC42/1000)+1)*1000</f>
        <v>-3.9760353878246475</v>
      </c>
      <c r="AF42" s="44">
        <f>(AD42-SMOW!AN$14*AE42)</f>
        <v>-4.7628618922677113E-2</v>
      </c>
      <c r="AG42" s="45">
        <f t="shared" ref="AG42" si="115">AF42*1000</f>
        <v>-47.628618922677113</v>
      </c>
      <c r="AH42" s="2">
        <f>AVERAGE(AG41:AG42)</f>
        <v>-46.630456574106688</v>
      </c>
      <c r="AI42">
        <f>STDEV(AG41:AG42)</f>
        <v>1.4116147307984703</v>
      </c>
      <c r="AK42" s="46">
        <v>24</v>
      </c>
      <c r="AL42" s="46">
        <v>0</v>
      </c>
      <c r="AM42" s="46">
        <v>0</v>
      </c>
      <c r="AN42" s="46">
        <v>0</v>
      </c>
    </row>
    <row r="43" spans="1:40" customFormat="1" x14ac:dyDescent="0.2">
      <c r="A43">
        <v>4300</v>
      </c>
      <c r="B43" t="s">
        <v>145</v>
      </c>
      <c r="C43" t="s">
        <v>61</v>
      </c>
      <c r="D43" t="s">
        <v>66</v>
      </c>
      <c r="E43" t="s">
        <v>189</v>
      </c>
      <c r="F43">
        <v>-1.22677042576311</v>
      </c>
      <c r="G43">
        <v>-1.22752392584823</v>
      </c>
      <c r="H43">
        <v>4.5306875689529198E-3</v>
      </c>
      <c r="I43">
        <v>-2.3308770230548199</v>
      </c>
      <c r="J43">
        <v>-2.3335978540116198</v>
      </c>
      <c r="K43">
        <v>2.35337840480875E-3</v>
      </c>
      <c r="L43">
        <v>4.6157410699098501E-3</v>
      </c>
      <c r="M43">
        <v>4.0724977484532798E-3</v>
      </c>
      <c r="N43">
        <v>-11.4092550982511</v>
      </c>
      <c r="O43">
        <v>4.4844972473058803E-3</v>
      </c>
      <c r="P43">
        <v>-22.180610627320199</v>
      </c>
      <c r="Q43">
        <v>2.3065553315768802E-3</v>
      </c>
      <c r="R43">
        <v>-34.219810990242202</v>
      </c>
      <c r="S43">
        <v>0.13410892368338201</v>
      </c>
      <c r="T43">
        <v>217.806500961935</v>
      </c>
      <c r="U43">
        <v>0.10715103154622101</v>
      </c>
      <c r="V43" s="14">
        <v>44816.577905092592</v>
      </c>
      <c r="W43">
        <v>2.5</v>
      </c>
      <c r="X43">
        <v>1.9706914785061799E-2</v>
      </c>
      <c r="Y43">
        <v>1.8165185108375798E-2</v>
      </c>
      <c r="Z43" s="80">
        <f>((((N43/1000)+1)/((SMOW!$Z$4/1000)+1))-1)*1000</f>
        <v>-0.99585054397322015</v>
      </c>
      <c r="AA43" s="80">
        <f>((((P43/1000)+1)/((SMOW!$AA$4/1000)+1))-1)*1000</f>
        <v>-1.9420796849550781</v>
      </c>
      <c r="AB43" s="80">
        <f>Z43*SMOW!$AN$6</f>
        <v>-1.0153181070334831</v>
      </c>
      <c r="AC43" s="80">
        <f>AA43*SMOW!$AN$12</f>
        <v>-1.9772420132799244</v>
      </c>
      <c r="AD43" s="80">
        <f t="shared" ref="AD43" si="116">LN((AB43/1000)+1)*1000</f>
        <v>-1.015833891615888</v>
      </c>
      <c r="AE43" s="80">
        <f t="shared" ref="AE43" si="117">LN((AC43/1000)+1)*1000</f>
        <v>-1.979199336763235</v>
      </c>
      <c r="AF43" s="44">
        <f>(AD43-SMOW!AN$14*AE43)</f>
        <v>2.9183358195100206E-2</v>
      </c>
      <c r="AG43" s="45">
        <f t="shared" ref="AG43" si="118">AF43*1000</f>
        <v>29.183358195100205</v>
      </c>
      <c r="AK43" s="46">
        <v>24</v>
      </c>
      <c r="AL43" s="46">
        <v>0</v>
      </c>
      <c r="AM43" s="46">
        <v>0</v>
      </c>
      <c r="AN43" s="46">
        <v>0</v>
      </c>
    </row>
    <row r="44" spans="1:40" customFormat="1" x14ac:dyDescent="0.2">
      <c r="A44">
        <v>4301</v>
      </c>
      <c r="B44" t="s">
        <v>145</v>
      </c>
      <c r="C44" t="s">
        <v>61</v>
      </c>
      <c r="D44" t="s">
        <v>66</v>
      </c>
      <c r="E44" t="s">
        <v>190</v>
      </c>
      <c r="F44">
        <v>-1.23176251335062</v>
      </c>
      <c r="G44">
        <v>-1.2325222164232501</v>
      </c>
      <c r="H44">
        <v>4.8514219266488703E-3</v>
      </c>
      <c r="I44">
        <v>-2.30833548595335</v>
      </c>
      <c r="J44">
        <v>-2.3110038468005598</v>
      </c>
      <c r="K44">
        <v>1.5564280192483699E-3</v>
      </c>
      <c r="L44">
        <v>-1.2312185312556999E-2</v>
      </c>
      <c r="M44">
        <v>5.1108317060297804E-3</v>
      </c>
      <c r="N44">
        <v>-11.414196291547601</v>
      </c>
      <c r="O44">
        <v>4.8019617209225096E-3</v>
      </c>
      <c r="P44">
        <v>-22.158517579097602</v>
      </c>
      <c r="Q44">
        <v>1.52546115774607E-3</v>
      </c>
      <c r="R44">
        <v>-34.427878434311999</v>
      </c>
      <c r="S44">
        <v>0.123586985209946</v>
      </c>
      <c r="T44">
        <v>189.77982488460199</v>
      </c>
      <c r="U44">
        <v>7.3474907300547398E-2</v>
      </c>
      <c r="V44" s="14">
        <v>44816.654594907406</v>
      </c>
      <c r="W44">
        <v>2.5</v>
      </c>
      <c r="X44">
        <v>1.1975633954805899E-3</v>
      </c>
      <c r="Y44">
        <v>6.1347063738995599E-4</v>
      </c>
      <c r="Z44" s="80">
        <f>((((N44/1000)+1)/((SMOW!$Z$4/1000)+1))-1)*1000</f>
        <v>-1.0008437857489394</v>
      </c>
      <c r="AA44" s="80">
        <f>((((P44/1000)+1)/((SMOW!$AA$4/1000)+1))-1)*1000</f>
        <v>-1.9195293632882082</v>
      </c>
      <c r="AB44" s="80">
        <f>Z44*SMOW!$AN$6</f>
        <v>-1.0204089600920723</v>
      </c>
      <c r="AC44" s="80">
        <f>AA44*SMOW!$AN$12</f>
        <v>-1.9542834067108314</v>
      </c>
      <c r="AD44" s="80">
        <f t="shared" ref="AD44" si="119">LN((AB44/1000)+1)*1000</f>
        <v>-1.0209299317478686</v>
      </c>
      <c r="AE44" s="80">
        <f t="shared" ref="AE44" si="120">LN((AC44/1000)+1)*1000</f>
        <v>-1.9561955101284356</v>
      </c>
      <c r="AF44" s="44">
        <f>(AD44-SMOW!AN$14*AE44)</f>
        <v>1.1941297599945333E-2</v>
      </c>
      <c r="AG44" s="45">
        <f t="shared" ref="AG44" si="121">AF44*1000</f>
        <v>11.941297599945333</v>
      </c>
      <c r="AH44" s="2">
        <f>AVERAGE(AG43:AG44)</f>
        <v>20.562327897522771</v>
      </c>
      <c r="AI44">
        <f>STDEV(AG43:AG44)</f>
        <v>12.191977968463362</v>
      </c>
      <c r="AK44" s="46">
        <v>24</v>
      </c>
      <c r="AL44" s="46">
        <v>0</v>
      </c>
      <c r="AM44" s="46">
        <v>0</v>
      </c>
      <c r="AN44" s="46">
        <v>0</v>
      </c>
    </row>
    <row r="45" spans="1:40" customFormat="1" x14ac:dyDescent="0.2">
      <c r="A45">
        <v>4302</v>
      </c>
      <c r="B45" t="s">
        <v>145</v>
      </c>
      <c r="C45" t="s">
        <v>62</v>
      </c>
      <c r="D45" t="s">
        <v>137</v>
      </c>
      <c r="E45" t="s">
        <v>191</v>
      </c>
      <c r="F45">
        <v>-1.15561389201429</v>
      </c>
      <c r="G45">
        <v>-1.15628242003075</v>
      </c>
      <c r="H45">
        <v>3.8613446690348601E-3</v>
      </c>
      <c r="I45">
        <v>-2.12808149600701</v>
      </c>
      <c r="J45">
        <v>-2.1303491134036801</v>
      </c>
      <c r="K45">
        <v>1.3240392114513299E-3</v>
      </c>
      <c r="L45">
        <v>-3.14580881536052E-2</v>
      </c>
      <c r="M45">
        <v>4.1913808967669001E-3</v>
      </c>
      <c r="N45">
        <v>-11.3388240047652</v>
      </c>
      <c r="O45">
        <v>3.8219782926220401E-3</v>
      </c>
      <c r="P45">
        <v>-21.981849942180698</v>
      </c>
      <c r="Q45">
        <v>1.29769598299563E-3</v>
      </c>
      <c r="R45">
        <v>-34.272467908899202</v>
      </c>
      <c r="S45">
        <v>0.11023441522262099</v>
      </c>
      <c r="T45">
        <v>182.93957933490699</v>
      </c>
      <c r="U45">
        <v>7.3266372460968301E-2</v>
      </c>
      <c r="V45" s="14">
        <v>44816.731354166666</v>
      </c>
      <c r="W45">
        <v>2.5</v>
      </c>
      <c r="X45" s="67">
        <v>2.3059880724271501E-5</v>
      </c>
      <c r="Y45">
        <v>2.0636448901278399E-4</v>
      </c>
      <c r="Z45" s="80">
        <f>((((N45/1000)+1)/((SMOW!$Z$4/1000)+1))-1)*1000</f>
        <v>-0.92467755858360867</v>
      </c>
      <c r="AA45" s="80">
        <f>((((P45/1000)+1)/((SMOW!$AA$4/1000)+1))-1)*1000</f>
        <v>-1.7392051273354969</v>
      </c>
      <c r="AB45" s="80">
        <f>Z45*SMOW!$AN$6</f>
        <v>-0.94275378376727492</v>
      </c>
      <c r="AC45" s="80">
        <f>AA45*SMOW!$AN$12</f>
        <v>-1.7706943098779946</v>
      </c>
      <c r="AD45" s="80">
        <f t="shared" ref="AD45" si="122">LN((AB45/1000)+1)*1000</f>
        <v>-0.94319845561504101</v>
      </c>
      <c r="AE45" s="80">
        <f t="shared" ref="AE45" si="123">LN((AC45/1000)+1)*1000</f>
        <v>-1.7722638420956522</v>
      </c>
      <c r="AF45" s="44">
        <f>(AD45-SMOW!AN$14*AE45)</f>
        <v>-7.443146988536542E-3</v>
      </c>
      <c r="AG45" s="45">
        <f t="shared" ref="AG45" si="124">AF45*1000</f>
        <v>-7.443146988536542</v>
      </c>
      <c r="AK45" s="46">
        <v>24</v>
      </c>
      <c r="AL45" s="46">
        <v>0</v>
      </c>
      <c r="AM45" s="46">
        <v>0</v>
      </c>
      <c r="AN45" s="46">
        <v>0</v>
      </c>
    </row>
    <row r="46" spans="1:40" customFormat="1" x14ac:dyDescent="0.2">
      <c r="A46">
        <v>4303</v>
      </c>
      <c r="B46" t="s">
        <v>145</v>
      </c>
      <c r="C46" t="s">
        <v>62</v>
      </c>
      <c r="D46" t="s">
        <v>137</v>
      </c>
      <c r="E46" t="s">
        <v>192</v>
      </c>
      <c r="F46">
        <v>-1.2614403720995599</v>
      </c>
      <c r="G46">
        <v>-1.2622373720008599</v>
      </c>
      <c r="H46">
        <v>6.0446203756436704E-3</v>
      </c>
      <c r="I46">
        <v>-2.3325657197618699</v>
      </c>
      <c r="J46">
        <v>-2.3352906221937002</v>
      </c>
      <c r="K46">
        <v>3.45010666907994E-3</v>
      </c>
      <c r="L46">
        <v>-2.9203923482584701E-2</v>
      </c>
      <c r="M46">
        <v>6.2439089120120504E-3</v>
      </c>
      <c r="N46">
        <v>-11.443571584776301</v>
      </c>
      <c r="O46">
        <v>5.9829955217695803E-3</v>
      </c>
      <c r="P46">
        <v>-22.182265725533501</v>
      </c>
      <c r="Q46">
        <v>3.38146297077496E-3</v>
      </c>
      <c r="R46">
        <v>-32.767258534461803</v>
      </c>
      <c r="S46">
        <v>0.136883375243358</v>
      </c>
      <c r="T46">
        <v>214.49872535440099</v>
      </c>
      <c r="U46">
        <v>0.152495073718424</v>
      </c>
      <c r="V46" s="14">
        <v>44817.491481481484</v>
      </c>
      <c r="W46">
        <v>2.5</v>
      </c>
      <c r="X46">
        <v>5.0660765739168799E-2</v>
      </c>
      <c r="Y46">
        <v>4.8514604521289403E-2</v>
      </c>
      <c r="Z46" s="80">
        <f>((((N46/1000)+1)/((SMOW!$Z$4/1000)+1))-1)*1000</f>
        <v>-1.0305285061230629</v>
      </c>
      <c r="AA46" s="80">
        <f>((((P46/1000)+1)/((SMOW!$AA$4/1000)+1))-1)*1000</f>
        <v>-1.943769039756793</v>
      </c>
      <c r="AB46" s="80">
        <f>Z46*SMOW!$AN$6</f>
        <v>-1.050673977549234</v>
      </c>
      <c r="AC46" s="80">
        <f>AA46*SMOW!$AN$12</f>
        <v>-1.9789619546989936</v>
      </c>
      <c r="AD46" s="80">
        <f t="shared" ref="AD46" si="125">LN((AB46/1000)+1)*1000</f>
        <v>-1.0512263223762111</v>
      </c>
      <c r="AE46" s="80">
        <f t="shared" ref="AE46" si="126">LN((AC46/1000)+1)*1000</f>
        <v>-1.98092268714511</v>
      </c>
      <c r="AF46" s="44">
        <f>(AD46-SMOW!AN$14*AE46)</f>
        <v>-5.2991435635929562E-3</v>
      </c>
      <c r="AG46" s="45">
        <f t="shared" ref="AG46" si="127">AF46*1000</f>
        <v>-5.2991435635929562</v>
      </c>
      <c r="AH46" s="2">
        <f>AVERAGE(AG45:AG46)</f>
        <v>-6.3711452760647491</v>
      </c>
      <c r="AI46">
        <f>STDEV(AG45:AG46)</f>
        <v>1.5160393606647926</v>
      </c>
      <c r="AK46" s="46">
        <v>24</v>
      </c>
      <c r="AL46" s="46">
        <v>0</v>
      </c>
      <c r="AM46" s="46">
        <v>0</v>
      </c>
      <c r="AN46" s="46">
        <v>0</v>
      </c>
    </row>
    <row r="47" spans="1:40" customFormat="1" x14ac:dyDescent="0.2">
      <c r="A47">
        <v>4304</v>
      </c>
      <c r="B47" t="s">
        <v>145</v>
      </c>
      <c r="C47" t="s">
        <v>62</v>
      </c>
      <c r="D47" t="s">
        <v>137</v>
      </c>
      <c r="E47" t="s">
        <v>193</v>
      </c>
      <c r="F47">
        <v>0.51537367545715396</v>
      </c>
      <c r="G47">
        <v>0.51524031495745604</v>
      </c>
      <c r="H47">
        <v>5.5549193980677699E-3</v>
      </c>
      <c r="I47">
        <v>1.1074980014526199</v>
      </c>
      <c r="J47">
        <v>1.1068851446019501</v>
      </c>
      <c r="K47">
        <v>1.3094996767590099E-3</v>
      </c>
      <c r="L47">
        <v>-6.9195041392371495E-2</v>
      </c>
      <c r="M47">
        <v>5.5189422909386098E-3</v>
      </c>
      <c r="N47">
        <v>-9.6848721414855294</v>
      </c>
      <c r="O47">
        <v>5.4982870415404804E-3</v>
      </c>
      <c r="P47">
        <v>-18.810645887040501</v>
      </c>
      <c r="Q47">
        <v>1.28344572847249E-3</v>
      </c>
      <c r="R47">
        <v>-28.110551934793801</v>
      </c>
      <c r="S47">
        <v>0.125465476390801</v>
      </c>
      <c r="T47">
        <v>182.84256579033001</v>
      </c>
      <c r="U47">
        <v>7.3100455206491194E-2</v>
      </c>
      <c r="V47" s="14">
        <v>44817.578275462962</v>
      </c>
      <c r="W47">
        <v>2.5</v>
      </c>
      <c r="X47">
        <v>6.1049877030162E-2</v>
      </c>
      <c r="Y47">
        <v>6.6434004111878997E-2</v>
      </c>
      <c r="Z47" s="80">
        <f>((((N47/1000)+1)/((SMOW!$Z$4/1000)+1))-1)*1000</f>
        <v>0.74669634708768307</v>
      </c>
      <c r="AA47" s="80">
        <f>((((P47/1000)+1)/((SMOW!$AA$4/1000)+1))-1)*1000</f>
        <v>1.4976352938780302</v>
      </c>
      <c r="AB47" s="80">
        <f>Z47*SMOW!$AN$6</f>
        <v>0.76129327462040364</v>
      </c>
      <c r="AC47" s="80">
        <f>AA47*SMOW!$AN$12</f>
        <v>1.5247507332300643</v>
      </c>
      <c r="AD47" s="80">
        <f t="shared" ref="AD47" si="128">LN((AB47/1000)+1)*1000</f>
        <v>0.7610036378850642</v>
      </c>
      <c r="AE47" s="80">
        <f t="shared" ref="AE47" si="129">LN((AC47/1000)+1)*1000</f>
        <v>1.5235894810943633</v>
      </c>
      <c r="AF47" s="44">
        <f>(AD47-SMOW!AN$14*AE47)</f>
        <v>-4.3451608132759723E-2</v>
      </c>
      <c r="AG47" s="45">
        <f t="shared" ref="AG47" si="130">AF47*1000</f>
        <v>-43.451608132759723</v>
      </c>
      <c r="AK47" s="46">
        <v>24</v>
      </c>
      <c r="AL47" s="46">
        <v>1</v>
      </c>
      <c r="AM47" s="46">
        <v>0</v>
      </c>
      <c r="AN47" s="46">
        <v>0</v>
      </c>
    </row>
    <row r="48" spans="1:40" customFormat="1" x14ac:dyDescent="0.2">
      <c r="A48">
        <v>4305</v>
      </c>
      <c r="B48" t="s">
        <v>145</v>
      </c>
      <c r="C48" t="s">
        <v>62</v>
      </c>
      <c r="D48" t="s">
        <v>137</v>
      </c>
      <c r="E48" t="s">
        <v>194</v>
      </c>
      <c r="F48">
        <v>0.52605006308414903</v>
      </c>
      <c r="G48">
        <v>0.52591131587262197</v>
      </c>
      <c r="H48">
        <v>4.7058904111034602E-3</v>
      </c>
      <c r="I48">
        <v>1.1249509655349801</v>
      </c>
      <c r="J48">
        <v>1.12431859352826</v>
      </c>
      <c r="K48">
        <v>2.13656816059863E-3</v>
      </c>
      <c r="L48">
        <v>-6.7728901510299894E-2</v>
      </c>
      <c r="M48">
        <v>4.8557227972305297E-3</v>
      </c>
      <c r="N48">
        <v>-9.6743045995405499</v>
      </c>
      <c r="O48">
        <v>4.6579138979533702E-3</v>
      </c>
      <c r="P48">
        <v>-18.793540169033601</v>
      </c>
      <c r="Q48">
        <v>2.0940587676137601E-3</v>
      </c>
      <c r="R48">
        <v>-28.481693181818201</v>
      </c>
      <c r="S48">
        <v>0.15969023841779401</v>
      </c>
      <c r="T48">
        <v>192.50813458830299</v>
      </c>
      <c r="U48">
        <v>8.1147425871263307E-2</v>
      </c>
      <c r="V48" s="14">
        <v>44817.688148148147</v>
      </c>
      <c r="W48">
        <v>2.5</v>
      </c>
      <c r="X48">
        <v>1.2423857770475799E-2</v>
      </c>
      <c r="Y48">
        <v>1.0652985964144801E-2</v>
      </c>
      <c r="Z48" s="80">
        <f>((((N48/1000)+1)/((SMOW!$Z$4/1000)+1))-1)*1000</f>
        <v>0.75737520313290396</v>
      </c>
      <c r="AA48" s="80">
        <f>((((P48/1000)+1)/((SMOW!$AA$4/1000)+1))-1)*1000</f>
        <v>1.5150950594799983</v>
      </c>
      <c r="AB48" s="80">
        <f>Z48*SMOW!$AN$6</f>
        <v>0.77218088819930264</v>
      </c>
      <c r="AC48" s="80">
        <f>AA48*SMOW!$AN$12</f>
        <v>1.5425266166593943</v>
      </c>
      <c r="AD48" s="80">
        <f t="shared" ref="AD48" si="131">LN((AB48/1000)+1)*1000</f>
        <v>0.77188290992280639</v>
      </c>
      <c r="AE48" s="80">
        <f t="shared" ref="AE48" si="132">LN((AC48/1000)+1)*1000</f>
        <v>1.5413381444874381</v>
      </c>
      <c r="AF48" s="44">
        <f>(AD48-SMOW!AN$14*AE48)</f>
        <v>-4.1943630366561013E-2</v>
      </c>
      <c r="AG48" s="45">
        <f t="shared" ref="AG48" si="133">AF48*1000</f>
        <v>-41.94363036656101</v>
      </c>
      <c r="AH48" s="2">
        <f>AVERAGE(AG47:AG48)</f>
        <v>-42.697619249660363</v>
      </c>
      <c r="AI48">
        <f>STDEV(AG47:AG48)</f>
        <v>1.0663013043576526</v>
      </c>
      <c r="AK48" s="46">
        <v>24</v>
      </c>
      <c r="AL48" s="46">
        <v>0</v>
      </c>
      <c r="AM48" s="46">
        <v>0</v>
      </c>
      <c r="AN48" s="46">
        <v>0</v>
      </c>
    </row>
    <row r="49" spans="1:40" customFormat="1" x14ac:dyDescent="0.2">
      <c r="A49">
        <v>4306</v>
      </c>
      <c r="B49" t="s">
        <v>145</v>
      </c>
      <c r="C49" t="s">
        <v>62</v>
      </c>
      <c r="D49" t="s">
        <v>137</v>
      </c>
      <c r="E49" t="s">
        <v>195</v>
      </c>
      <c r="F49">
        <v>4.46116009379109</v>
      </c>
      <c r="G49">
        <v>4.4512382390491601</v>
      </c>
      <c r="H49">
        <v>4.4144678458016796E-3</v>
      </c>
      <c r="I49">
        <v>8.7452926211110498</v>
      </c>
      <c r="J49">
        <v>8.7072739875961993</v>
      </c>
      <c r="K49">
        <v>1.72361348461405E-3</v>
      </c>
      <c r="L49">
        <v>-0.146202426401632</v>
      </c>
      <c r="M49">
        <v>4.86507642962137E-3</v>
      </c>
      <c r="N49">
        <v>-5.7793129824892304</v>
      </c>
      <c r="O49">
        <v>4.3694623832541404E-3</v>
      </c>
      <c r="P49">
        <v>-11.3248136615593</v>
      </c>
      <c r="Q49">
        <v>1.68932028287085E-3</v>
      </c>
      <c r="R49">
        <v>-17.546026474866899</v>
      </c>
      <c r="S49">
        <v>0.120848767998447</v>
      </c>
      <c r="T49">
        <v>199.742048654032</v>
      </c>
      <c r="U49">
        <v>6.8623327867986403E-2</v>
      </c>
      <c r="V49" s="14">
        <v>44817.776608796295</v>
      </c>
      <c r="W49">
        <v>2.5</v>
      </c>
      <c r="X49">
        <v>8.6735996518744998E-4</v>
      </c>
      <c r="Y49">
        <v>3.8794937538017102E-4</v>
      </c>
      <c r="Z49" s="80">
        <f>((((N49/1000)+1)/((SMOW!$Z$4/1000)+1))-1)*1000</f>
        <v>4.6933950451126805</v>
      </c>
      <c r="AA49" s="80">
        <f>((((P49/1000)+1)/((SMOW!$AA$4/1000)+1))-1)*1000</f>
        <v>9.1384064055903824</v>
      </c>
      <c r="AB49" s="80">
        <f>Z49*SMOW!$AN$6</f>
        <v>4.7851447203630606</v>
      </c>
      <c r="AC49" s="80">
        <f>AA49*SMOW!$AN$12</f>
        <v>9.3038618443597141</v>
      </c>
      <c r="AD49" s="80">
        <f t="shared" ref="AD49" si="134">LN((AB49/1000)+1)*1000</f>
        <v>4.773732307582824</v>
      </c>
      <c r="AE49" s="80">
        <f t="shared" ref="AE49" si="135">LN((AC49/1000)+1)*1000</f>
        <v>9.2608475154970602</v>
      </c>
      <c r="AF49" s="44">
        <f>(AD49-SMOW!AN$14*AE49)</f>
        <v>-0.11599518059962399</v>
      </c>
      <c r="AG49" s="45">
        <f t="shared" ref="AG49" si="136">AF49*1000</f>
        <v>-115.99518059962399</v>
      </c>
      <c r="AK49" s="46">
        <v>24</v>
      </c>
      <c r="AL49" s="46">
        <v>2</v>
      </c>
      <c r="AM49" s="46">
        <v>0</v>
      </c>
      <c r="AN49" s="46">
        <v>0</v>
      </c>
    </row>
    <row r="50" spans="1:40" customFormat="1" x14ac:dyDescent="0.2">
      <c r="A50">
        <v>4307</v>
      </c>
      <c r="B50" t="s">
        <v>145</v>
      </c>
      <c r="C50" t="s">
        <v>62</v>
      </c>
      <c r="D50" t="s">
        <v>137</v>
      </c>
      <c r="E50" t="s">
        <v>196</v>
      </c>
      <c r="F50">
        <v>4.4569334791743298</v>
      </c>
      <c r="G50">
        <v>4.4470304571333497</v>
      </c>
      <c r="H50">
        <v>4.0372669725085098E-3</v>
      </c>
      <c r="I50">
        <v>8.7152054438690598</v>
      </c>
      <c r="J50">
        <v>8.6774472114543304</v>
      </c>
      <c r="K50">
        <v>1.65366257165295E-3</v>
      </c>
      <c r="L50">
        <v>-0.13466167051453501</v>
      </c>
      <c r="M50">
        <v>4.4065666261665897E-3</v>
      </c>
      <c r="N50">
        <v>-5.7834965068055197</v>
      </c>
      <c r="O50">
        <v>3.9961070696925404E-3</v>
      </c>
      <c r="P50">
        <v>-11.354302221043699</v>
      </c>
      <c r="Q50">
        <v>1.6207611209024099E-3</v>
      </c>
      <c r="R50">
        <v>-17.642818025476402</v>
      </c>
      <c r="S50">
        <v>0.13665224527716699</v>
      </c>
      <c r="T50">
        <v>195.696682808774</v>
      </c>
      <c r="U50">
        <v>7.6207495764501698E-2</v>
      </c>
      <c r="V50" s="14">
        <v>44817.860925925925</v>
      </c>
      <c r="W50">
        <v>2.5</v>
      </c>
      <c r="X50">
        <v>8.6276511704470593E-3</v>
      </c>
      <c r="Y50">
        <v>2.88686017504017E-2</v>
      </c>
      <c r="Z50" s="80">
        <f>((((N50/1000)+1)/((SMOW!$Z$4/1000)+1))-1)*1000</f>
        <v>4.6891674532876237</v>
      </c>
      <c r="AA50" s="80">
        <f>((((P50/1000)+1)/((SMOW!$AA$4/1000)+1))-1)*1000</f>
        <v>9.1083075032041272</v>
      </c>
      <c r="AB50" s="80">
        <f>Z50*SMOW!$AN$6</f>
        <v>4.7808344847005868</v>
      </c>
      <c r="AC50" s="80">
        <f>AA50*SMOW!$AN$12</f>
        <v>9.273217986225184</v>
      </c>
      <c r="AD50" s="80">
        <f t="shared" ref="AD50" si="137">LN((AB50/1000)+1)*1000</f>
        <v>4.7694425895969559</v>
      </c>
      <c r="AE50" s="80">
        <f t="shared" ref="AE50" si="138">LN((AC50/1000)+1)*1000</f>
        <v>9.2304856745318542</v>
      </c>
      <c r="AF50" s="44">
        <f>(AD50-SMOW!AN$14*AE50)</f>
        <v>-0.10425384655586356</v>
      </c>
      <c r="AG50" s="45">
        <f t="shared" ref="AG50" si="139">AF50*1000</f>
        <v>-104.25384655586356</v>
      </c>
      <c r="AH50" s="2">
        <f>AVERAGE(AG49:AG50)</f>
        <v>-110.12451357774378</v>
      </c>
      <c r="AI50">
        <f>STDEV(AG49:AG50)</f>
        <v>8.3023769225194695</v>
      </c>
      <c r="AK50" s="46">
        <v>24</v>
      </c>
      <c r="AL50" s="46">
        <v>0</v>
      </c>
      <c r="AM50" s="46">
        <v>0</v>
      </c>
      <c r="AN50" s="46">
        <v>0</v>
      </c>
    </row>
    <row r="51" spans="1:40" customFormat="1" x14ac:dyDescent="0.2">
      <c r="A51">
        <v>4308</v>
      </c>
      <c r="B51" t="s">
        <v>145</v>
      </c>
      <c r="C51" t="s">
        <v>62</v>
      </c>
      <c r="D51" t="s">
        <v>137</v>
      </c>
      <c r="E51" t="s">
        <v>197</v>
      </c>
      <c r="F51">
        <v>4.4370503039983999</v>
      </c>
      <c r="G51">
        <v>4.4272348349139099</v>
      </c>
      <c r="H51">
        <v>6.3642148956110697E-3</v>
      </c>
      <c r="I51">
        <v>8.6610614758856492</v>
      </c>
      <c r="J51">
        <v>8.62376952566499</v>
      </c>
      <c r="K51">
        <v>2.57505380497335E-3</v>
      </c>
      <c r="L51">
        <v>-0.12611547463720299</v>
      </c>
      <c r="M51">
        <v>5.8706495448427902E-3</v>
      </c>
      <c r="N51">
        <v>-5.8031769731778597</v>
      </c>
      <c r="O51">
        <v>6.2993317782933196E-3</v>
      </c>
      <c r="P51">
        <v>-11.4073689347391</v>
      </c>
      <c r="Q51">
        <v>2.5238202538220601E-3</v>
      </c>
      <c r="R51">
        <v>-18.321089123971699</v>
      </c>
      <c r="S51">
        <v>0.135881778588506</v>
      </c>
      <c r="T51">
        <v>237.55124572218901</v>
      </c>
      <c r="U51">
        <v>0.17623696987117199</v>
      </c>
      <c r="V51" s="14">
        <v>44818.487268518518</v>
      </c>
      <c r="W51">
        <v>2.5</v>
      </c>
      <c r="X51">
        <v>0.16919543539951801</v>
      </c>
      <c r="Y51">
        <v>0.16675004892624701</v>
      </c>
      <c r="Z51" s="80">
        <f>((((N51/1000)+1)/((SMOW!$Z$4/1000)+1))-1)*1000</f>
        <v>4.6692796810516857</v>
      </c>
      <c r="AA51" s="80">
        <f>((((P51/1000)+1)/((SMOW!$AA$4/1000)+1))-1)*1000</f>
        <v>9.0541424350081279</v>
      </c>
      <c r="AB51" s="80">
        <f>Z51*SMOW!$AN$6</f>
        <v>4.7605579327803129</v>
      </c>
      <c r="AC51" s="80">
        <f>AA51*SMOW!$AN$12</f>
        <v>9.2180722322589776</v>
      </c>
      <c r="AD51" s="80">
        <f t="shared" ref="AD51" si="140">LN((AB51/1000)+1)*1000</f>
        <v>4.7492623116513704</v>
      </c>
      <c r="AE51" s="80">
        <f t="shared" ref="AE51" si="141">LN((AC51/1000)+1)*1000</f>
        <v>9.1758451078401873</v>
      </c>
      <c r="AF51" s="44">
        <f>(AD51-SMOW!AN$14*AE51)</f>
        <v>-9.5583905288248339E-2</v>
      </c>
      <c r="AG51" s="45">
        <f t="shared" ref="AG51" si="142">AF51*1000</f>
        <v>-95.583905288248332</v>
      </c>
      <c r="AK51" s="46">
        <v>24</v>
      </c>
      <c r="AL51" s="46">
        <v>0</v>
      </c>
      <c r="AM51" s="46">
        <v>0</v>
      </c>
      <c r="AN51" s="46">
        <v>0</v>
      </c>
    </row>
    <row r="52" spans="1:40" customFormat="1" x14ac:dyDescent="0.2">
      <c r="A52">
        <v>4309</v>
      </c>
      <c r="B52" t="s">
        <v>145</v>
      </c>
      <c r="C52" t="s">
        <v>62</v>
      </c>
      <c r="D52" t="s">
        <v>137</v>
      </c>
      <c r="E52" t="s">
        <v>198</v>
      </c>
      <c r="F52">
        <v>4.5084513421786001</v>
      </c>
      <c r="G52">
        <v>4.4983182438606004</v>
      </c>
      <c r="H52">
        <v>4.9583238447562404E-3</v>
      </c>
      <c r="I52">
        <v>8.7880756256307393</v>
      </c>
      <c r="J52">
        <v>8.7496851954544699</v>
      </c>
      <c r="K52">
        <v>1.58294949732891E-3</v>
      </c>
      <c r="L52">
        <v>-0.12151553933935599</v>
      </c>
      <c r="M52">
        <v>5.0360879731732302E-3</v>
      </c>
      <c r="N52">
        <v>-5.73250386798117</v>
      </c>
      <c r="O52">
        <v>4.9077737748743503E-3</v>
      </c>
      <c r="P52">
        <v>-11.282881872360299</v>
      </c>
      <c r="Q52">
        <v>1.5514549616090999E-3</v>
      </c>
      <c r="R52">
        <v>-17.8926030569815</v>
      </c>
      <c r="S52">
        <v>0.147948706428677</v>
      </c>
      <c r="T52">
        <v>216.75459603926399</v>
      </c>
      <c r="U52">
        <v>7.0629550537087901E-2</v>
      </c>
      <c r="V52" s="14">
        <v>44818.567662037036</v>
      </c>
      <c r="W52">
        <v>2.5</v>
      </c>
      <c r="X52">
        <v>3.22998808019107E-3</v>
      </c>
      <c r="Y52">
        <v>2.30400912236029E-3</v>
      </c>
      <c r="Z52" s="80">
        <f>((((N52/1000)+1)/((SMOW!$Z$4/1000)+1))-1)*1000</f>
        <v>4.7406972274028902</v>
      </c>
      <c r="AA52" s="80">
        <f>((((P52/1000)+1)/((SMOW!$AA$4/1000)+1))-1)*1000</f>
        <v>9.1812060828906361</v>
      </c>
      <c r="AB52" s="80">
        <f>Z52*SMOW!$AN$6</f>
        <v>4.8333715978519578</v>
      </c>
      <c r="AC52" s="80">
        <f>AA52*SMOW!$AN$12</f>
        <v>9.3474364313184584</v>
      </c>
      <c r="AD52" s="80">
        <f t="shared" ref="AD52" si="143">LN((AB52/1000)+1)*1000</f>
        <v>4.8217283596757925</v>
      </c>
      <c r="AE52" s="80">
        <f t="shared" ref="AE52" si="144">LN((AC52/1000)+1)*1000</f>
        <v>9.3040194957223559</v>
      </c>
      <c r="AF52" s="44">
        <f>(AD52-SMOW!AN$14*AE52)</f>
        <v>-9.0793934065611204E-2</v>
      </c>
      <c r="AG52" s="45">
        <f t="shared" ref="AG52" si="145">AF52*1000</f>
        <v>-90.793934065611211</v>
      </c>
      <c r="AH52" s="2">
        <f>AVERAGE(AG51:AG52)</f>
        <v>-93.188919676929771</v>
      </c>
      <c r="AI52">
        <f>STDEV(AG51:AG52)</f>
        <v>3.3870211332151259</v>
      </c>
      <c r="AK52" s="46">
        <v>24</v>
      </c>
      <c r="AL52" s="46">
        <v>0</v>
      </c>
      <c r="AM52" s="46">
        <v>0</v>
      </c>
      <c r="AN52" s="46">
        <v>0</v>
      </c>
    </row>
    <row r="53" spans="1:40" customFormat="1" x14ac:dyDescent="0.2">
      <c r="A53">
        <v>4310</v>
      </c>
      <c r="B53" t="s">
        <v>145</v>
      </c>
      <c r="C53" t="s">
        <v>62</v>
      </c>
      <c r="D53" t="s">
        <v>137</v>
      </c>
      <c r="E53" t="s">
        <v>199</v>
      </c>
      <c r="F53">
        <v>5.2319007673573603</v>
      </c>
      <c r="G53">
        <v>5.2182615050999797</v>
      </c>
      <c r="H53">
        <v>4.66599570570709E-3</v>
      </c>
      <c r="I53">
        <v>10.2710126822261</v>
      </c>
      <c r="J53">
        <v>10.2186241928343</v>
      </c>
      <c r="K53">
        <v>1.6933674624051401E-3</v>
      </c>
      <c r="L53">
        <v>-0.17717206871654601</v>
      </c>
      <c r="M53">
        <v>4.7419110619001297E-3</v>
      </c>
      <c r="N53">
        <v>-5.0164300036054703</v>
      </c>
      <c r="O53">
        <v>4.6184259187432601E-3</v>
      </c>
      <c r="P53">
        <v>-9.8294494930646401</v>
      </c>
      <c r="Q53">
        <v>1.6596760388171499E-3</v>
      </c>
      <c r="R53">
        <v>-15.742672528636501</v>
      </c>
      <c r="S53">
        <v>0.14489427144603201</v>
      </c>
      <c r="T53">
        <v>203.773617263441</v>
      </c>
      <c r="U53">
        <v>7.8830595296133801E-2</v>
      </c>
      <c r="V53" s="14">
        <v>44818.65011574074</v>
      </c>
      <c r="W53">
        <v>2.5</v>
      </c>
      <c r="X53">
        <v>4.3717863084950499E-4</v>
      </c>
      <c r="Y53">
        <v>1.3196042869990099E-4</v>
      </c>
      <c r="Z53" s="80">
        <f>((((N53/1000)+1)/((SMOW!$Z$4/1000)+1))-1)*1000</f>
        <v>5.4643139166319354</v>
      </c>
      <c r="AA53" s="80">
        <f>((((P53/1000)+1)/((SMOW!$AA$4/1000)+1))-1)*1000</f>
        <v>10.664721048501136</v>
      </c>
      <c r="AB53" s="80">
        <f>Z53*SMOW!$AN$6</f>
        <v>5.5711340377805216</v>
      </c>
      <c r="AC53" s="80">
        <f>AA53*SMOW!$AN$12</f>
        <v>10.857811180644179</v>
      </c>
      <c r="AD53" s="80">
        <f t="shared" ref="AD53" si="146">LN((AB53/1000)+1)*1000</f>
        <v>5.555672668871475</v>
      </c>
      <c r="AE53" s="80">
        <f t="shared" ref="AE53" si="147">LN((AC53/1000)+1)*1000</f>
        <v>10.799288387358697</v>
      </c>
      <c r="AF53" s="44">
        <f>(AD53-SMOW!AN$14*AE53)</f>
        <v>-0.14635159965391686</v>
      </c>
      <c r="AG53" s="45">
        <f t="shared" ref="AG53" si="148">AF53*1000</f>
        <v>-146.35159965391688</v>
      </c>
      <c r="AK53" s="46">
        <v>24</v>
      </c>
      <c r="AL53" s="46">
        <v>0</v>
      </c>
      <c r="AM53" s="46">
        <v>0</v>
      </c>
      <c r="AN53" s="46">
        <v>0</v>
      </c>
    </row>
    <row r="54" spans="1:40" customFormat="1" x14ac:dyDescent="0.2">
      <c r="A54">
        <v>4311</v>
      </c>
      <c r="B54" t="s">
        <v>145</v>
      </c>
      <c r="C54" t="s">
        <v>62</v>
      </c>
      <c r="D54" t="s">
        <v>137</v>
      </c>
      <c r="E54" t="s">
        <v>200</v>
      </c>
      <c r="F54">
        <v>5.2197819936035197</v>
      </c>
      <c r="G54">
        <v>5.2062057673102702</v>
      </c>
      <c r="H54">
        <v>4.4707221046317303E-3</v>
      </c>
      <c r="I54">
        <v>10.254608524914699</v>
      </c>
      <c r="J54">
        <v>10.2023866759176</v>
      </c>
      <c r="K54">
        <v>1.72614850050426E-3</v>
      </c>
      <c r="L54">
        <v>-0.18065439757424001</v>
      </c>
      <c r="M54">
        <v>4.5110124207479001E-3</v>
      </c>
      <c r="N54">
        <v>-5.0284252265628497</v>
      </c>
      <c r="O54">
        <v>4.4251431303891104E-3</v>
      </c>
      <c r="P54">
        <v>-9.8455272714743707</v>
      </c>
      <c r="Q54">
        <v>1.6918048618099501E-3</v>
      </c>
      <c r="R54">
        <v>-15.836873496820999</v>
      </c>
      <c r="S54">
        <v>0.145867020223027</v>
      </c>
      <c r="T54">
        <v>216.983688411267</v>
      </c>
      <c r="U54">
        <v>8.4918144201059795E-2</v>
      </c>
      <c r="V54" s="14">
        <v>44818.746168981481</v>
      </c>
      <c r="W54">
        <v>2.5</v>
      </c>
      <c r="X54">
        <v>8.2832246962462001E-3</v>
      </c>
      <c r="Y54">
        <v>7.2240531622858699E-3</v>
      </c>
      <c r="Z54" s="80">
        <f>((((N54/1000)+1)/((SMOW!$Z$4/1000)+1))-1)*1000</f>
        <v>5.4521923409751594</v>
      </c>
      <c r="AA54" s="80">
        <f>((((P54/1000)+1)/((SMOW!$AA$4/1000)+1))-1)*1000</f>
        <v>10.648310498396096</v>
      </c>
      <c r="AB54" s="80">
        <f>Z54*SMOW!$AN$6</f>
        <v>5.5587755013268509</v>
      </c>
      <c r="AC54" s="80">
        <f>AA54*SMOW!$AN$12</f>
        <v>10.841103509285437</v>
      </c>
      <c r="AD54" s="80">
        <f t="shared" ref="AD54" si="149">LN((AB54/1000)+1)*1000</f>
        <v>5.5433825265041659</v>
      </c>
      <c r="AE54" s="80">
        <f t="shared" ref="AE54" si="150">LN((AC54/1000)+1)*1000</f>
        <v>10.782760039603628</v>
      </c>
      <c r="AF54" s="44">
        <f>(AD54-SMOW!AN$14*AE54)</f>
        <v>-0.14991477440655032</v>
      </c>
      <c r="AG54" s="45">
        <f t="shared" ref="AG54" si="151">AF54*1000</f>
        <v>-149.91477440655032</v>
      </c>
      <c r="AH54" s="2">
        <f>AVERAGE(AG53:AG54)</f>
        <v>-148.13318703023361</v>
      </c>
      <c r="AI54">
        <f>STDEV(AG53:AG54)</f>
        <v>2.519545030139807</v>
      </c>
      <c r="AK54" s="46">
        <v>24</v>
      </c>
      <c r="AL54" s="46">
        <v>0</v>
      </c>
      <c r="AM54" s="46">
        <v>0</v>
      </c>
      <c r="AN54" s="46">
        <v>0</v>
      </c>
    </row>
    <row r="55" spans="1:40" customFormat="1" x14ac:dyDescent="0.2">
      <c r="A55">
        <v>4312</v>
      </c>
      <c r="B55" t="s">
        <v>145</v>
      </c>
      <c r="C55" t="s">
        <v>61</v>
      </c>
      <c r="D55" t="s">
        <v>22</v>
      </c>
      <c r="E55" t="s">
        <v>201</v>
      </c>
      <c r="F55">
        <v>-0.15547403844727001</v>
      </c>
      <c r="G55">
        <v>-0.155486639925278</v>
      </c>
      <c r="H55">
        <v>5.1339859849797399E-3</v>
      </c>
      <c r="I55">
        <v>-0.23421394358425801</v>
      </c>
      <c r="J55">
        <v>-0.2342416843588</v>
      </c>
      <c r="K55">
        <v>3.9758707921150101E-3</v>
      </c>
      <c r="L55">
        <v>-3.18070305838314E-2</v>
      </c>
      <c r="M55">
        <v>5.2297917081232503E-3</v>
      </c>
      <c r="N55">
        <v>-10.348880568590801</v>
      </c>
      <c r="O55">
        <v>5.08164504105677E-3</v>
      </c>
      <c r="P55">
        <v>-20.125662984988999</v>
      </c>
      <c r="Q55">
        <v>3.8967664335141099E-3</v>
      </c>
      <c r="R55">
        <v>-30.372021583341201</v>
      </c>
      <c r="S55">
        <v>0.137492540369688</v>
      </c>
      <c r="T55">
        <v>194.34994135576</v>
      </c>
      <c r="U55">
        <v>0.153054200011497</v>
      </c>
      <c r="V55" s="14">
        <v>44819.495000000003</v>
      </c>
      <c r="W55">
        <v>2.5</v>
      </c>
      <c r="X55">
        <v>2.1464760620742401E-2</v>
      </c>
      <c r="Y55">
        <v>2.0319224942087901E-2</v>
      </c>
      <c r="Z55" s="80">
        <f>((((N55/1000)+1)/((SMOW!$Z$4/1000)+1))-1)*1000</f>
        <v>7.569353083325403E-2</v>
      </c>
      <c r="AA55" s="80">
        <f>((((P55/1000)+1)/((SMOW!$AA$4/1000)+1))-1)*1000</f>
        <v>0.1554004760562222</v>
      </c>
      <c r="AB55" s="80">
        <f>Z55*SMOW!$AN$6</f>
        <v>7.7173239403649674E-2</v>
      </c>
      <c r="AC55" s="80">
        <f>AA55*SMOW!$AN$12</f>
        <v>0.15821407974265009</v>
      </c>
      <c r="AD55" s="80">
        <f t="shared" ref="AD55" si="152">LN((AB55/1000)+1)*1000</f>
        <v>7.7170261702352222E-2</v>
      </c>
      <c r="AE55" s="80">
        <f t="shared" ref="AE55" si="153">LN((AC55/1000)+1)*1000</f>
        <v>0.15820156521515344</v>
      </c>
      <c r="AF55" s="44">
        <f>(AD55-SMOW!AN$14*AE55)</f>
        <v>-6.3601647312487991E-3</v>
      </c>
      <c r="AG55" s="45">
        <f t="shared" ref="AG55" si="154">AF55*1000</f>
        <v>-6.3601647312487994</v>
      </c>
      <c r="AK55" s="46">
        <v>24</v>
      </c>
      <c r="AL55" s="46">
        <v>2</v>
      </c>
      <c r="AM55" s="46">
        <v>0</v>
      </c>
      <c r="AN55" s="46">
        <v>0</v>
      </c>
    </row>
    <row r="56" spans="1:40" customFormat="1" x14ac:dyDescent="0.2">
      <c r="A56">
        <v>4313</v>
      </c>
      <c r="B56" t="s">
        <v>145</v>
      </c>
      <c r="C56" t="s">
        <v>61</v>
      </c>
      <c r="D56" t="s">
        <v>22</v>
      </c>
      <c r="E56" t="s">
        <v>202</v>
      </c>
      <c r="F56">
        <v>-0.183574088932659</v>
      </c>
      <c r="G56">
        <v>-0.18359146163353601</v>
      </c>
      <c r="H56">
        <v>5.16755127948384E-3</v>
      </c>
      <c r="I56">
        <v>-0.30045461665700901</v>
      </c>
      <c r="J56">
        <v>-0.30049980121583503</v>
      </c>
      <c r="K56">
        <v>1.41428892461078E-3</v>
      </c>
      <c r="L56">
        <v>-2.4927566591575401E-2</v>
      </c>
      <c r="M56">
        <v>5.1003487540061104E-3</v>
      </c>
      <c r="N56">
        <v>-10.3766941392979</v>
      </c>
      <c r="O56">
        <v>5.1148681376652697E-3</v>
      </c>
      <c r="P56">
        <v>-20.190585726410799</v>
      </c>
      <c r="Q56">
        <v>1.3861500780281599E-3</v>
      </c>
      <c r="R56">
        <v>-30.583539272529901</v>
      </c>
      <c r="S56">
        <v>0.148975088519087</v>
      </c>
      <c r="T56">
        <v>187.782097245394</v>
      </c>
      <c r="U56">
        <v>7.1983191046137998E-2</v>
      </c>
      <c r="V56" s="14">
        <v>44819.573171296295</v>
      </c>
      <c r="W56">
        <v>2.5</v>
      </c>
      <c r="X56">
        <v>1.39815284064572E-2</v>
      </c>
      <c r="Y56">
        <v>1.6666129068506098E-2</v>
      </c>
      <c r="Z56" s="80">
        <f>((((N56/1000)+1)/((SMOW!$Z$4/1000)+1))-1)*1000</f>
        <v>4.7586983517478032E-2</v>
      </c>
      <c r="AA56" s="80">
        <f>((((P56/1000)+1)/((SMOW!$AA$4/1000)+1))-1)*1000</f>
        <v>8.9133988616207915E-2</v>
      </c>
      <c r="AB56" s="80">
        <f>Z56*SMOW!$AN$6</f>
        <v>4.8517246204063572E-2</v>
      </c>
      <c r="AC56" s="80">
        <f>AA56*SMOW!$AN$12</f>
        <v>9.0747804257711173E-2</v>
      </c>
      <c r="AD56" s="80">
        <f t="shared" ref="AD56" si="155">LN((AB56/1000)+1)*1000</f>
        <v>4.8516069280615956E-2</v>
      </c>
      <c r="AE56" s="80">
        <f t="shared" ref="AE56" si="156">LN((AC56/1000)+1)*1000</f>
        <v>9.0743686924875555E-2</v>
      </c>
      <c r="AF56" s="44">
        <f>(AD56-SMOW!AN$14*AE56)</f>
        <v>6.0340258428166066E-4</v>
      </c>
      <c r="AG56" s="45">
        <f t="shared" ref="AG56" si="157">AF56*1000</f>
        <v>0.6034025842816606</v>
      </c>
      <c r="AK56" s="46">
        <v>24</v>
      </c>
      <c r="AL56" s="46">
        <v>0</v>
      </c>
      <c r="AM56" s="46">
        <v>0</v>
      </c>
      <c r="AN56" s="46">
        <v>0</v>
      </c>
    </row>
    <row r="57" spans="1:40" customFormat="1" x14ac:dyDescent="0.2">
      <c r="A57">
        <v>4314</v>
      </c>
      <c r="B57" t="s">
        <v>145</v>
      </c>
      <c r="C57" t="s">
        <v>61</v>
      </c>
      <c r="D57" t="s">
        <v>22</v>
      </c>
      <c r="E57" t="s">
        <v>203</v>
      </c>
      <c r="F57">
        <v>-0.160625961522778</v>
      </c>
      <c r="G57">
        <v>-0.160639210406228</v>
      </c>
      <c r="H57">
        <v>4.2186423919532701E-3</v>
      </c>
      <c r="I57">
        <v>-0.26739042204024499</v>
      </c>
      <c r="J57">
        <v>-0.26742622018036899</v>
      </c>
      <c r="K57">
        <v>1.4836606352130401E-3</v>
      </c>
      <c r="L57">
        <v>-1.9438166150993599E-2</v>
      </c>
      <c r="M57">
        <v>4.3693748983026099E-3</v>
      </c>
      <c r="N57">
        <v>-10.353979967853901</v>
      </c>
      <c r="O57">
        <v>4.1756333682596899E-3</v>
      </c>
      <c r="P57">
        <v>-20.158179380613799</v>
      </c>
      <c r="Q57">
        <v>1.4541415615146199E-3</v>
      </c>
      <c r="R57">
        <v>-30.5427497388389</v>
      </c>
      <c r="S57">
        <v>0.115611360478095</v>
      </c>
      <c r="T57">
        <v>192.91306728945401</v>
      </c>
      <c r="U57">
        <v>7.27303494032151E-2</v>
      </c>
      <c r="V57" s="14">
        <v>44819.650300925925</v>
      </c>
      <c r="W57">
        <v>2.5</v>
      </c>
      <c r="X57">
        <v>8.3655287203224303E-4</v>
      </c>
      <c r="Y57">
        <v>3.4413906351094502E-4</v>
      </c>
      <c r="Z57" s="80">
        <f>((((N57/1000)+1)/((SMOW!$Z$4/1000)+1))-1)*1000</f>
        <v>7.0540416615028079E-2</v>
      </c>
      <c r="AA57" s="80">
        <f>((((P57/1000)+1)/((SMOW!$AA$4/1000)+1))-1)*1000</f>
        <v>0.12221106853771424</v>
      </c>
      <c r="AB57" s="80">
        <f>Z57*SMOW!$AN$6</f>
        <v>7.191938860742296E-2</v>
      </c>
      <c r="AC57" s="80">
        <f>AA57*SMOW!$AN$12</f>
        <v>0.12442376132789335</v>
      </c>
      <c r="AD57" s="80">
        <f t="shared" ref="AD57" si="158">LN((AB57/1000)+1)*1000</f>
        <v>7.1916802532162941E-2</v>
      </c>
      <c r="AE57" s="80">
        <f t="shared" ref="AE57" si="159">LN((AC57/1000)+1)*1000</f>
        <v>0.12441602133364674</v>
      </c>
      <c r="AF57" s="44">
        <f>(AD57-SMOW!AN$14*AE57)</f>
        <v>6.22514326799746E-3</v>
      </c>
      <c r="AG57" s="45">
        <f t="shared" ref="AG57" si="160">AF57*1000</f>
        <v>6.2251432679974599</v>
      </c>
      <c r="AK57" s="46">
        <v>24</v>
      </c>
      <c r="AL57" s="46">
        <v>0</v>
      </c>
      <c r="AM57" s="46">
        <v>0</v>
      </c>
      <c r="AN57" s="46">
        <v>0</v>
      </c>
    </row>
    <row r="58" spans="1:40" customFormat="1" x14ac:dyDescent="0.2">
      <c r="A58">
        <v>4315</v>
      </c>
      <c r="B58" t="s">
        <v>145</v>
      </c>
      <c r="C58" t="s">
        <v>61</v>
      </c>
      <c r="D58" t="s">
        <v>22</v>
      </c>
      <c r="E58" t="s">
        <v>204</v>
      </c>
      <c r="F58">
        <v>-0.161268054052457</v>
      </c>
      <c r="G58">
        <v>-0.16128146353775999</v>
      </c>
      <c r="H58">
        <v>4.6127031842656601E-3</v>
      </c>
      <c r="I58">
        <v>-0.25654590716522702</v>
      </c>
      <c r="J58">
        <v>-0.25657887088318898</v>
      </c>
      <c r="K58">
        <v>1.6248349707591999E-3</v>
      </c>
      <c r="L58">
        <v>-2.5807819711436201E-2</v>
      </c>
      <c r="M58">
        <v>4.8061633256682298E-3</v>
      </c>
      <c r="N58">
        <v>-10.354615514255601</v>
      </c>
      <c r="O58">
        <v>4.5656767141109599E-3</v>
      </c>
      <c r="P58">
        <v>-20.147550629388601</v>
      </c>
      <c r="Q58">
        <v>1.5925070770934501E-3</v>
      </c>
      <c r="R58">
        <v>-30.828631611276599</v>
      </c>
      <c r="S58">
        <v>0.13554992955801701</v>
      </c>
      <c r="T58">
        <v>182.25859822398101</v>
      </c>
      <c r="U58">
        <v>7.3311861230514697E-2</v>
      </c>
      <c r="V58" s="14">
        <v>44819.727025462962</v>
      </c>
      <c r="W58">
        <v>2.5</v>
      </c>
      <c r="X58">
        <v>5.7118299279629E-4</v>
      </c>
      <c r="Y58">
        <v>1.2966762049554E-3</v>
      </c>
      <c r="Z58" s="80">
        <f>((((N58/1000)+1)/((SMOW!$Z$4/1000)+1))-1)*1000</f>
        <v>6.9898175631522008E-2</v>
      </c>
      <c r="AA58" s="80">
        <f>((((P58/1000)+1)/((SMOW!$AA$4/1000)+1))-1)*1000</f>
        <v>0.1330598095821145</v>
      </c>
      <c r="AB58" s="80">
        <f>Z58*SMOW!$AN$6</f>
        <v>7.1264592660803247E-2</v>
      </c>
      <c r="AC58" s="80">
        <f>AA58*SMOW!$AN$12</f>
        <v>0.13546892427890722</v>
      </c>
      <c r="AD58" s="80">
        <f t="shared" ref="AD58" si="161">LN((AB58/1000)+1)*1000</f>
        <v>7.1262053460377089E-2</v>
      </c>
      <c r="AE58" s="80">
        <f t="shared" ref="AE58" si="162">LN((AC58/1000)+1)*1000</f>
        <v>0.13545974919285267</v>
      </c>
      <c r="AF58" s="44">
        <f>(AD58-SMOW!AN$14*AE58)</f>
        <v>-2.6069411344911697E-4</v>
      </c>
      <c r="AG58" s="45">
        <f t="shared" ref="AG58" si="163">AF58*1000</f>
        <v>-0.26069411344911697</v>
      </c>
      <c r="AH58" s="2">
        <f>AVERAGE(AG55:AG58)</f>
        <v>5.192175189530096E-2</v>
      </c>
      <c r="AI58">
        <f>STDEV(AG55:AG58)</f>
        <v>5.1518726932362657</v>
      </c>
      <c r="AK58" s="46">
        <v>24</v>
      </c>
      <c r="AL58" s="46">
        <v>0</v>
      </c>
      <c r="AM58" s="46">
        <v>0</v>
      </c>
      <c r="AN58" s="46">
        <v>0</v>
      </c>
    </row>
    <row r="59" spans="1:40" customFormat="1" x14ac:dyDescent="0.2">
      <c r="A59">
        <v>4316</v>
      </c>
      <c r="B59" t="s">
        <v>145</v>
      </c>
      <c r="C59" t="s">
        <v>61</v>
      </c>
      <c r="D59" t="s">
        <v>24</v>
      </c>
      <c r="E59" t="s">
        <v>205</v>
      </c>
      <c r="F59">
        <v>-29.4807601858559</v>
      </c>
      <c r="G59">
        <v>-29.924052586152701</v>
      </c>
      <c r="H59">
        <v>5.6360340541803796E-3</v>
      </c>
      <c r="I59">
        <v>-55.129508657591401</v>
      </c>
      <c r="J59">
        <v>-56.707408069909199</v>
      </c>
      <c r="K59">
        <v>6.7366392379270496E-3</v>
      </c>
      <c r="L59">
        <v>1.7458874759331298E-2</v>
      </c>
      <c r="M59">
        <v>5.2678125560319897E-3</v>
      </c>
      <c r="N59">
        <v>-39.375195670450204</v>
      </c>
      <c r="O59">
        <v>5.5785747344155399E-3</v>
      </c>
      <c r="P59">
        <v>-73.928754932462397</v>
      </c>
      <c r="Q59">
        <v>6.6026063294390702E-3</v>
      </c>
      <c r="R59">
        <v>-105.06716500424901</v>
      </c>
      <c r="S59">
        <v>0.20055722003704099</v>
      </c>
      <c r="T59">
        <v>113.982197939632</v>
      </c>
      <c r="U59">
        <v>9.7022596266150396E-2</v>
      </c>
      <c r="V59" s="14">
        <v>44820.495046296295</v>
      </c>
      <c r="W59">
        <v>2.5</v>
      </c>
      <c r="X59">
        <v>0.195888902730317</v>
      </c>
      <c r="Y59">
        <v>0.192462025953272</v>
      </c>
      <c r="Z59" s="80">
        <f>((((N59/1000)+1)/((SMOW!$Z$4/1000)+1))-1)*1000</f>
        <v>-29.256372725823265</v>
      </c>
      <c r="AA59" s="80">
        <f>((((P59/1000)+1)/((SMOW!$AA$4/1000)+1))-1)*1000</f>
        <v>-54.761287246882894</v>
      </c>
      <c r="AB59" s="80">
        <f>Z59*SMOW!$AN$6</f>
        <v>-29.828296177993252</v>
      </c>
      <c r="AC59" s="80">
        <f>AA59*SMOW!$AN$12</f>
        <v>-55.752767862525424</v>
      </c>
      <c r="AD59" s="80">
        <f t="shared" ref="AD59" si="164">LN((AB59/1000)+1)*1000</f>
        <v>-30.282208900390657</v>
      </c>
      <c r="AE59" s="80">
        <f t="shared" ref="AE59" si="165">LN((AC59/1000)+1)*1000</f>
        <v>-57.367248675334189</v>
      </c>
      <c r="AF59" s="44">
        <f>(AD59-SMOW!AN$14*AE59)</f>
        <v>7.6984001857951512E-3</v>
      </c>
      <c r="AG59" s="45">
        <f t="shared" ref="AG59" si="166">AF59*1000</f>
        <v>7.6984001857951512</v>
      </c>
      <c r="AK59" s="46">
        <v>24</v>
      </c>
      <c r="AL59" s="46">
        <v>2</v>
      </c>
      <c r="AM59" s="46">
        <v>0</v>
      </c>
      <c r="AN59" s="46">
        <v>0</v>
      </c>
    </row>
    <row r="60" spans="1:40" customFormat="1" x14ac:dyDescent="0.2">
      <c r="A60">
        <v>4317</v>
      </c>
      <c r="B60" t="s">
        <v>145</v>
      </c>
      <c r="C60" t="s">
        <v>61</v>
      </c>
      <c r="D60" t="s">
        <v>24</v>
      </c>
      <c r="E60" t="s">
        <v>209</v>
      </c>
      <c r="F60">
        <v>-29.387359545310801</v>
      </c>
      <c r="G60">
        <v>-29.827819327707299</v>
      </c>
      <c r="H60">
        <v>5.2605062495483896E-3</v>
      </c>
      <c r="I60">
        <v>-54.949749567070803</v>
      </c>
      <c r="J60">
        <v>-56.517177915649299</v>
      </c>
      <c r="K60">
        <v>1.85107363680549E-3</v>
      </c>
      <c r="L60">
        <v>1.32506117555751E-2</v>
      </c>
      <c r="M60">
        <v>5.3098028627861001E-3</v>
      </c>
      <c r="N60">
        <v>-39.282747248649699</v>
      </c>
      <c r="O60">
        <v>5.2068754325937296E-3</v>
      </c>
      <c r="P60">
        <v>-73.752572348398303</v>
      </c>
      <c r="Q60">
        <v>1.8142444739828801E-3</v>
      </c>
      <c r="R60">
        <v>-105.504138057573</v>
      </c>
      <c r="S60">
        <v>0.145089937201025</v>
      </c>
      <c r="T60">
        <v>81.318015277242907</v>
      </c>
      <c r="U60">
        <v>6.9531816789733997E-2</v>
      </c>
      <c r="V60" s="14">
        <v>44820.580578703702</v>
      </c>
      <c r="W60">
        <v>2.5</v>
      </c>
      <c r="X60">
        <v>1.0807328143516899E-2</v>
      </c>
      <c r="Y60">
        <v>9.8351459107234897E-3</v>
      </c>
      <c r="Z60" s="80">
        <f>((((N60/1000)+1)/((SMOW!$Z$4/1000)+1))-1)*1000</f>
        <v>-29.162950490721819</v>
      </c>
      <c r="AA60" s="80">
        <f>((((P60/1000)+1)/((SMOW!$AA$4/1000)+1))-1)*1000</f>
        <v>-54.581458103221017</v>
      </c>
      <c r="AB60" s="80">
        <f>Z60*SMOW!$AN$6</f>
        <v>-29.733047661564676</v>
      </c>
      <c r="AC60" s="80">
        <f>AA60*SMOW!$AN$12</f>
        <v>-55.569682821878068</v>
      </c>
      <c r="AD60" s="80">
        <f t="shared" ref="AD60:AD62" si="167">LN((AB60/1000)+1)*1000</f>
        <v>-30.184036751322598</v>
      </c>
      <c r="AE60" s="80">
        <f t="shared" ref="AE60:AE62" si="168">LN((AC60/1000)+1)*1000</f>
        <v>-57.173372233813318</v>
      </c>
      <c r="AF60" s="44">
        <f>(AD60-SMOW!AN$14*AE60)</f>
        <v>3.5037881308355168E-3</v>
      </c>
      <c r="AG60" s="45">
        <f t="shared" ref="AG60:AG62" si="169">AF60*1000</f>
        <v>3.5037881308355168</v>
      </c>
      <c r="AK60" s="46">
        <v>24</v>
      </c>
      <c r="AL60" s="46">
        <v>0</v>
      </c>
      <c r="AM60" s="46">
        <v>0</v>
      </c>
      <c r="AN60" s="46">
        <v>0</v>
      </c>
    </row>
    <row r="61" spans="1:40" customFormat="1" x14ac:dyDescent="0.2">
      <c r="A61">
        <v>4318</v>
      </c>
      <c r="B61" t="s">
        <v>145</v>
      </c>
      <c r="C61" t="s">
        <v>61</v>
      </c>
      <c r="D61" t="s">
        <v>24</v>
      </c>
      <c r="E61" t="s">
        <v>210</v>
      </c>
      <c r="F61">
        <v>-29.4446886291799</v>
      </c>
      <c r="G61">
        <v>-29.886886087102699</v>
      </c>
      <c r="H61">
        <v>5.99549263940967E-3</v>
      </c>
      <c r="I61">
        <v>-55.067640775742397</v>
      </c>
      <c r="J61">
        <v>-56.641931649423299</v>
      </c>
      <c r="K61">
        <v>1.64039285807117E-3</v>
      </c>
      <c r="L61">
        <v>2.00538237927982E-2</v>
      </c>
      <c r="M61">
        <v>6.0220160818865503E-3</v>
      </c>
      <c r="N61">
        <v>-39.339491862990997</v>
      </c>
      <c r="O61">
        <v>5.9343686423934498E-3</v>
      </c>
      <c r="P61">
        <v>-73.868117980733501</v>
      </c>
      <c r="Q61">
        <v>1.60775542298402E-3</v>
      </c>
      <c r="R61">
        <v>-105.987248125536</v>
      </c>
      <c r="S61">
        <v>0.12938512355627299</v>
      </c>
      <c r="T61">
        <v>105.08196892605901</v>
      </c>
      <c r="U61">
        <v>6.2113285796694402E-2</v>
      </c>
      <c r="V61" s="14">
        <v>44820.65724537037</v>
      </c>
      <c r="W61">
        <v>2.5</v>
      </c>
      <c r="X61">
        <v>6.4047079218949301E-3</v>
      </c>
      <c r="Y61">
        <v>4.44043478863476E-3</v>
      </c>
      <c r="Z61" s="80">
        <f>((((N61/1000)+1)/((SMOW!$Z$4/1000)+1))-1)*1000</f>
        <v>-29.220292829276516</v>
      </c>
      <c r="AA61" s="80">
        <f>((((P61/1000)+1)/((SMOW!$AA$4/1000)+1))-1)*1000</f>
        <v>-54.699395254767971</v>
      </c>
      <c r="AB61" s="80">
        <f>Z61*SMOW!$AN$6</f>
        <v>-29.791510967114466</v>
      </c>
      <c r="AC61" s="80">
        <f>AA61*SMOW!$AN$12</f>
        <v>-55.689755284801024</v>
      </c>
      <c r="AD61" s="80">
        <f t="shared" si="167"/>
        <v>-30.244293433083222</v>
      </c>
      <c r="AE61" s="80">
        <f t="shared" si="168"/>
        <v>-57.300517767199224</v>
      </c>
      <c r="AF61" s="44">
        <f>(AD61-SMOW!AN$14*AE61)</f>
        <v>1.0379947997968486E-2</v>
      </c>
      <c r="AG61" s="45">
        <f t="shared" si="169"/>
        <v>10.379947997968486</v>
      </c>
      <c r="AK61" s="46">
        <v>24</v>
      </c>
      <c r="AL61" s="46">
        <v>0</v>
      </c>
      <c r="AM61" s="46">
        <v>0</v>
      </c>
      <c r="AN61" s="46">
        <v>0</v>
      </c>
    </row>
    <row r="62" spans="1:40" customFormat="1" x14ac:dyDescent="0.2">
      <c r="A62">
        <v>4319</v>
      </c>
      <c r="B62" t="s">
        <v>145</v>
      </c>
      <c r="C62" t="s">
        <v>61</v>
      </c>
      <c r="D62" t="s">
        <v>24</v>
      </c>
      <c r="E62" t="s">
        <v>211</v>
      </c>
      <c r="F62">
        <v>-29.450083482932701</v>
      </c>
      <c r="G62">
        <v>-29.892444262320399</v>
      </c>
      <c r="H62">
        <v>4.2910290230101797E-3</v>
      </c>
      <c r="I62">
        <v>-55.063797421339999</v>
      </c>
      <c r="J62">
        <v>-56.637864305809998</v>
      </c>
      <c r="K62">
        <v>1.3483968300651099E-3</v>
      </c>
      <c r="L62">
        <v>1.2348091147255999E-2</v>
      </c>
      <c r="M62">
        <v>4.6030821824465402E-3</v>
      </c>
      <c r="N62">
        <v>-39.3448317162553</v>
      </c>
      <c r="O62">
        <v>4.2472820182233202E-3</v>
      </c>
      <c r="P62">
        <v>-73.864351094129105</v>
      </c>
      <c r="Q62">
        <v>1.32156897977525E-3</v>
      </c>
      <c r="R62">
        <v>-106.287747376152</v>
      </c>
      <c r="S62">
        <v>0.116033308755682</v>
      </c>
      <c r="T62">
        <v>95.613882823700806</v>
      </c>
      <c r="U62">
        <v>6.3151950512863694E-2</v>
      </c>
      <c r="V62" s="14">
        <v>44820.734027777777</v>
      </c>
      <c r="W62">
        <v>2.5</v>
      </c>
      <c r="X62">
        <v>0.109828073855694</v>
      </c>
      <c r="Y62">
        <v>0.114771981218032</v>
      </c>
      <c r="Z62" s="80">
        <f>((((N62/1000)+1)/((SMOW!$Z$4/1000)+1))-1)*1000</f>
        <v>-29.225688930338613</v>
      </c>
      <c r="AA62" s="80">
        <f>((((P62/1000)+1)/((SMOW!$AA$4/1000)+1))-1)*1000</f>
        <v>-54.695550402588445</v>
      </c>
      <c r="AB62" s="80">
        <f>Z62*SMOW!$AN$6</f>
        <v>-29.797012554826484</v>
      </c>
      <c r="AC62" s="80">
        <f>AA62*SMOW!$AN$12</f>
        <v>-55.685840819641278</v>
      </c>
      <c r="AD62" s="80">
        <f t="shared" si="167"/>
        <v>-30.249963970264286</v>
      </c>
      <c r="AE62" s="80">
        <f t="shared" si="168"/>
        <v>-57.296372458950827</v>
      </c>
      <c r="AF62" s="44">
        <f>(AD62-SMOW!AN$14*AE62)</f>
        <v>2.5206880617538729E-3</v>
      </c>
      <c r="AG62" s="45">
        <f t="shared" si="169"/>
        <v>2.5206880617538729</v>
      </c>
      <c r="AH62" s="2">
        <f>AVERAGE(AG59:AG62)</f>
        <v>6.0257060940882567</v>
      </c>
      <c r="AI62">
        <f>STDEV(AG59:AG62)</f>
        <v>3.6698115166087995</v>
      </c>
      <c r="AK62" s="46">
        <v>24</v>
      </c>
      <c r="AL62" s="46">
        <v>0</v>
      </c>
      <c r="AM62" s="46">
        <v>0</v>
      </c>
      <c r="AN62" s="46">
        <v>0</v>
      </c>
    </row>
    <row r="63" spans="1:40" customFormat="1" x14ac:dyDescent="0.2">
      <c r="A63">
        <v>4320</v>
      </c>
      <c r="B63" t="s">
        <v>213</v>
      </c>
      <c r="C63" t="s">
        <v>62</v>
      </c>
      <c r="D63" t="s">
        <v>79</v>
      </c>
      <c r="E63" t="s">
        <v>212</v>
      </c>
      <c r="F63">
        <v>-5.4689569754221798</v>
      </c>
      <c r="G63">
        <v>-5.4839670355420402</v>
      </c>
      <c r="H63">
        <v>5.3567660862610103E-3</v>
      </c>
      <c r="I63">
        <v>-10.3628688343814</v>
      </c>
      <c r="J63">
        <v>-10.416937669004801</v>
      </c>
      <c r="K63">
        <v>4.7502432922596196E-3</v>
      </c>
      <c r="L63">
        <v>1.6176053692481901E-2</v>
      </c>
      <c r="M63">
        <v>5.3997781741327603E-3</v>
      </c>
      <c r="N63">
        <v>-15.6081925917274</v>
      </c>
      <c r="O63">
        <v>5.30215390108055E-3</v>
      </c>
      <c r="P63">
        <v>-30.0527970541815</v>
      </c>
      <c r="Q63">
        <v>4.6557319340002302E-3</v>
      </c>
      <c r="R63">
        <v>-44.721146386411</v>
      </c>
      <c r="S63">
        <v>0.17530105210437</v>
      </c>
      <c r="T63">
        <v>172.61980125374501</v>
      </c>
      <c r="U63">
        <v>0.20959136572933201</v>
      </c>
      <c r="V63" s="14">
        <v>44823.423148148147</v>
      </c>
      <c r="W63">
        <v>2.5</v>
      </c>
      <c r="X63">
        <v>8.9363621417735295E-2</v>
      </c>
      <c r="Y63">
        <v>8.7319363073625395E-2</v>
      </c>
      <c r="Z63" s="80">
        <f>((((N63/1000)+1)/((SMOW!$Z$4/1000)+1))-1)*1000</f>
        <v>-5.2390179020757044</v>
      </c>
      <c r="AA63" s="80">
        <f>((((P63/1000)+1)/((SMOW!$AA$4/1000)+1))-1)*1000</f>
        <v>-9.9772016092258831</v>
      </c>
      <c r="AB63" s="80">
        <f>Z63*SMOW!$AN$6</f>
        <v>-5.3414337836552681</v>
      </c>
      <c r="AC63" s="80">
        <f>AA63*SMOW!$AN$12</f>
        <v>-10.157843856536607</v>
      </c>
      <c r="AD63" s="80">
        <f t="shared" ref="AD63" si="170">LN((AB63/1000)+1)*1000</f>
        <v>-5.3557502441287888</v>
      </c>
      <c r="AE63" s="80">
        <f t="shared" ref="AE63" si="171">LN((AC63/1000)+1)*1000</f>
        <v>-10.209786804054499</v>
      </c>
      <c r="AF63" s="44">
        <f>(AD63-SMOW!AN$14*AE63)</f>
        <v>3.5017188411987199E-2</v>
      </c>
      <c r="AG63" s="45">
        <f t="shared" ref="AG63" si="172">AF63*1000</f>
        <v>35.017188411987199</v>
      </c>
      <c r="AK63" s="46">
        <v>24</v>
      </c>
      <c r="AL63" s="46">
        <v>3</v>
      </c>
      <c r="AM63" s="46">
        <v>0</v>
      </c>
      <c r="AN63" s="46">
        <v>0</v>
      </c>
    </row>
    <row r="64" spans="1:40" customFormat="1" x14ac:dyDescent="0.2">
      <c r="A64">
        <v>4321</v>
      </c>
      <c r="B64" t="s">
        <v>145</v>
      </c>
      <c r="C64" t="s">
        <v>62</v>
      </c>
      <c r="D64" t="s">
        <v>79</v>
      </c>
      <c r="E64" t="s">
        <v>214</v>
      </c>
      <c r="F64">
        <v>-5.4416150539658696</v>
      </c>
      <c r="G64">
        <v>-5.4564750952860397</v>
      </c>
      <c r="H64">
        <v>5.1510954002459202E-3</v>
      </c>
      <c r="I64">
        <v>-10.347486874281</v>
      </c>
      <c r="J64">
        <v>-10.4013943529174</v>
      </c>
      <c r="K64">
        <v>1.4678594552783701E-3</v>
      </c>
      <c r="L64">
        <v>3.5461123054333202E-2</v>
      </c>
      <c r="M64">
        <v>5.1782231474951299E-3</v>
      </c>
      <c r="N64">
        <v>-15.581129420930299</v>
      </c>
      <c r="O64">
        <v>5.0985800259785502E-3</v>
      </c>
      <c r="P64">
        <v>-30.037721135235699</v>
      </c>
      <c r="Q64">
        <v>1.4386547635778101E-3</v>
      </c>
      <c r="R64">
        <v>-45.6895743356678</v>
      </c>
      <c r="S64">
        <v>0.130075080930039</v>
      </c>
      <c r="T64">
        <v>157.07728646374099</v>
      </c>
      <c r="U64">
        <v>8.6223010719916698E-2</v>
      </c>
      <c r="V64" s="14">
        <v>44823.499594907407</v>
      </c>
      <c r="W64">
        <v>2.5</v>
      </c>
      <c r="X64">
        <v>2.81561248476659E-2</v>
      </c>
      <c r="Y64">
        <v>3.2661776828166303E-2</v>
      </c>
      <c r="Z64" s="80">
        <f>((((N64/1000)+1)/((SMOW!$Z$4/1000)+1))-1)*1000</f>
        <v>-5.2116696590709388</v>
      </c>
      <c r="AA64" s="80">
        <f>((((P64/1000)+1)/((SMOW!$AA$4/1000)+1))-1)*1000</f>
        <v>-9.9618136546880685</v>
      </c>
      <c r="AB64" s="80">
        <f>Z64*SMOW!$AN$6</f>
        <v>-5.3135509186145908</v>
      </c>
      <c r="AC64" s="80">
        <f>AA64*SMOW!$AN$12</f>
        <v>-10.142177295351548</v>
      </c>
      <c r="AD64" s="80">
        <f t="shared" ref="AD64" si="173">LN((AB64/1000)+1)*1000</f>
        <v>-5.3277180377211115</v>
      </c>
      <c r="AE64" s="80">
        <f t="shared" ref="AE64" si="174">LN((AC64/1000)+1)*1000</f>
        <v>-10.193959596545444</v>
      </c>
      <c r="AF64" s="44">
        <f>(AD64-SMOW!AN$14*AE64)</f>
        <v>5.4692629254883052E-2</v>
      </c>
      <c r="AG64" s="45">
        <f t="shared" ref="AG64" si="175">AF64*1000</f>
        <v>54.692629254883052</v>
      </c>
      <c r="AH64" s="2">
        <f>AVERAGE(AG63:AG64,AG67)</f>
        <v>40.660415924429337</v>
      </c>
      <c r="AI64" s="19">
        <f>STDEV(AG63:AG64,AG67)</f>
        <v>12.229556630625371</v>
      </c>
      <c r="AJ64" t="s">
        <v>216</v>
      </c>
      <c r="AK64" s="46">
        <v>24</v>
      </c>
      <c r="AL64" s="46">
        <v>0</v>
      </c>
      <c r="AM64" s="46">
        <v>0</v>
      </c>
      <c r="AN64" s="46">
        <v>0</v>
      </c>
    </row>
    <row r="65" spans="1:40" customFormat="1" x14ac:dyDescent="0.2">
      <c r="A65">
        <v>4322</v>
      </c>
      <c r="B65" t="s">
        <v>145</v>
      </c>
      <c r="C65" t="s">
        <v>62</v>
      </c>
      <c r="D65" t="s">
        <v>79</v>
      </c>
      <c r="E65" t="s">
        <v>215</v>
      </c>
      <c r="F65">
        <v>-5.9145930472213299</v>
      </c>
      <c r="G65">
        <v>-5.9321539173354196</v>
      </c>
      <c r="H65">
        <v>4.5546084121231801E-3</v>
      </c>
      <c r="I65">
        <v>-11.2036822311152</v>
      </c>
      <c r="J65">
        <v>-11.266916287304801</v>
      </c>
      <c r="K65">
        <v>1.8163596348218999E-3</v>
      </c>
      <c r="L65">
        <v>1.6777882361507901E-2</v>
      </c>
      <c r="M65">
        <v>4.6438386663491598E-3</v>
      </c>
      <c r="N65">
        <v>-16.049285407523801</v>
      </c>
      <c r="O65">
        <v>4.5081742176796896E-3</v>
      </c>
      <c r="P65">
        <v>-30.876881535935699</v>
      </c>
      <c r="Q65">
        <v>1.7802211455662401E-3</v>
      </c>
      <c r="R65">
        <v>-47.153705748028401</v>
      </c>
      <c r="S65">
        <v>0.10916322152636999</v>
      </c>
      <c r="T65">
        <v>165.96482347090901</v>
      </c>
      <c r="U65">
        <v>9.4838788782879796E-2</v>
      </c>
      <c r="V65" s="14">
        <v>44823.58494212963</v>
      </c>
      <c r="W65">
        <v>2.5</v>
      </c>
      <c r="X65">
        <v>0.30253826699835301</v>
      </c>
      <c r="Y65">
        <v>0.40131759116153198</v>
      </c>
      <c r="Z65" s="80">
        <f>((((N65/1000)+1)/((SMOW!$Z$4/1000)+1))-1)*1000</f>
        <v>-5.6847570065011732</v>
      </c>
      <c r="AA65" s="80">
        <f>((((P65/1000)+1)/((SMOW!$AA$4/1000)+1))-1)*1000</f>
        <v>-10.818342675728122</v>
      </c>
      <c r="AB65" s="80">
        <f>Z65*SMOW!$AN$6</f>
        <v>-5.7958864989497005</v>
      </c>
      <c r="AC65" s="80">
        <f>AA65*SMOW!$AN$12</f>
        <v>-11.014214204605912</v>
      </c>
      <c r="AD65" s="80">
        <f t="shared" ref="AD65" si="176">LN((AB65/1000)+1)*1000</f>
        <v>-5.8127478315823913</v>
      </c>
      <c r="AE65" s="80">
        <f t="shared" ref="AE65" si="177">LN((AC65/1000)+1)*1000</f>
        <v>-11.075319762612294</v>
      </c>
      <c r="AF65" s="44">
        <f>(AD65-SMOW!AN$14*AE65)</f>
        <v>3.5021003076900037E-2</v>
      </c>
      <c r="AG65" s="45">
        <f t="shared" ref="AG65" si="178">AF65*1000</f>
        <v>35.021003076900037</v>
      </c>
      <c r="AI65" s="19"/>
      <c r="AK65" s="46">
        <v>24</v>
      </c>
      <c r="AL65" s="46">
        <v>0</v>
      </c>
      <c r="AM65" s="46">
        <v>0</v>
      </c>
      <c r="AN65" s="46">
        <v>0</v>
      </c>
    </row>
    <row r="66" spans="1:40" customFormat="1" x14ac:dyDescent="0.2">
      <c r="A66">
        <v>4323</v>
      </c>
      <c r="B66" t="s">
        <v>145</v>
      </c>
      <c r="C66" t="s">
        <v>62</v>
      </c>
      <c r="D66" t="s">
        <v>79</v>
      </c>
      <c r="E66" t="s">
        <v>217</v>
      </c>
      <c r="F66">
        <v>-5.8370553423199203</v>
      </c>
      <c r="G66">
        <v>-5.8541579736896896</v>
      </c>
      <c r="H66">
        <v>4.7245776955361597E-3</v>
      </c>
      <c r="I66">
        <v>-11.0664797473628</v>
      </c>
      <c r="J66">
        <v>-11.128168814763701</v>
      </c>
      <c r="K66">
        <v>1.3792080197731901E-3</v>
      </c>
      <c r="L66">
        <v>2.15151605055579E-2</v>
      </c>
      <c r="M66">
        <v>4.9641754442298798E-3</v>
      </c>
      <c r="N66">
        <v>-15.972538198871501</v>
      </c>
      <c r="O66">
        <v>4.6764106656802702E-3</v>
      </c>
      <c r="P66">
        <v>-30.742408847753399</v>
      </c>
      <c r="Q66">
        <v>1.3517671466944999E-3</v>
      </c>
      <c r="R66">
        <v>-47.0100850280446</v>
      </c>
      <c r="S66">
        <v>0.16442095312977401</v>
      </c>
      <c r="T66">
        <v>166.43530596247101</v>
      </c>
      <c r="U66">
        <v>4.9158270846467698E-2</v>
      </c>
      <c r="V66" s="14">
        <v>44823.661261574074</v>
      </c>
      <c r="W66">
        <v>2.5</v>
      </c>
      <c r="X66">
        <v>7.4581607416243895E-2</v>
      </c>
      <c r="Y66">
        <v>7.8828202802986497E-2</v>
      </c>
      <c r="Z66" s="80">
        <f>((((N66/1000)+1)/((SMOW!$Z$4/1000)+1))-1)*1000</f>
        <v>-5.6072013746097937</v>
      </c>
      <c r="AA66" s="80">
        <f>((((P66/1000)+1)/((SMOW!$AA$4/1000)+1))-1)*1000</f>
        <v>-10.681086723386525</v>
      </c>
      <c r="AB66" s="80">
        <f>Z66*SMOW!$AN$6</f>
        <v>-5.7168147568712433</v>
      </c>
      <c r="AC66" s="80">
        <f>AA66*SMOW!$AN$12</f>
        <v>-10.874473164294876</v>
      </c>
      <c r="AD66" s="80">
        <f t="shared" ref="AD66:AD67" si="179">LN((AB66/1000)+1)*1000</f>
        <v>-5.7332182895329602</v>
      </c>
      <c r="AE66" s="80">
        <f t="shared" ref="AE66:AE67" si="180">LN((AC66/1000)+1)*1000</f>
        <v>-10.934032424886498</v>
      </c>
      <c r="AF66" s="44">
        <f>(AD66-SMOW!AN$14*AE66)</f>
        <v>3.9950830807111259E-2</v>
      </c>
      <c r="AG66" s="45">
        <f t="shared" ref="AG66:AG67" si="181">AF66*1000</f>
        <v>39.950830807111259</v>
      </c>
      <c r="AH66" s="2">
        <f>AVERAGE(AG65:AG66)</f>
        <v>37.485916942005645</v>
      </c>
      <c r="AI66" s="19">
        <f>STDEV(AG65:AG66)</f>
        <v>3.4859146181138412</v>
      </c>
      <c r="AK66" s="46">
        <v>24</v>
      </c>
      <c r="AL66" s="46">
        <v>0</v>
      </c>
      <c r="AM66" s="46">
        <v>0</v>
      </c>
      <c r="AN66" s="46">
        <v>0</v>
      </c>
    </row>
    <row r="67" spans="1:40" customFormat="1" x14ac:dyDescent="0.2">
      <c r="A67">
        <v>4324</v>
      </c>
      <c r="B67" t="s">
        <v>145</v>
      </c>
      <c r="C67" t="s">
        <v>62</v>
      </c>
      <c r="D67" t="s">
        <v>79</v>
      </c>
      <c r="E67" t="s">
        <v>218</v>
      </c>
      <c r="F67">
        <v>-5.4806575007831499</v>
      </c>
      <c r="G67">
        <v>-5.4957319781380196</v>
      </c>
      <c r="H67">
        <v>5.38728207014508E-3</v>
      </c>
      <c r="I67">
        <v>-10.3798953932694</v>
      </c>
      <c r="J67">
        <v>-10.4341422885848</v>
      </c>
      <c r="K67">
        <v>1.8799272604950101E-3</v>
      </c>
      <c r="L67">
        <v>1.3495150234774799E-2</v>
      </c>
      <c r="M67">
        <v>5.5653346828048803E-3</v>
      </c>
      <c r="N67">
        <v>-15.619773830330701</v>
      </c>
      <c r="O67">
        <v>5.3323587747663602E-3</v>
      </c>
      <c r="P67">
        <v>-30.069484850798201</v>
      </c>
      <c r="Q67">
        <v>1.8425240228309701E-3</v>
      </c>
      <c r="R67">
        <v>-46.051966278600702</v>
      </c>
      <c r="S67">
        <v>0.139576508725266</v>
      </c>
      <c r="T67">
        <v>173.57019907013901</v>
      </c>
      <c r="U67">
        <v>7.7347302436075002E-2</v>
      </c>
      <c r="V67" s="14">
        <v>44823.737951388888</v>
      </c>
      <c r="W67">
        <v>2.5</v>
      </c>
      <c r="X67">
        <v>6.2241363092498103E-4</v>
      </c>
      <c r="Y67">
        <v>1.1109951370517001E-3</v>
      </c>
      <c r="Z67" s="80">
        <f>((((N67/1000)+1)/((SMOW!$Z$4/1000)+1))-1)*1000</f>
        <v>-5.2507211326392467</v>
      </c>
      <c r="AA67" s="80">
        <f>((((P67/1000)+1)/((SMOW!$AA$4/1000)+1))-1)*1000</f>
        <v>-9.994234803460845</v>
      </c>
      <c r="AB67" s="80">
        <f>Z67*SMOW!$AN$6</f>
        <v>-5.3533657969215795</v>
      </c>
      <c r="AC67" s="80">
        <f>AA67*SMOW!$AN$12</f>
        <v>-10.175185445310037</v>
      </c>
      <c r="AD67" s="80">
        <f t="shared" si="179"/>
        <v>-5.3677464056669502</v>
      </c>
      <c r="AE67" s="80">
        <f t="shared" si="180"/>
        <v>-10.22730650714653</v>
      </c>
      <c r="AF67" s="44">
        <f>(AD67-SMOW!AN$14*AE67)</f>
        <v>3.2271430106417753E-2</v>
      </c>
      <c r="AG67" s="45">
        <f t="shared" si="181"/>
        <v>32.271430106417753</v>
      </c>
      <c r="AH67" s="2">
        <f>AVERAGE(AG63,AG67)</f>
        <v>33.644309259202473</v>
      </c>
      <c r="AI67" s="19">
        <f>STDEV(AG63,AG67)</f>
        <v>1.9415443173674396</v>
      </c>
      <c r="AK67" s="46">
        <v>24</v>
      </c>
      <c r="AL67" s="46">
        <v>0</v>
      </c>
      <c r="AM67" s="46">
        <v>0</v>
      </c>
      <c r="AN67" s="46">
        <v>0</v>
      </c>
    </row>
    <row r="68" spans="1:40" customFormat="1" x14ac:dyDescent="0.2">
      <c r="A68">
        <v>4325</v>
      </c>
      <c r="B68" t="s">
        <v>213</v>
      </c>
      <c r="C68" t="s">
        <v>62</v>
      </c>
      <c r="D68" t="s">
        <v>79</v>
      </c>
      <c r="E68" t="s">
        <v>219</v>
      </c>
      <c r="F68">
        <v>-6.0782246980628303</v>
      </c>
      <c r="G68">
        <v>-6.0967726258523003</v>
      </c>
      <c r="H68">
        <v>4.0526116399834597E-3</v>
      </c>
      <c r="I68">
        <v>-11.519980117316299</v>
      </c>
      <c r="J68">
        <v>-11.5868492015043</v>
      </c>
      <c r="K68">
        <v>1.79056915965423E-3</v>
      </c>
      <c r="L68">
        <v>2.1083752541970899E-2</v>
      </c>
      <c r="M68">
        <v>4.2457058906200003E-3</v>
      </c>
      <c r="N68">
        <v>-16.211248835061699</v>
      </c>
      <c r="O68">
        <v>4.0112952984104697E-3</v>
      </c>
      <c r="P68">
        <v>-31.186886324920401</v>
      </c>
      <c r="Q68">
        <v>1.75494380050514E-3</v>
      </c>
      <c r="R68">
        <v>-45.425171717833699</v>
      </c>
      <c r="S68">
        <v>0.127635081535897</v>
      </c>
      <c r="T68">
        <v>155.931567887683</v>
      </c>
      <c r="U68">
        <v>8.3153472657853694E-2</v>
      </c>
      <c r="V68" s="14">
        <v>44824.386423611111</v>
      </c>
      <c r="W68">
        <v>2.5</v>
      </c>
      <c r="X68">
        <v>4.3229159131523601E-2</v>
      </c>
      <c r="Y68">
        <v>3.5386694963253799E-2</v>
      </c>
      <c r="Z68" s="80">
        <f>((((N68/1000)+1)/((SMOW!$Z$4/1000)+1))-1)*1000</f>
        <v>-5.8484264895556359</v>
      </c>
      <c r="AA68" s="80">
        <f>((((P68/1000)+1)/((SMOW!$AA$4/1000)+1))-1)*1000</f>
        <v>-11.134763825016435</v>
      </c>
      <c r="AB68" s="80">
        <f>Z68*SMOW!$AN$6</f>
        <v>-5.9627555042634883</v>
      </c>
      <c r="AC68" s="80">
        <f>AA68*SMOW!$AN$12</f>
        <v>-11.33636431776033</v>
      </c>
      <c r="AD68" s="80">
        <f t="shared" ref="AD68" si="182">LN((AB68/1000)+1)*1000</f>
        <v>-5.9806037159140066</v>
      </c>
      <c r="AE68" s="80">
        <f t="shared" ref="AE68" si="183">LN((AC68/1000)+1)*1000</f>
        <v>-11.401110686428414</v>
      </c>
      <c r="AF68" s="44">
        <f>(AD68-SMOW!AN$14*AE68)</f>
        <v>3.9182726520196276E-2</v>
      </c>
      <c r="AG68" s="45">
        <f t="shared" ref="AG68" si="184">AF68*1000</f>
        <v>39.182726520196276</v>
      </c>
      <c r="AI68" s="19"/>
      <c r="AK68" s="46">
        <v>24</v>
      </c>
      <c r="AL68" s="46">
        <v>1</v>
      </c>
      <c r="AM68" s="46">
        <v>0</v>
      </c>
      <c r="AN68" s="46">
        <v>0</v>
      </c>
    </row>
    <row r="69" spans="1:40" customFormat="1" x14ac:dyDescent="0.2">
      <c r="A69">
        <v>4326</v>
      </c>
      <c r="B69" t="s">
        <v>213</v>
      </c>
      <c r="C69" t="s">
        <v>62</v>
      </c>
      <c r="D69" t="s">
        <v>79</v>
      </c>
      <c r="E69" t="s">
        <v>220</v>
      </c>
      <c r="F69">
        <v>-6.0642118417790503</v>
      </c>
      <c r="G69">
        <v>-6.0826745420778598</v>
      </c>
      <c r="H69">
        <v>5.9188340920137599E-3</v>
      </c>
      <c r="I69">
        <v>-11.4899930690567</v>
      </c>
      <c r="J69">
        <v>-11.556513147770801</v>
      </c>
      <c r="K69">
        <v>1.9324972209939901E-3</v>
      </c>
      <c r="L69">
        <v>1.50461208311922E-2</v>
      </c>
      <c r="M69">
        <v>4.9015485529617202E-3</v>
      </c>
      <c r="N69">
        <v>-16.197378839729801</v>
      </c>
      <c r="O69">
        <v>5.8584916282445904E-3</v>
      </c>
      <c r="P69">
        <v>-31.157495902241202</v>
      </c>
      <c r="Q69">
        <v>1.89404804566781E-3</v>
      </c>
      <c r="R69">
        <v>-45.541314701208798</v>
      </c>
      <c r="S69">
        <v>0.15266189286260301</v>
      </c>
      <c r="T69">
        <v>154.94655598829101</v>
      </c>
      <c r="U69">
        <v>6.9199712742060895E-2</v>
      </c>
      <c r="V69" s="14">
        <v>44824.463055555556</v>
      </c>
      <c r="W69">
        <v>2.5</v>
      </c>
      <c r="X69">
        <v>9.4040691437980994E-2</v>
      </c>
      <c r="Y69">
        <v>0.104913332320657</v>
      </c>
      <c r="Z69" s="80">
        <f>((((N69/1000)+1)/((SMOW!$Z$4/1000)+1))-1)*1000</f>
        <v>-5.8344103934502289</v>
      </c>
      <c r="AA69" s="80">
        <f>((((P69/1000)+1)/((SMOW!$AA$4/1000)+1))-1)*1000</f>
        <v>-11.104765090633407</v>
      </c>
      <c r="AB69" s="80">
        <f>Z69*SMOW!$AN$6</f>
        <v>-5.9484654119882316</v>
      </c>
      <c r="AC69" s="80">
        <f>AA69*SMOW!$AN$12</f>
        <v>-11.305822441221046</v>
      </c>
      <c r="AD69" s="80">
        <f t="shared" ref="AD69" si="185">LN((AB69/1000)+1)*1000</f>
        <v>-5.9662280075192315</v>
      </c>
      <c r="AE69" s="80">
        <f t="shared" ref="AE69" si="186">LN((AC69/1000)+1)*1000</f>
        <v>-11.370219083161475</v>
      </c>
      <c r="AF69" s="44">
        <f>(AD69-SMOW!AN$14*AE69)</f>
        <v>3.7247668390027577E-2</v>
      </c>
      <c r="AG69" s="45">
        <f t="shared" ref="AG69" si="187">AF69*1000</f>
        <v>37.247668390027577</v>
      </c>
      <c r="AH69" s="2">
        <f>AVERAGE(AG68:AG69)</f>
        <v>38.215197455111927</v>
      </c>
      <c r="AI69" s="19">
        <f>STDEV(AG68:AG69)</f>
        <v>1.3682927258324478</v>
      </c>
      <c r="AK69" s="46">
        <v>24</v>
      </c>
      <c r="AL69" s="46">
        <v>0</v>
      </c>
      <c r="AM69" s="46">
        <v>0</v>
      </c>
      <c r="AN69" s="46">
        <v>0</v>
      </c>
    </row>
    <row r="70" spans="1:40" customFormat="1" x14ac:dyDescent="0.2">
      <c r="A70">
        <v>4327</v>
      </c>
      <c r="B70" t="s">
        <v>145</v>
      </c>
      <c r="C70" t="s">
        <v>62</v>
      </c>
      <c r="D70" t="s">
        <v>79</v>
      </c>
      <c r="E70" t="s">
        <v>221</v>
      </c>
      <c r="F70">
        <v>-6.4041458917954701</v>
      </c>
      <c r="G70">
        <v>-6.4247408898618303</v>
      </c>
      <c r="H70">
        <v>4.9389576112622603E-3</v>
      </c>
      <c r="I70">
        <v>-12.125082686451799</v>
      </c>
      <c r="J70">
        <v>-12.1991912156436</v>
      </c>
      <c r="K70">
        <v>1.6935880144554199E-3</v>
      </c>
      <c r="L70">
        <v>1.6432071998000699E-2</v>
      </c>
      <c r="M70">
        <v>4.8058056701611798E-3</v>
      </c>
      <c r="N70">
        <v>-16.533847264966301</v>
      </c>
      <c r="O70">
        <v>4.8886049799699398E-3</v>
      </c>
      <c r="P70">
        <v>-31.779949707391701</v>
      </c>
      <c r="Q70">
        <v>1.6598922027401201E-3</v>
      </c>
      <c r="R70">
        <v>-46.412721066106002</v>
      </c>
      <c r="S70">
        <v>0.13095392212769899</v>
      </c>
      <c r="T70">
        <v>167.579549153709</v>
      </c>
      <c r="U70">
        <v>8.5592343007841507E-2</v>
      </c>
      <c r="V70" s="14">
        <v>44824.552129629628</v>
      </c>
      <c r="W70">
        <v>2.5</v>
      </c>
      <c r="X70">
        <v>4.59686727416296E-2</v>
      </c>
      <c r="Y70">
        <v>4.8361795203753298E-2</v>
      </c>
      <c r="Z70" s="80">
        <f>((((N70/1000)+1)/((SMOW!$Z$4/1000)+1))-1)*1000</f>
        <v>-6.1744230374140008</v>
      </c>
      <c r="AA70" s="80">
        <f>((((P70/1000)+1)/((SMOW!$AA$4/1000)+1))-1)*1000</f>
        <v>-11.740102206068691</v>
      </c>
      <c r="AB70" s="80">
        <f>Z70*SMOW!$AN$6</f>
        <v>-6.2951248541364402</v>
      </c>
      <c r="AC70" s="80">
        <f>AA70*SMOW!$AN$12</f>
        <v>-11.952662654301067</v>
      </c>
      <c r="AD70" s="80">
        <f t="shared" ref="AD70" si="188">LN((AB70/1000)+1)*1000</f>
        <v>-6.3150227028502082</v>
      </c>
      <c r="AE70" s="80">
        <f t="shared" ref="AE70" si="189">LN((AC70/1000)+1)*1000</f>
        <v>-12.024670088808948</v>
      </c>
      <c r="AF70" s="44">
        <f>(AD70-SMOW!AN$14*AE70)</f>
        <v>3.4003104040916554E-2</v>
      </c>
      <c r="AG70" s="45">
        <f t="shared" ref="AG70" si="190">AF70*1000</f>
        <v>34.003104040916554</v>
      </c>
      <c r="AI70" s="19"/>
      <c r="AK70" s="46">
        <v>24</v>
      </c>
      <c r="AL70" s="46">
        <v>0</v>
      </c>
      <c r="AM70" s="46">
        <v>0</v>
      </c>
      <c r="AN70" s="46">
        <v>0</v>
      </c>
    </row>
    <row r="71" spans="1:40" customFormat="1" x14ac:dyDescent="0.2">
      <c r="A71">
        <v>4328</v>
      </c>
      <c r="B71" t="s">
        <v>145</v>
      </c>
      <c r="C71" t="s">
        <v>62</v>
      </c>
      <c r="D71" t="s">
        <v>79</v>
      </c>
      <c r="E71" t="s">
        <v>222</v>
      </c>
      <c r="F71">
        <v>-6.4308417669813798</v>
      </c>
      <c r="G71">
        <v>-6.4516093063544</v>
      </c>
      <c r="H71">
        <v>5.4927525032622297E-3</v>
      </c>
      <c r="I71">
        <v>-12.178077001820601</v>
      </c>
      <c r="J71">
        <v>-12.2528373937641</v>
      </c>
      <c r="K71">
        <v>1.3034154889651E-3</v>
      </c>
      <c r="L71">
        <v>1.7888837553023101E-2</v>
      </c>
      <c r="M71">
        <v>5.7712578033956904E-3</v>
      </c>
      <c r="N71">
        <v>-16.560270975929299</v>
      </c>
      <c r="O71">
        <v>5.4367539377031997E-3</v>
      </c>
      <c r="P71">
        <v>-31.8318896420862</v>
      </c>
      <c r="Q71">
        <v>1.2774825923404E-3</v>
      </c>
      <c r="R71">
        <v>-46.557151618538498</v>
      </c>
      <c r="S71">
        <v>0.128264251038884</v>
      </c>
      <c r="T71">
        <v>162.884255241565</v>
      </c>
      <c r="U71">
        <v>7.1696113086395702E-2</v>
      </c>
      <c r="V71" s="14">
        <v>44824.628796296296</v>
      </c>
      <c r="W71">
        <v>2.5</v>
      </c>
      <c r="X71">
        <v>4.0615962533204403E-2</v>
      </c>
      <c r="Y71">
        <v>4.5721802334213503E-2</v>
      </c>
      <c r="Z71" s="80">
        <f>((((N71/1000)+1)/((SMOW!$Z$4/1000)+1))-1)*1000</f>
        <v>-6.2011250847801014</v>
      </c>
      <c r="AA71" s="80">
        <f>((((P71/1000)+1)/((SMOW!$AA$4/1000)+1))-1)*1000</f>
        <v>-11.793117173623857</v>
      </c>
      <c r="AB71" s="80">
        <f>Z71*SMOW!$AN$6</f>
        <v>-6.3223488912670529</v>
      </c>
      <c r="AC71" s="80">
        <f>AA71*SMOW!$AN$12</f>
        <v>-12.00663748447657</v>
      </c>
      <c r="AD71" s="80">
        <f t="shared" ref="AD71" si="191">LN((AB71/1000)+1)*1000</f>
        <v>-6.3424195796695226</v>
      </c>
      <c r="AE71" s="80">
        <f t="shared" ref="AE71" si="192">LN((AC71/1000)+1)*1000</f>
        <v>-12.07929935853276</v>
      </c>
      <c r="AF71" s="44">
        <f>(AD71-SMOW!AN$14*AE71)</f>
        <v>3.54504816357748E-2</v>
      </c>
      <c r="AG71" s="45">
        <f t="shared" ref="AG71" si="193">AF71*1000</f>
        <v>35.4504816357748</v>
      </c>
      <c r="AH71" s="2">
        <f>AVERAGE(AG70:AG71)</f>
        <v>34.726792838345673</v>
      </c>
      <c r="AI71" s="19">
        <f>STDEV(AG70:AG71)</f>
        <v>1.023450512261741</v>
      </c>
      <c r="AK71" s="46">
        <v>24</v>
      </c>
      <c r="AL71" s="46">
        <v>0</v>
      </c>
      <c r="AM71" s="46">
        <v>0</v>
      </c>
      <c r="AN71" s="46">
        <v>0</v>
      </c>
    </row>
    <row r="72" spans="1:40" customFormat="1" x14ac:dyDescent="0.2">
      <c r="A72">
        <v>4330</v>
      </c>
      <c r="B72" t="s">
        <v>145</v>
      </c>
      <c r="C72" t="s">
        <v>62</v>
      </c>
      <c r="D72" t="s">
        <v>79</v>
      </c>
      <c r="E72" t="s">
        <v>223</v>
      </c>
      <c r="F72">
        <v>-7.2261162293800298</v>
      </c>
      <c r="G72">
        <v>-7.2523514258052701</v>
      </c>
      <c r="H72">
        <v>4.2546728775088296E-3</v>
      </c>
      <c r="I72">
        <v>-13.6698949786184</v>
      </c>
      <c r="J72">
        <v>-13.7641883491724</v>
      </c>
      <c r="K72">
        <v>1.58305198057274E-3</v>
      </c>
      <c r="L72">
        <v>1.51400225577703E-2</v>
      </c>
      <c r="M72">
        <v>4.4606061882987297E-3</v>
      </c>
      <c r="N72">
        <v>-17.3474376218747</v>
      </c>
      <c r="O72">
        <v>4.2112965233188698E-3</v>
      </c>
      <c r="P72">
        <v>-33.2940262458281</v>
      </c>
      <c r="Q72">
        <v>1.55155540583431E-3</v>
      </c>
      <c r="R72">
        <v>-49.159488182925699</v>
      </c>
      <c r="S72">
        <v>0.13325833753879901</v>
      </c>
      <c r="T72">
        <v>166.451812879214</v>
      </c>
      <c r="U72">
        <v>7.1283719437985393E-2</v>
      </c>
      <c r="V72" s="14">
        <v>44824.78193287037</v>
      </c>
      <c r="W72">
        <v>2.5</v>
      </c>
      <c r="X72">
        <v>1.65713938613661E-2</v>
      </c>
      <c r="Y72">
        <v>1.46436575276784E-2</v>
      </c>
      <c r="Z72" s="80">
        <f>((((N72/1000)+1)/((SMOW!$Z$4/1000)+1))-1)*1000</f>
        <v>-6.9965834174302577</v>
      </c>
      <c r="AA72" s="80">
        <f>((((P72/1000)+1)/((SMOW!$AA$4/1000)+1))-1)*1000</f>
        <v>-13.285516520382012</v>
      </c>
      <c r="AB72" s="80">
        <f>Z72*SMOW!$AN$6</f>
        <v>-7.1333573838748414</v>
      </c>
      <c r="AC72" s="80">
        <f>AA72*SMOW!$AN$12</f>
        <v>-13.526057471133809</v>
      </c>
      <c r="AD72" s="80">
        <f t="shared" ref="AD72" si="194">LN((AB72/1000)+1)*1000</f>
        <v>-7.1589214218144832</v>
      </c>
      <c r="AE72" s="80">
        <f t="shared" ref="AE72" si="195">LN((AC72/1000)+1)*1000</f>
        <v>-13.618367929281161</v>
      </c>
      <c r="AF72" s="44">
        <f>(AD72-SMOW!AN$14*AE72)</f>
        <v>3.1576844845970342E-2</v>
      </c>
      <c r="AG72" s="45">
        <f t="shared" ref="AG72" si="196">AF72*1000</f>
        <v>31.576844845970342</v>
      </c>
      <c r="AK72" s="46">
        <v>24</v>
      </c>
      <c r="AL72" s="46">
        <v>0</v>
      </c>
      <c r="AM72" s="46">
        <v>0</v>
      </c>
      <c r="AN72" s="46">
        <v>0</v>
      </c>
    </row>
    <row r="73" spans="1:40" customFormat="1" x14ac:dyDescent="0.2">
      <c r="A73">
        <v>4331</v>
      </c>
      <c r="B73" t="s">
        <v>213</v>
      </c>
      <c r="C73" t="s">
        <v>62</v>
      </c>
      <c r="D73" t="s">
        <v>79</v>
      </c>
      <c r="E73" t="s">
        <v>224</v>
      </c>
      <c r="F73">
        <v>-7.2091406591954801</v>
      </c>
      <c r="G73">
        <v>-7.2352524339608104</v>
      </c>
      <c r="H73">
        <v>4.2096934500720001E-3</v>
      </c>
      <c r="I73">
        <v>-13.677284307822401</v>
      </c>
      <c r="J73">
        <v>-13.7716803056025</v>
      </c>
      <c r="K73">
        <v>3.4463668646164199E-3</v>
      </c>
      <c r="L73">
        <v>3.6194767397315197E-2</v>
      </c>
      <c r="M73">
        <v>3.9934107762947604E-3</v>
      </c>
      <c r="N73">
        <v>-17.3306351174854</v>
      </c>
      <c r="O73">
        <v>4.1667756607664903E-3</v>
      </c>
      <c r="P73">
        <v>-33.301268556132896</v>
      </c>
      <c r="Q73">
        <v>3.3777975738670299E-3</v>
      </c>
      <c r="R73">
        <v>-49.221068728108598</v>
      </c>
      <c r="S73">
        <v>0.120648619142979</v>
      </c>
      <c r="T73">
        <v>148.452269717825</v>
      </c>
      <c r="U73">
        <v>0.120882078439734</v>
      </c>
      <c r="V73" s="14">
        <v>44825.384062500001</v>
      </c>
      <c r="W73">
        <v>2.5</v>
      </c>
      <c r="X73">
        <v>4.44985251456778E-2</v>
      </c>
      <c r="Y73">
        <v>4.3400029102237003E-2</v>
      </c>
      <c r="Z73" s="80">
        <f>((((N73/1000)+1)/((SMOW!$Z$4/1000)+1))-1)*1000</f>
        <v>-6.979603922434241</v>
      </c>
      <c r="AA73" s="80">
        <f>((((P73/1000)+1)/((SMOW!$AA$4/1000)+1))-1)*1000</f>
        <v>-13.292908729249708</v>
      </c>
      <c r="AB73" s="80">
        <f>Z73*SMOW!$AN$6</f>
        <v>-7.1160459621739927</v>
      </c>
      <c r="AC73" s="80">
        <f>AA73*SMOW!$AN$12</f>
        <v>-13.533583519656625</v>
      </c>
      <c r="AD73" s="80">
        <f t="shared" ref="AD73:AD74" si="197">LN((AB73/1000)+1)*1000</f>
        <v>-7.1414857763406498</v>
      </c>
      <c r="AE73" s="80">
        <f t="shared" ref="AE73:AE74" si="198">LN((AC73/1000)+1)*1000</f>
        <v>-13.625997200473778</v>
      </c>
      <c r="AF73" s="44">
        <f>(AD73-SMOW!AN$14*AE73)</f>
        <v>5.3040745509504994E-2</v>
      </c>
      <c r="AG73" s="45">
        <f t="shared" ref="AG73:AG74" si="199">AF73*1000</f>
        <v>53.040745509504994</v>
      </c>
      <c r="AH73" s="2">
        <f>AVERAGE(AG72:AG73,AG76)</f>
        <v>42.044909537472343</v>
      </c>
      <c r="AI73" s="19">
        <f>STDEV(AG72:AG73,AG76)</f>
        <v>10.741678863982827</v>
      </c>
      <c r="AK73" s="46">
        <v>24</v>
      </c>
      <c r="AL73" s="46">
        <v>1</v>
      </c>
      <c r="AM73" s="46">
        <v>0</v>
      </c>
      <c r="AN73" s="46">
        <v>0</v>
      </c>
    </row>
    <row r="74" spans="1:40" customFormat="1" x14ac:dyDescent="0.2">
      <c r="A74">
        <v>4332</v>
      </c>
      <c r="B74" t="s">
        <v>213</v>
      </c>
      <c r="C74" t="s">
        <v>62</v>
      </c>
      <c r="D74" t="s">
        <v>79</v>
      </c>
      <c r="E74" t="s">
        <v>225</v>
      </c>
      <c r="F74">
        <v>-7.6122209025604599</v>
      </c>
      <c r="G74">
        <v>-7.6413421413098401</v>
      </c>
      <c r="H74">
        <v>4.6003461558000803E-3</v>
      </c>
      <c r="I74">
        <v>-14.406228474105699</v>
      </c>
      <c r="J74">
        <v>-14.511005752366801</v>
      </c>
      <c r="K74">
        <v>1.67654652694214E-3</v>
      </c>
      <c r="L74">
        <v>2.0468895939803701E-2</v>
      </c>
      <c r="M74">
        <v>4.5571292055123303E-3</v>
      </c>
      <c r="N74">
        <v>-17.729605961160502</v>
      </c>
      <c r="O74">
        <v>4.55344566544551E-3</v>
      </c>
      <c r="P74">
        <v>-34.015709569838002</v>
      </c>
      <c r="Q74">
        <v>1.64318977451999E-3</v>
      </c>
      <c r="R74">
        <v>-50.613391384369301</v>
      </c>
      <c r="S74">
        <v>0.13743466555921099</v>
      </c>
      <c r="T74">
        <v>151.202690761187</v>
      </c>
      <c r="U74">
        <v>6.19514001980878E-2</v>
      </c>
      <c r="V74" s="14">
        <v>44825.460844907408</v>
      </c>
      <c r="W74">
        <v>2.5</v>
      </c>
      <c r="X74">
        <v>4.2901351894041404E-3</v>
      </c>
      <c r="Y74">
        <v>1.9200316348527001E-2</v>
      </c>
      <c r="Z74" s="80">
        <f>((((N74/1000)+1)/((SMOW!$Z$4/1000)+1))-1)*1000</f>
        <v>-7.3827773593683199</v>
      </c>
      <c r="AA74" s="80">
        <f>((((P74/1000)+1)/((SMOW!$AA$4/1000)+1))-1)*1000</f>
        <v>-14.022136969225274</v>
      </c>
      <c r="AB74" s="80">
        <f>Z74*SMOW!$AN$6</f>
        <v>-7.5271009073878403</v>
      </c>
      <c r="AC74" s="80">
        <f>AA74*SMOW!$AN$12</f>
        <v>-14.276014803254144</v>
      </c>
      <c r="AD74" s="80">
        <f t="shared" si="197"/>
        <v>-7.5555724937378725</v>
      </c>
      <c r="AE74" s="80">
        <f t="shared" si="198"/>
        <v>-14.378897445842908</v>
      </c>
      <c r="AF74" s="44">
        <f>(AD74-SMOW!AN$14*AE74)</f>
        <v>3.6485357667182861E-2</v>
      </c>
      <c r="AG74" s="45">
        <f t="shared" si="199"/>
        <v>36.485357667182861</v>
      </c>
      <c r="AK74" s="46">
        <v>24</v>
      </c>
      <c r="AL74" s="46">
        <v>0</v>
      </c>
      <c r="AM74" s="46">
        <v>0</v>
      </c>
      <c r="AN74" s="46">
        <v>0</v>
      </c>
    </row>
    <row r="75" spans="1:40" customFormat="1" x14ac:dyDescent="0.2">
      <c r="A75">
        <v>4333</v>
      </c>
      <c r="B75" t="s">
        <v>145</v>
      </c>
      <c r="C75" t="s">
        <v>62</v>
      </c>
      <c r="D75" t="s">
        <v>79</v>
      </c>
      <c r="E75" t="s">
        <v>226</v>
      </c>
      <c r="F75">
        <v>-7.5414307896149104</v>
      </c>
      <c r="G75">
        <v>-7.5700117261941502</v>
      </c>
      <c r="H75">
        <v>5.3444192408477597E-3</v>
      </c>
      <c r="I75">
        <v>-14.267883540352001</v>
      </c>
      <c r="J75">
        <v>-14.370648510806699</v>
      </c>
      <c r="K75">
        <v>1.6862218813331999E-3</v>
      </c>
      <c r="L75">
        <v>1.7690687511783001E-2</v>
      </c>
      <c r="M75">
        <v>5.7685212017146601E-3</v>
      </c>
      <c r="N75">
        <v>-17.659537552820801</v>
      </c>
      <c r="O75">
        <v>5.2899329316519403E-3</v>
      </c>
      <c r="P75">
        <v>-33.880117161964201</v>
      </c>
      <c r="Q75">
        <v>1.6526726270033401E-3</v>
      </c>
      <c r="R75">
        <v>-49.990327620023997</v>
      </c>
      <c r="S75">
        <v>0.12589421093314099</v>
      </c>
      <c r="T75">
        <v>163.598146114526</v>
      </c>
      <c r="U75">
        <v>5.7639188212430303E-2</v>
      </c>
      <c r="V75" s="14">
        <v>44825.538564814815</v>
      </c>
      <c r="W75">
        <v>2.5</v>
      </c>
      <c r="X75">
        <v>3.7709562568755101E-2</v>
      </c>
      <c r="Y75">
        <v>3.36064107905042E-2</v>
      </c>
      <c r="Z75" s="80">
        <f>((((N75/1000)+1)/((SMOW!$Z$4/1000)+1))-1)*1000</f>
        <v>-7.3119708794998628</v>
      </c>
      <c r="AA75" s="80">
        <f>((((P75/1000)+1)/((SMOW!$AA$4/1000)+1))-1)*1000</f>
        <v>-13.883738121663104</v>
      </c>
      <c r="AB75" s="80">
        <f>Z75*SMOW!$AN$6</f>
        <v>-7.4549102543417352</v>
      </c>
      <c r="AC75" s="80">
        <f>AA75*SMOW!$AN$12</f>
        <v>-14.135110175030418</v>
      </c>
      <c r="AD75" s="80">
        <f t="shared" ref="AD75" si="200">LN((AB75/1000)+1)*1000</f>
        <v>-7.4828369785094528</v>
      </c>
      <c r="AE75" s="80">
        <f t="shared" ref="AE75" si="201">LN((AC75/1000)+1)*1000</f>
        <v>-14.235962343856155</v>
      </c>
      <c r="AF75" s="44">
        <f>(AD75-SMOW!AN$14*AE75)</f>
        <v>3.375113904659699E-2</v>
      </c>
      <c r="AG75" s="45">
        <f t="shared" ref="AG75" si="202">AF75*1000</f>
        <v>33.75113904659699</v>
      </c>
      <c r="AH75" s="2">
        <f>AVERAGE(AG74:AG75)</f>
        <v>35.118248356889922</v>
      </c>
      <c r="AI75" s="19">
        <f>STDEV(AG74:AG75)</f>
        <v>1.9333845278627972</v>
      </c>
      <c r="AK75" s="46">
        <v>24</v>
      </c>
      <c r="AL75" s="46">
        <v>0</v>
      </c>
      <c r="AM75" s="46">
        <v>0</v>
      </c>
      <c r="AN75" s="46">
        <v>0</v>
      </c>
    </row>
    <row r="76" spans="1:40" customFormat="1" x14ac:dyDescent="0.2">
      <c r="A76">
        <v>4334</v>
      </c>
      <c r="B76" t="s">
        <v>145</v>
      </c>
      <c r="C76" t="s">
        <v>62</v>
      </c>
      <c r="D76" t="s">
        <v>79</v>
      </c>
      <c r="E76" t="s">
        <v>227</v>
      </c>
      <c r="F76">
        <v>-7.1749285883341196</v>
      </c>
      <c r="G76">
        <v>-7.2007925590203596</v>
      </c>
      <c r="H76">
        <v>4.4021911549148801E-3</v>
      </c>
      <c r="I76">
        <v>-13.5916853046495</v>
      </c>
      <c r="J76">
        <v>-13.684897901054899</v>
      </c>
      <c r="K76">
        <v>1.8396141722603801E-3</v>
      </c>
      <c r="L76">
        <v>2.4833532736645299E-2</v>
      </c>
      <c r="M76">
        <v>4.5414787897423998E-3</v>
      </c>
      <c r="N76">
        <v>-17.296771838398602</v>
      </c>
      <c r="O76">
        <v>4.3573108531278701E-3</v>
      </c>
      <c r="P76">
        <v>-33.217372640056297</v>
      </c>
      <c r="Q76">
        <v>1.80301300819552E-3</v>
      </c>
      <c r="R76">
        <v>-48.9685663464887</v>
      </c>
      <c r="S76">
        <v>0.147907530333626</v>
      </c>
      <c r="T76">
        <v>165.709246095514</v>
      </c>
      <c r="U76">
        <v>6.0582218568900503E-2</v>
      </c>
      <c r="V76" s="14">
        <v>44825.618495370371</v>
      </c>
      <c r="W76">
        <v>2.5</v>
      </c>
      <c r="X76">
        <v>2.9293050222300301E-2</v>
      </c>
      <c r="Y76">
        <v>2.5674208850806301E-2</v>
      </c>
      <c r="Z76" s="80">
        <f>((((N76/1000)+1)/((SMOW!$Z$4/1000)+1))-1)*1000</f>
        <v>-6.9453839416216967</v>
      </c>
      <c r="AA76" s="80">
        <f>((((P76/1000)+1)/((SMOW!$AA$4/1000)+1))-1)*1000</f>
        <v>-13.207276367657727</v>
      </c>
      <c r="AB76" s="80">
        <f>Z76*SMOW!$AN$6</f>
        <v>-7.0811570259258954</v>
      </c>
      <c r="AC76" s="80">
        <f>AA76*SMOW!$AN$12</f>
        <v>-13.446400741139501</v>
      </c>
      <c r="AD76" s="80">
        <f t="shared" ref="AD76" si="203">LN((AB76/1000)+1)*1000</f>
        <v>-7.1063474068065524</v>
      </c>
      <c r="AE76" s="80">
        <f t="shared" ref="AE76" si="204">LN((AC76/1000)+1)*1000</f>
        <v>-13.537622244438435</v>
      </c>
      <c r="AF76" s="44">
        <f>(AD76-SMOW!AN$14*AE76)</f>
        <v>4.1517138256941699E-2</v>
      </c>
      <c r="AG76" s="45">
        <f t="shared" ref="AG76" si="205">AF76*1000</f>
        <v>41.517138256941699</v>
      </c>
      <c r="AK76" s="46">
        <v>24</v>
      </c>
      <c r="AL76" s="46">
        <v>0</v>
      </c>
      <c r="AM76" s="46">
        <v>0</v>
      </c>
      <c r="AN76" s="46">
        <v>0</v>
      </c>
    </row>
    <row r="77" spans="1:40" customFormat="1" x14ac:dyDescent="0.2">
      <c r="A77">
        <v>4335</v>
      </c>
      <c r="B77" t="s">
        <v>145</v>
      </c>
      <c r="C77" t="s">
        <v>62</v>
      </c>
      <c r="D77" t="s">
        <v>79</v>
      </c>
      <c r="E77" t="s">
        <v>228</v>
      </c>
      <c r="F77">
        <v>-7.8884878684624598</v>
      </c>
      <c r="G77">
        <v>-7.9197670685249397</v>
      </c>
      <c r="H77">
        <v>4.9042308816729602E-3</v>
      </c>
      <c r="I77">
        <v>-14.908373328592299</v>
      </c>
      <c r="J77">
        <v>-15.020620194827201</v>
      </c>
      <c r="K77">
        <v>1.72695795956161E-3</v>
      </c>
      <c r="L77">
        <v>1.11203943438221E-2</v>
      </c>
      <c r="M77">
        <v>4.6681470755796798E-3</v>
      </c>
      <c r="N77">
        <v>-18.0030563876694</v>
      </c>
      <c r="O77">
        <v>4.8542322890947299E-3</v>
      </c>
      <c r="P77">
        <v>-34.507863695572198</v>
      </c>
      <c r="Q77">
        <v>1.69259821578042E-3</v>
      </c>
      <c r="R77">
        <v>-51.258655535127502</v>
      </c>
      <c r="S77">
        <v>0.12506743793495501</v>
      </c>
      <c r="T77">
        <v>174.16113176789199</v>
      </c>
      <c r="U77">
        <v>7.1955856643811905E-2</v>
      </c>
      <c r="V77" s="14">
        <v>44825.699074074073</v>
      </c>
      <c r="W77">
        <v>2.5</v>
      </c>
      <c r="X77">
        <v>8.2338807360826993E-2</v>
      </c>
      <c r="Y77">
        <v>7.8135476805161405E-2</v>
      </c>
      <c r="Z77" s="80">
        <f>((((N77/1000)+1)/((SMOW!$Z$4/1000)+1))-1)*1000</f>
        <v>-7.6591081991640442</v>
      </c>
      <c r="AA77" s="80">
        <f>((((P77/1000)+1)/((SMOW!$AA$4/1000)+1))-1)*1000</f>
        <v>-14.524477512421029</v>
      </c>
      <c r="AB77" s="80">
        <f>Z77*SMOW!$AN$6</f>
        <v>-7.8088336501917768</v>
      </c>
      <c r="AC77" s="80">
        <f>AA77*SMOW!$AN$12</f>
        <v>-14.787450474341698</v>
      </c>
      <c r="AD77" s="80">
        <f t="shared" ref="AD77:AD78" si="206">LN((AB77/1000)+1)*1000</f>
        <v>-7.8394822491488734</v>
      </c>
      <c r="AE77" s="80">
        <f t="shared" ref="AE77:AE78" si="207">LN((AC77/1000)+1)*1000</f>
        <v>-14.897874768102225</v>
      </c>
      <c r="AF77" s="44">
        <f>(AD77-SMOW!AN$14*AE77)</f>
        <v>2.6595628409102012E-2</v>
      </c>
      <c r="AG77" s="45">
        <f t="shared" ref="AG77:AG78" si="208">AF77*1000</f>
        <v>26.595628409102012</v>
      </c>
      <c r="AK77" s="46">
        <v>24</v>
      </c>
      <c r="AL77" s="46">
        <v>0</v>
      </c>
      <c r="AM77" s="46">
        <v>0</v>
      </c>
      <c r="AN77" s="46">
        <v>0</v>
      </c>
    </row>
    <row r="78" spans="1:40" customFormat="1" x14ac:dyDescent="0.2">
      <c r="A78">
        <v>4336</v>
      </c>
      <c r="B78" t="s">
        <v>145</v>
      </c>
      <c r="C78" t="s">
        <v>62</v>
      </c>
      <c r="D78" t="s">
        <v>79</v>
      </c>
      <c r="E78" t="s">
        <v>229</v>
      </c>
      <c r="F78">
        <v>-7.8119917458342396</v>
      </c>
      <c r="G78">
        <v>-7.8426656216367698</v>
      </c>
      <c r="H78">
        <v>4.5862881160438403E-3</v>
      </c>
      <c r="I78">
        <v>-14.787455016553899</v>
      </c>
      <c r="J78">
        <v>-14.897879421053901</v>
      </c>
      <c r="K78">
        <v>1.4555645655153499E-3</v>
      </c>
      <c r="L78">
        <v>2.3414712679711801E-2</v>
      </c>
      <c r="M78">
        <v>4.7563182054525697E-3</v>
      </c>
      <c r="N78">
        <v>-17.9273401423678</v>
      </c>
      <c r="O78">
        <v>4.5395309472858001E-3</v>
      </c>
      <c r="P78">
        <v>-34.389351187448703</v>
      </c>
      <c r="Q78">
        <v>1.4266044942814E-3</v>
      </c>
      <c r="R78">
        <v>-50.944999677929403</v>
      </c>
      <c r="S78">
        <v>0.15368925180305201</v>
      </c>
      <c r="T78">
        <v>145.70917514967201</v>
      </c>
      <c r="U78">
        <v>7.5376325757210205E-2</v>
      </c>
      <c r="V78" s="14">
        <v>44825.775891203702</v>
      </c>
      <c r="W78">
        <v>2.5</v>
      </c>
      <c r="X78">
        <v>4.1885327079071499E-2</v>
      </c>
      <c r="Y78">
        <v>4.7243028681565997E-2</v>
      </c>
      <c r="Z78" s="80">
        <f>((((N78/1000)+1)/((SMOW!$Z$4/1000)+1))-1)*1000</f>
        <v>-7.5825943903634618</v>
      </c>
      <c r="AA78" s="80">
        <f>((((P78/1000)+1)/((SMOW!$AA$4/1000)+1))-1)*1000</f>
        <v>-14.403512077827752</v>
      </c>
      <c r="AB78" s="80">
        <f>Z78*SMOW!$AN$6</f>
        <v>-7.7308240974697586</v>
      </c>
      <c r="AC78" s="80">
        <f>AA78*SMOW!$AN$12</f>
        <v>-14.664294899786567</v>
      </c>
      <c r="AD78" s="80">
        <f t="shared" si="206"/>
        <v>-7.7608618291774434</v>
      </c>
      <c r="AE78" s="80">
        <f t="shared" si="207"/>
        <v>-14.772878514469406</v>
      </c>
      <c r="AF78" s="44">
        <f>(AD78-SMOW!AN$14*AE78)</f>
        <v>3.9218026462403799E-2</v>
      </c>
      <c r="AG78" s="45">
        <f t="shared" si="208"/>
        <v>39.218026462403799</v>
      </c>
      <c r="AH78" s="2">
        <f>AVERAGE(AG77:AG78)</f>
        <v>32.906827435752902</v>
      </c>
      <c r="AI78" s="19">
        <f>STDEV(AG77:AG78)</f>
        <v>8.9253832583255939</v>
      </c>
      <c r="AK78" s="46">
        <v>24</v>
      </c>
      <c r="AL78" s="46">
        <v>0</v>
      </c>
      <c r="AM78" s="46">
        <v>0</v>
      </c>
      <c r="AN78" s="46">
        <v>0</v>
      </c>
    </row>
    <row r="79" spans="1:40" customFormat="1" x14ac:dyDescent="0.2">
      <c r="A79">
        <v>4337</v>
      </c>
      <c r="B79" t="s">
        <v>145</v>
      </c>
      <c r="C79" t="s">
        <v>61</v>
      </c>
      <c r="D79" t="s">
        <v>68</v>
      </c>
      <c r="E79" t="s">
        <v>230</v>
      </c>
      <c r="F79">
        <v>-10.4334445481992</v>
      </c>
      <c r="G79">
        <v>-10.4882549721336</v>
      </c>
      <c r="H79">
        <v>4.8597442010084703E-3</v>
      </c>
      <c r="I79">
        <v>-19.716509110215501</v>
      </c>
      <c r="J79">
        <v>-19.913473079040401</v>
      </c>
      <c r="K79">
        <v>4.1369658151886503E-3</v>
      </c>
      <c r="L79">
        <v>2.6058813599774699E-2</v>
      </c>
      <c r="M79">
        <v>4.9064689854051201E-3</v>
      </c>
      <c r="N79">
        <v>-20.522067255467899</v>
      </c>
      <c r="O79">
        <v>4.8101991497657504E-3</v>
      </c>
      <c r="P79">
        <v>-39.220336283657197</v>
      </c>
      <c r="Q79">
        <v>4.0546562924536301E-3</v>
      </c>
      <c r="R79">
        <v>-57.666689684178998</v>
      </c>
      <c r="S79">
        <v>0.14206612315556499</v>
      </c>
      <c r="T79">
        <v>156.65058175363001</v>
      </c>
      <c r="U79">
        <v>0.147864620108522</v>
      </c>
      <c r="V79" s="14">
        <v>44826.510092592594</v>
      </c>
      <c r="W79">
        <v>2.5</v>
      </c>
      <c r="X79">
        <v>0.13460695740846301</v>
      </c>
      <c r="Y79">
        <v>0.13224583704270601</v>
      </c>
      <c r="Z79" s="80">
        <f>((((N79/1000)+1)/((SMOW!$Z$4/1000)+1))-1)*1000</f>
        <v>-10.204653281831844</v>
      </c>
      <c r="AA79" s="80">
        <f>((((P79/1000)+1)/((SMOW!$AA$4/1000)+1))-1)*1000</f>
        <v>-19.33448705193641</v>
      </c>
      <c r="AB79" s="80">
        <f>Z79*SMOW!$AN$6</f>
        <v>-10.404140777696005</v>
      </c>
      <c r="AC79" s="80">
        <f>AA79*SMOW!$AN$12</f>
        <v>-19.684547652940228</v>
      </c>
      <c r="AD79" s="80">
        <f t="shared" ref="AD79" si="209">LN((AB79/1000)+1)*1000</f>
        <v>-10.458642206970435</v>
      </c>
      <c r="AE79" s="80">
        <f t="shared" ref="AE79" si="210">LN((AC79/1000)+1)*1000</f>
        <v>-19.880868962978155</v>
      </c>
      <c r="AF79" s="44">
        <f>(AD79-SMOW!AN$14*AE79)</f>
        <v>3.8456605482032558E-2</v>
      </c>
      <c r="AG79" s="45">
        <f t="shared" ref="AG79" si="211">AF79*1000</f>
        <v>38.456605482032558</v>
      </c>
      <c r="AK79" s="46">
        <v>24</v>
      </c>
      <c r="AL79" s="46">
        <v>2</v>
      </c>
      <c r="AM79" s="46">
        <v>0</v>
      </c>
      <c r="AN79" s="46">
        <v>0</v>
      </c>
    </row>
    <row r="80" spans="1:40" customFormat="1" x14ac:dyDescent="0.2">
      <c r="A80">
        <v>4338</v>
      </c>
      <c r="B80" t="s">
        <v>145</v>
      </c>
      <c r="C80" t="s">
        <v>61</v>
      </c>
      <c r="D80" t="s">
        <v>68</v>
      </c>
      <c r="E80" t="s">
        <v>231</v>
      </c>
      <c r="F80">
        <v>-10.449405985640899</v>
      </c>
      <c r="G80">
        <v>-10.504384756748699</v>
      </c>
      <c r="H80">
        <v>4.4749695857654497E-3</v>
      </c>
      <c r="I80">
        <v>-19.7590602554443</v>
      </c>
      <c r="J80">
        <v>-19.956880703736601</v>
      </c>
      <c r="K80">
        <v>1.5785083576465701E-3</v>
      </c>
      <c r="L80">
        <v>3.2848254824264102E-2</v>
      </c>
      <c r="M80">
        <v>4.5571522780513303E-3</v>
      </c>
      <c r="N80">
        <v>-20.537865966189202</v>
      </c>
      <c r="O80">
        <v>4.4293473084876401E-3</v>
      </c>
      <c r="P80">
        <v>-39.262040826663103</v>
      </c>
      <c r="Q80">
        <v>1.54710218332397E-3</v>
      </c>
      <c r="R80">
        <v>-58.3588015161614</v>
      </c>
      <c r="S80">
        <v>0.13368929088645101</v>
      </c>
      <c r="T80">
        <v>155.919238150403</v>
      </c>
      <c r="U80">
        <v>7.3975627080092796E-2</v>
      </c>
      <c r="V80" s="14">
        <v>44826.594085648147</v>
      </c>
      <c r="W80">
        <v>2.5</v>
      </c>
      <c r="X80">
        <v>0.162706063660669</v>
      </c>
      <c r="Y80">
        <v>0.169823461110159</v>
      </c>
      <c r="Z80" s="80">
        <f>((((N80/1000)+1)/((SMOW!$Z$4/1000)+1))-1)*1000</f>
        <v>-10.22061840961408</v>
      </c>
      <c r="AA80" s="80">
        <f>((((P80/1000)+1)/((SMOW!$AA$4/1000)+1))-1)*1000</f>
        <v>-19.377054779588953</v>
      </c>
      <c r="AB80" s="80">
        <f>Z80*SMOW!$AN$6</f>
        <v>-10.42041800264357</v>
      </c>
      <c r="AC80" s="80">
        <f>AA80*SMOW!$AN$12</f>
        <v>-19.727886090686365</v>
      </c>
      <c r="AD80" s="80">
        <f t="shared" ref="AD80" si="212">LN((AB80/1000)+1)*1000</f>
        <v>-10.475090698204648</v>
      </c>
      <c r="AE80" s="80">
        <f t="shared" ref="AE80" si="213">LN((AC80/1000)+1)*1000</f>
        <v>-19.925078605535337</v>
      </c>
      <c r="AF80" s="44">
        <f>(AD80-SMOW!AN$14*AE80)</f>
        <v>4.5350805518010517E-2</v>
      </c>
      <c r="AG80" s="45">
        <f t="shared" ref="AG80" si="214">AF80*1000</f>
        <v>45.350805518010517</v>
      </c>
      <c r="AH80" s="2">
        <f>AVERAGE(AG79:AG80)</f>
        <v>41.903705500021537</v>
      </c>
      <c r="AI80" s="19">
        <f>STDEV(AG79:AG80)</f>
        <v>4.874935596296555</v>
      </c>
      <c r="AK80" s="46">
        <v>24</v>
      </c>
      <c r="AL80" s="46">
        <v>0</v>
      </c>
      <c r="AM80" s="46">
        <v>0</v>
      </c>
      <c r="AN80" s="46">
        <v>0</v>
      </c>
    </row>
    <row r="81" spans="1:40" customFormat="1" x14ac:dyDescent="0.2">
      <c r="A81">
        <v>4339</v>
      </c>
      <c r="B81" t="s">
        <v>145</v>
      </c>
      <c r="C81" t="s">
        <v>62</v>
      </c>
      <c r="D81" t="s">
        <v>148</v>
      </c>
      <c r="E81" t="s">
        <v>232</v>
      </c>
      <c r="F81">
        <v>-9.2411802039442303</v>
      </c>
      <c r="G81">
        <v>-9.2841453209552292</v>
      </c>
      <c r="H81">
        <v>5.0697849528569296E-3</v>
      </c>
      <c r="I81">
        <v>-17.464802880476501</v>
      </c>
      <c r="J81">
        <v>-17.619113033256799</v>
      </c>
      <c r="K81">
        <v>7.6852191932997704E-3</v>
      </c>
      <c r="L81">
        <v>1.8746360604360499E-2</v>
      </c>
      <c r="M81">
        <v>4.5838807270236004E-3</v>
      </c>
      <c r="N81">
        <v>-19.341958036171601</v>
      </c>
      <c r="O81">
        <v>5.0180985379155796E-3</v>
      </c>
      <c r="P81">
        <v>-37.013430246473099</v>
      </c>
      <c r="Q81">
        <v>7.5323132346366301E-3</v>
      </c>
      <c r="R81">
        <v>-53.857896189501901</v>
      </c>
      <c r="S81">
        <v>0.13918049489621401</v>
      </c>
      <c r="T81">
        <v>148.63749730539999</v>
      </c>
      <c r="U81">
        <v>0.180476077580806</v>
      </c>
      <c r="V81" s="14">
        <v>44834.566631944443</v>
      </c>
      <c r="W81">
        <v>2.5</v>
      </c>
      <c r="X81">
        <v>1.0871954380258999E-4</v>
      </c>
      <c r="Y81">
        <v>1.7895098661849999E-4</v>
      </c>
      <c r="Z81" s="80">
        <f>((((N81/1000)+1)/((SMOW!$Z$4/1000)+1))-1)*1000</f>
        <v>-9.0121132818690164</v>
      </c>
      <c r="AA81" s="80">
        <f>((((P81/1000)+1)/((SMOW!$AA$4/1000)+1))-1)*1000</f>
        <v>-17.081903319458135</v>
      </c>
      <c r="AB81" s="80">
        <f>Z81*SMOW!$AN$6</f>
        <v>-9.188288195547365</v>
      </c>
      <c r="AC81" s="80">
        <f>AA81*SMOW!$AN$12</f>
        <v>-17.391179760370992</v>
      </c>
      <c r="AD81" s="80">
        <f t="shared" ref="AD81" si="215">LN((AB81/1000)+1)*1000</f>
        <v>-9.2307608832495376</v>
      </c>
      <c r="AE81" s="80">
        <f t="shared" ref="AE81" si="216">LN((AC81/1000)+1)*1000</f>
        <v>-17.544182858374715</v>
      </c>
      <c r="AF81" s="44">
        <f>(AD81-SMOW!AN$14*AE81)</f>
        <v>3.2567665972312199E-2</v>
      </c>
      <c r="AG81" s="45">
        <f t="shared" ref="AG81" si="217">AF81*1000</f>
        <v>32.567665972312199</v>
      </c>
      <c r="AK81" s="46">
        <v>24</v>
      </c>
      <c r="AL81" s="46">
        <v>1</v>
      </c>
      <c r="AM81" s="46">
        <v>0</v>
      </c>
      <c r="AN81" s="46">
        <v>0</v>
      </c>
    </row>
    <row r="82" spans="1:40" customFormat="1" x14ac:dyDescent="0.2">
      <c r="A82">
        <v>4340</v>
      </c>
      <c r="B82" t="s">
        <v>145</v>
      </c>
      <c r="C82" t="s">
        <v>62</v>
      </c>
      <c r="D82" t="s">
        <v>148</v>
      </c>
      <c r="E82" t="s">
        <v>233</v>
      </c>
      <c r="F82">
        <v>-9.23472055247729</v>
      </c>
      <c r="G82">
        <v>-9.2776252654022997</v>
      </c>
      <c r="H82">
        <v>4.1178915628215804E-3</v>
      </c>
      <c r="I82">
        <v>-17.4479012173366</v>
      </c>
      <c r="J82">
        <v>-17.601909949012001</v>
      </c>
      <c r="K82">
        <v>1.65351045670721E-3</v>
      </c>
      <c r="L82">
        <v>1.6183187676007401E-2</v>
      </c>
      <c r="M82">
        <v>4.5249680175576497E-3</v>
      </c>
      <c r="N82">
        <v>-19.335564240797101</v>
      </c>
      <c r="O82">
        <v>4.07590969298364E-3</v>
      </c>
      <c r="P82">
        <v>-36.996864860665099</v>
      </c>
      <c r="Q82">
        <v>1.62061203244888E-3</v>
      </c>
      <c r="R82">
        <v>-55.327276757489898</v>
      </c>
      <c r="S82">
        <v>0.14124824336259001</v>
      </c>
      <c r="T82">
        <v>138.76014497242599</v>
      </c>
      <c r="U82">
        <v>9.4260288971711806E-2</v>
      </c>
      <c r="V82" s="14">
        <v>44834.645949074074</v>
      </c>
      <c r="W82">
        <v>2.5</v>
      </c>
      <c r="X82">
        <v>2.2428333722854701E-2</v>
      </c>
      <c r="Y82">
        <v>1.8774435167603298E-2</v>
      </c>
      <c r="Z82" s="80">
        <f>((((N82/1000)+1)/((SMOW!$Z$4/1000)+1))-1)*1000</f>
        <v>-9.005652136908072</v>
      </c>
      <c r="AA82" s="80">
        <f>((((P82/1000)+1)/((SMOW!$AA$4/1000)+1))-1)*1000</f>
        <v>-17.064995069643984</v>
      </c>
      <c r="AB82" s="80">
        <f>Z82*SMOW!$AN$6</f>
        <v>-9.1817007437347247</v>
      </c>
      <c r="AC82" s="80">
        <f>AA82*SMOW!$AN$12</f>
        <v>-17.37396537819988</v>
      </c>
      <c r="AD82" s="80">
        <f t="shared" ref="AD82" si="218">LN((AB82/1000)+1)*1000</f>
        <v>-9.2241123648319139</v>
      </c>
      <c r="AE82" s="80">
        <f t="shared" ref="AE82" si="219">LN((AC82/1000)+1)*1000</f>
        <v>-17.526663952551406</v>
      </c>
      <c r="AF82" s="44">
        <f>(AD82-SMOW!AN$14*AE82)</f>
        <v>2.9966202115229379E-2</v>
      </c>
      <c r="AG82" s="45">
        <f t="shared" ref="AG82" si="220">AF82*1000</f>
        <v>29.966202115229379</v>
      </c>
      <c r="AH82" s="2">
        <f>AVERAGE(AG81:AG82)</f>
        <v>31.266934043770789</v>
      </c>
      <c r="AI82" s="19">
        <f>STDEV(AG81:AG82)</f>
        <v>1.8395127343549733</v>
      </c>
      <c r="AK82" s="46">
        <v>24</v>
      </c>
      <c r="AL82" s="46">
        <v>0</v>
      </c>
      <c r="AM82" s="46">
        <v>0</v>
      </c>
      <c r="AN82" s="46">
        <v>0</v>
      </c>
    </row>
    <row r="83" spans="1:40" customFormat="1" x14ac:dyDescent="0.2">
      <c r="A83">
        <v>4342</v>
      </c>
      <c r="B83" t="s">
        <v>145</v>
      </c>
      <c r="C83" t="s">
        <v>62</v>
      </c>
      <c r="D83" t="s">
        <v>148</v>
      </c>
      <c r="E83" t="s">
        <v>234</v>
      </c>
      <c r="F83">
        <v>-8.0574906979720193</v>
      </c>
      <c r="G83">
        <v>-8.0901283223713598</v>
      </c>
      <c r="H83">
        <v>5.5618220974047198E-3</v>
      </c>
      <c r="I83">
        <v>-15.234598422258999</v>
      </c>
      <c r="J83">
        <v>-15.3518381648455</v>
      </c>
      <c r="K83">
        <v>7.0537243687484501E-3</v>
      </c>
      <c r="L83">
        <v>1.5642228667052002E-2</v>
      </c>
      <c r="M83">
        <v>5.6149304386747204E-3</v>
      </c>
      <c r="N83">
        <v>-18.170336234754</v>
      </c>
      <c r="O83">
        <v>5.50511936791613E-3</v>
      </c>
      <c r="P83">
        <v>-34.8275981792208</v>
      </c>
      <c r="Q83">
        <v>6.9133826999393496E-3</v>
      </c>
      <c r="R83">
        <v>-43.959953442334502</v>
      </c>
      <c r="S83">
        <v>0.14532441980080199</v>
      </c>
      <c r="T83">
        <v>730.53553701066005</v>
      </c>
      <c r="U83">
        <v>0.43404228948983298</v>
      </c>
      <c r="V83" s="14">
        <v>44837.480914351851</v>
      </c>
      <c r="W83">
        <v>2.5</v>
      </c>
      <c r="X83">
        <v>2.9569960009114303E-4</v>
      </c>
      <c r="Y83">
        <v>4.0867974970413E-4</v>
      </c>
      <c r="Z83" s="80">
        <f>((((N83/1000)+1)/((SMOW!$Z$4/1000)+1))-1)*1000</f>
        <v>-7.8281501027218647</v>
      </c>
      <c r="AA83" s="80">
        <f>((((P83/1000)+1)/((SMOW!$AA$4/1000)+1))-1)*1000</f>
        <v>-14.850829737864114</v>
      </c>
      <c r="AB83" s="80">
        <f>Z83*SMOW!$AN$6</f>
        <v>-7.9811800997351918</v>
      </c>
      <c r="AC83" s="80">
        <f>AA83*SMOW!$AN$12</f>
        <v>-15.119711470773671</v>
      </c>
      <c r="AD83" s="80">
        <f t="shared" ref="AD83" si="221">LN((AB83/1000)+1)*1000</f>
        <v>-8.0132002035700918</v>
      </c>
      <c r="AE83" s="80">
        <f t="shared" ref="AE83" si="222">LN((AC83/1000)+1)*1000</f>
        <v>-15.235179684057552</v>
      </c>
      <c r="AF83" s="44">
        <f>(AD83-SMOW!AN$14*AE83)</f>
        <v>3.0974669612296779E-2</v>
      </c>
      <c r="AG83" s="45">
        <f t="shared" ref="AG83" si="223">AF83*1000</f>
        <v>30.974669612296779</v>
      </c>
      <c r="AK83" s="46">
        <v>24</v>
      </c>
      <c r="AL83" s="46">
        <v>1</v>
      </c>
      <c r="AM83" s="46">
        <v>0</v>
      </c>
      <c r="AN83" s="46">
        <v>0</v>
      </c>
    </row>
    <row r="84" spans="1:40" customFormat="1" x14ac:dyDescent="0.2">
      <c r="A84">
        <v>4343</v>
      </c>
      <c r="B84" t="s">
        <v>145</v>
      </c>
      <c r="C84" t="s">
        <v>62</v>
      </c>
      <c r="D84" t="s">
        <v>148</v>
      </c>
      <c r="E84" t="s">
        <v>235</v>
      </c>
      <c r="F84">
        <v>-8.2201856459529701</v>
      </c>
      <c r="G84">
        <v>-8.2541581158141994</v>
      </c>
      <c r="H84">
        <v>4.7370341549548903E-3</v>
      </c>
      <c r="I84">
        <v>-15.5371632279116</v>
      </c>
      <c r="J84">
        <v>-15.6591299808705</v>
      </c>
      <c r="K84">
        <v>1.3823518451230601E-3</v>
      </c>
      <c r="L84">
        <v>1.3862514085424001E-2</v>
      </c>
      <c r="M84">
        <v>5.0353111013001096E-3</v>
      </c>
      <c r="N84">
        <v>-18.331372509109102</v>
      </c>
      <c r="O84">
        <v>4.6887401316004001E-3</v>
      </c>
      <c r="P84">
        <v>-35.124143122524401</v>
      </c>
      <c r="Q84">
        <v>1.35484842215459E-3</v>
      </c>
      <c r="R84">
        <v>-53.425547133595401</v>
      </c>
      <c r="S84">
        <v>0.15682736582816001</v>
      </c>
      <c r="T84">
        <v>155.694894355705</v>
      </c>
      <c r="U84">
        <v>8.9325539885313998E-2</v>
      </c>
      <c r="V84" s="14">
        <v>44837.557453703703</v>
      </c>
      <c r="W84">
        <v>2.5</v>
      </c>
      <c r="X84">
        <v>0.22640743361165699</v>
      </c>
      <c r="Y84">
        <v>0.21076606713798901</v>
      </c>
      <c r="Z84" s="80">
        <f>((((N84/1000)+1)/((SMOW!$Z$4/1000)+1))-1)*1000</f>
        <v>-7.9908826663468435</v>
      </c>
      <c r="AA84" s="80">
        <f>((((P84/1000)+1)/((SMOW!$AA$4/1000)+1))-1)*1000</f>
        <v>-15.153512454744501</v>
      </c>
      <c r="AB84" s="80">
        <f>Z84*SMOW!$AN$6</f>
        <v>-8.1470938700819016</v>
      </c>
      <c r="AC84" s="80">
        <f>AA84*SMOW!$AN$12</f>
        <v>-15.427874410299738</v>
      </c>
      <c r="AD84" s="80">
        <f t="shared" ref="AD84" si="224">LN((AB84/1000)+1)*1000</f>
        <v>-8.1804628028164803</v>
      </c>
      <c r="AE84" s="80">
        <f t="shared" ref="AE84" si="225">LN((AC84/1000)+1)*1000</f>
        <v>-15.548122449093976</v>
      </c>
      <c r="AF84" s="44">
        <f>(AD84-SMOW!AN$14*AE84)</f>
        <v>2.8945850305138521E-2</v>
      </c>
      <c r="AG84" s="45">
        <f t="shared" ref="AG84" si="226">AF84*1000</f>
        <v>28.945850305138521</v>
      </c>
      <c r="AH84" s="2">
        <f>AVERAGE(AG83:AG84)</f>
        <v>29.96025995871765</v>
      </c>
      <c r="AI84" s="19">
        <f>STDEV(AG83:AG84)</f>
        <v>1.4345918898937975</v>
      </c>
      <c r="AK84" s="46">
        <v>24</v>
      </c>
      <c r="AL84" s="46">
        <v>0</v>
      </c>
      <c r="AM84" s="46">
        <v>0</v>
      </c>
      <c r="AN84" s="46">
        <v>0</v>
      </c>
    </row>
    <row r="85" spans="1:40" customFormat="1" x14ac:dyDescent="0.2">
      <c r="A85">
        <v>4344</v>
      </c>
      <c r="B85" t="s">
        <v>145</v>
      </c>
      <c r="C85" t="s">
        <v>62</v>
      </c>
      <c r="D85" t="s">
        <v>148</v>
      </c>
      <c r="E85" t="s">
        <v>236</v>
      </c>
      <c r="F85">
        <v>-8.0243874461003006</v>
      </c>
      <c r="G85">
        <v>-8.0567568579515694</v>
      </c>
      <c r="H85">
        <v>6.1084848963387801E-3</v>
      </c>
      <c r="I85">
        <v>-15.163299321812501</v>
      </c>
      <c r="J85">
        <v>-15.2794377164678</v>
      </c>
      <c r="K85">
        <v>1.5590452843282799E-3</v>
      </c>
      <c r="L85">
        <v>1.07862563434313E-2</v>
      </c>
      <c r="M85">
        <v>6.4033291145645698E-3</v>
      </c>
      <c r="N85">
        <v>-18.137570470256598</v>
      </c>
      <c r="O85">
        <v>6.0462089442140897E-3</v>
      </c>
      <c r="P85">
        <v>-34.7577176534475</v>
      </c>
      <c r="Q85">
        <v>1.52802634943537E-3</v>
      </c>
      <c r="R85">
        <v>-53.862959261637101</v>
      </c>
      <c r="S85">
        <v>0.13282478207901699</v>
      </c>
      <c r="T85">
        <v>160.05560208719101</v>
      </c>
      <c r="U85">
        <v>5.98868637137491E-2</v>
      </c>
      <c r="V85" s="14">
        <v>44837.634120370371</v>
      </c>
      <c r="W85">
        <v>2.5</v>
      </c>
      <c r="X85">
        <v>1.3934752564248899E-2</v>
      </c>
      <c r="Y85">
        <v>1.06323778786483E-2</v>
      </c>
      <c r="Z85" s="80">
        <f>((((N85/1000)+1)/((SMOW!$Z$4/1000)+1))-1)*1000</f>
        <v>-7.7950391972619881</v>
      </c>
      <c r="AA85" s="80">
        <f>((((P85/1000)+1)/((SMOW!$AA$4/1000)+1))-1)*1000</f>
        <v>-14.779502851752223</v>
      </c>
      <c r="AB85" s="80">
        <f>Z85*SMOW!$AN$6</f>
        <v>-7.9474219197983134</v>
      </c>
      <c r="AC85" s="80">
        <f>AA85*SMOW!$AN$12</f>
        <v>-15.047093175556746</v>
      </c>
      <c r="AD85" s="80">
        <f t="shared" ref="AD85" si="227">LN((AB85/1000)+1)*1000</f>
        <v>-7.9791710048483111</v>
      </c>
      <c r="AE85" s="80">
        <f t="shared" ref="AE85" si="228">LN((AC85/1000)+1)*1000</f>
        <v>-15.161449283512917</v>
      </c>
      <c r="AF85" s="44">
        <f>(AD85-SMOW!AN$14*AE85)</f>
        <v>2.6074216846510012E-2</v>
      </c>
      <c r="AG85" s="45">
        <f t="shared" ref="AG85" si="229">AF85*1000</f>
        <v>26.074216846510012</v>
      </c>
      <c r="AK85" s="46">
        <v>24</v>
      </c>
      <c r="AL85" s="46">
        <v>0</v>
      </c>
      <c r="AM85" s="46">
        <v>0</v>
      </c>
      <c r="AN85" s="46">
        <v>0</v>
      </c>
    </row>
    <row r="86" spans="1:40" customFormat="1" x14ac:dyDescent="0.2">
      <c r="A86">
        <v>4345</v>
      </c>
      <c r="B86" t="s">
        <v>145</v>
      </c>
      <c r="C86" t="s">
        <v>62</v>
      </c>
      <c r="D86" t="s">
        <v>148</v>
      </c>
      <c r="E86" t="s">
        <v>237</v>
      </c>
      <c r="F86">
        <v>-8.0281964332155393</v>
      </c>
      <c r="G86">
        <v>-8.0605963750734997</v>
      </c>
      <c r="H86">
        <v>4.8277707441346301E-3</v>
      </c>
      <c r="I86">
        <v>-15.146884836004601</v>
      </c>
      <c r="J86">
        <v>-15.262770672399199</v>
      </c>
      <c r="K86">
        <v>2.0421400397846999E-3</v>
      </c>
      <c r="L86">
        <v>-1.8534600467205399E-3</v>
      </c>
      <c r="M86">
        <v>5.2702726235398702E-3</v>
      </c>
      <c r="N86">
        <v>-18.141340624780302</v>
      </c>
      <c r="O86">
        <v>4.7785516620162801E-3</v>
      </c>
      <c r="P86">
        <v>-34.7416297520382</v>
      </c>
      <c r="Q86">
        <v>2.0015093989843502E-3</v>
      </c>
      <c r="R86">
        <v>-54.078667064090801</v>
      </c>
      <c r="S86">
        <v>0.14507538180541399</v>
      </c>
      <c r="T86">
        <v>159.90751242311501</v>
      </c>
      <c r="U86">
        <v>7.5821110841939904E-2</v>
      </c>
      <c r="V86" s="14">
        <v>44837.710752314815</v>
      </c>
      <c r="W86">
        <v>2.5</v>
      </c>
      <c r="X86">
        <v>0.12508319768788101</v>
      </c>
      <c r="Y86">
        <v>0.30247139592789002</v>
      </c>
      <c r="Z86" s="80">
        <f>((((N86/1000)+1)/((SMOW!$Z$4/1000)+1))-1)*1000</f>
        <v>-7.7988490650285902</v>
      </c>
      <c r="AA86" s="80">
        <f>((((P86/1000)+1)/((SMOW!$AA$4/1000)+1))-1)*1000</f>
        <v>-14.763081969125791</v>
      </c>
      <c r="AB86" s="80">
        <f>Z86*SMOW!$AN$6</f>
        <v>-7.9513062654486157</v>
      </c>
      <c r="AC86" s="80">
        <f>AA86*SMOW!$AN$12</f>
        <v>-15.030374984601121</v>
      </c>
      <c r="AD86" s="80">
        <f t="shared" ref="AD86" si="230">LN((AB86/1000)+1)*1000</f>
        <v>-7.9830864760043703</v>
      </c>
      <c r="AE86" s="80">
        <f t="shared" ref="AE86" si="231">LN((AC86/1000)+1)*1000</f>
        <v>-15.144475833353537</v>
      </c>
      <c r="AF86" s="44">
        <f>(AD86-SMOW!AN$14*AE86)</f>
        <v>1.319676400629799E-2</v>
      </c>
      <c r="AG86" s="45">
        <f t="shared" ref="AG86" si="232">AF86*1000</f>
        <v>13.19676400629799</v>
      </c>
      <c r="AH86" s="2">
        <f>AVERAGE(AG85:AG86)</f>
        <v>19.635490426404001</v>
      </c>
      <c r="AI86" s="19">
        <f>STDEV(AG85:AG86)</f>
        <v>9.1057342277238842</v>
      </c>
      <c r="AK86" s="46">
        <v>24</v>
      </c>
      <c r="AL86" s="46">
        <v>0</v>
      </c>
      <c r="AM86" s="46">
        <v>0</v>
      </c>
      <c r="AN86" s="46">
        <v>0</v>
      </c>
    </row>
    <row r="87" spans="1:40" customFormat="1" x14ac:dyDescent="0.2">
      <c r="A87">
        <v>4346</v>
      </c>
      <c r="B87" t="s">
        <v>145</v>
      </c>
      <c r="C87" t="s">
        <v>62</v>
      </c>
      <c r="D87" t="s">
        <v>148</v>
      </c>
      <c r="E87" t="s">
        <v>238</v>
      </c>
      <c r="F87">
        <v>-7.67614380153349</v>
      </c>
      <c r="G87">
        <v>-7.7057574355144203</v>
      </c>
      <c r="H87">
        <v>4.5010140852095497E-3</v>
      </c>
      <c r="I87">
        <v>-14.4875208076368</v>
      </c>
      <c r="J87">
        <v>-14.5934897160082</v>
      </c>
      <c r="K87">
        <v>1.5698549893943001E-3</v>
      </c>
      <c r="L87">
        <v>-3.9486546211058298E-4</v>
      </c>
      <c r="M87">
        <v>4.8210157525187701E-3</v>
      </c>
      <c r="N87">
        <v>-17.792877166716298</v>
      </c>
      <c r="O87">
        <v>4.4551262844827397E-3</v>
      </c>
      <c r="P87">
        <v>-34.095384502241302</v>
      </c>
      <c r="Q87">
        <v>1.5386209834304899E-3</v>
      </c>
      <c r="R87">
        <v>-52.884822983183298</v>
      </c>
      <c r="S87">
        <v>0.15414331053761601</v>
      </c>
      <c r="T87">
        <v>162.62780781960001</v>
      </c>
      <c r="U87">
        <v>7.8329602693589906E-2</v>
      </c>
      <c r="V87" s="14">
        <v>44837.787164351852</v>
      </c>
      <c r="W87">
        <v>2.5</v>
      </c>
      <c r="X87">
        <v>5.02672030006878E-2</v>
      </c>
      <c r="Y87">
        <v>5.4925436897109298E-2</v>
      </c>
      <c r="Z87" s="80">
        <f>((((N87/1000)+1)/((SMOW!$Z$4/1000)+1))-1)*1000</f>
        <v>-7.4467150375403524</v>
      </c>
      <c r="AA87" s="80">
        <f>((((P87/1000)+1)/((SMOW!$AA$4/1000)+1))-1)*1000</f>
        <v>-14.103460982841543</v>
      </c>
      <c r="AB87" s="80">
        <f>Z87*SMOW!$AN$6</f>
        <v>-7.5922884827349799</v>
      </c>
      <c r="AC87" s="80">
        <f>AA87*SMOW!$AN$12</f>
        <v>-14.358811228991101</v>
      </c>
      <c r="AD87" s="80">
        <f t="shared" ref="AD87" si="233">LN((AB87/1000)+1)*1000</f>
        <v>-7.621256621057281</v>
      </c>
      <c r="AE87" s="80">
        <f t="shared" ref="AE87" si="234">LN((AC87/1000)+1)*1000</f>
        <v>-14.462896521081698</v>
      </c>
      <c r="AF87" s="44">
        <f>(AD87-SMOW!AN$14*AE87)</f>
        <v>1.5152742073855308E-2</v>
      </c>
      <c r="AG87" s="45">
        <f t="shared" ref="AG87" si="235">AF87*1000</f>
        <v>15.152742073855308</v>
      </c>
      <c r="AK87" s="46">
        <v>24</v>
      </c>
      <c r="AL87" s="46">
        <v>0</v>
      </c>
      <c r="AM87" s="46">
        <v>0</v>
      </c>
      <c r="AN87" s="46">
        <v>0</v>
      </c>
    </row>
    <row r="88" spans="1:40" customFormat="1" x14ac:dyDescent="0.2">
      <c r="A88">
        <v>4347</v>
      </c>
      <c r="B88" t="s">
        <v>145</v>
      </c>
      <c r="C88" t="s">
        <v>62</v>
      </c>
      <c r="D88" t="s">
        <v>148</v>
      </c>
      <c r="E88" t="s">
        <v>239</v>
      </c>
      <c r="F88">
        <v>-7.6260667157315503</v>
      </c>
      <c r="G88">
        <v>-7.6552944256916904</v>
      </c>
      <c r="H88">
        <v>5.3949717818575302E-3</v>
      </c>
      <c r="I88">
        <v>-14.415950749087401</v>
      </c>
      <c r="J88">
        <v>-14.520870315768301</v>
      </c>
      <c r="K88">
        <v>3.04533564205722E-3</v>
      </c>
      <c r="L88">
        <v>1.1725101033985301E-2</v>
      </c>
      <c r="M88">
        <v>5.7061673802997603E-3</v>
      </c>
      <c r="N88">
        <v>-17.7433106163828</v>
      </c>
      <c r="O88">
        <v>5.3399700899308096E-3</v>
      </c>
      <c r="P88">
        <v>-34.025238409377003</v>
      </c>
      <c r="Q88">
        <v>2.9847453122183098E-3</v>
      </c>
      <c r="R88">
        <v>-49.635292410952403</v>
      </c>
      <c r="S88">
        <v>0.15253049897131299</v>
      </c>
      <c r="T88">
        <v>225.613776548554</v>
      </c>
      <c r="U88">
        <v>0.136675935499565</v>
      </c>
      <c r="V88" s="14">
        <v>44838.497013888889</v>
      </c>
      <c r="W88">
        <v>2.5</v>
      </c>
      <c r="X88">
        <v>1.19630827196643E-2</v>
      </c>
      <c r="Y88">
        <v>1.1180936565318799E-2</v>
      </c>
      <c r="Z88" s="80">
        <f>((((N88/1000)+1)/((SMOW!$Z$4/1000)+1))-1)*1000</f>
        <v>-7.3966263737401672</v>
      </c>
      <c r="AA88" s="80">
        <f>((((P88/1000)+1)/((SMOW!$AA$4/1000)+1))-1)*1000</f>
        <v>-14.031863033032831</v>
      </c>
      <c r="AB88" s="80">
        <f>Z88*SMOW!$AN$6</f>
        <v>-7.5412206517022859</v>
      </c>
      <c r="AC88" s="80">
        <f>AA88*SMOW!$AN$12</f>
        <v>-14.28591696233295</v>
      </c>
      <c r="AD88" s="80">
        <f t="shared" ref="AD88" si="236">LN((AB88/1000)+1)*1000</f>
        <v>-7.5697994260479566</v>
      </c>
      <c r="AE88" s="80">
        <f t="shared" ref="AE88" si="237">LN((AC88/1000)+1)*1000</f>
        <v>-14.388943066081703</v>
      </c>
      <c r="AF88" s="44">
        <f>(AD88-SMOW!AN$14*AE88)</f>
        <v>2.7562512843182674E-2</v>
      </c>
      <c r="AG88" s="45">
        <f t="shared" ref="AG88" si="238">AF88*1000</f>
        <v>27.562512843182674</v>
      </c>
      <c r="AH88" s="2">
        <f>AVERAGE(AG87:AG88)</f>
        <v>21.357627458518991</v>
      </c>
      <c r="AI88" s="19">
        <f>STDEV(AG87:AG88)</f>
        <v>8.7750330639619776</v>
      </c>
      <c r="AK88" s="46">
        <v>24</v>
      </c>
      <c r="AL88" s="46">
        <v>0</v>
      </c>
      <c r="AM88" s="46">
        <v>0</v>
      </c>
      <c r="AN88" s="46">
        <v>0</v>
      </c>
    </row>
    <row r="89" spans="1:40" customFormat="1" x14ac:dyDescent="0.2">
      <c r="A89">
        <v>4348</v>
      </c>
      <c r="B89" t="s">
        <v>145</v>
      </c>
      <c r="C89" t="s">
        <v>62</v>
      </c>
      <c r="D89" t="s">
        <v>148</v>
      </c>
      <c r="E89" t="s">
        <v>240</v>
      </c>
      <c r="F89">
        <v>-6.8784277245446903</v>
      </c>
      <c r="G89">
        <v>-6.9021935725874197</v>
      </c>
      <c r="H89">
        <v>4.7442789575597097E-3</v>
      </c>
      <c r="I89">
        <v>-12.994345425350099</v>
      </c>
      <c r="J89">
        <v>-13.079510555380301</v>
      </c>
      <c r="K89">
        <v>1.49852342992165E-3</v>
      </c>
      <c r="L89">
        <v>3.7880006534055499E-3</v>
      </c>
      <c r="M89">
        <v>4.7705534572751304E-3</v>
      </c>
      <c r="N89">
        <v>-17.003293798420898</v>
      </c>
      <c r="O89">
        <v>4.6959110735026299E-3</v>
      </c>
      <c r="P89">
        <v>-32.631917500098098</v>
      </c>
      <c r="Q89">
        <v>1.4687086444388701E-3</v>
      </c>
      <c r="R89">
        <v>-47.778117291543502</v>
      </c>
      <c r="S89">
        <v>0.123885059809309</v>
      </c>
      <c r="T89">
        <v>156.174259509357</v>
      </c>
      <c r="U89">
        <v>6.2096170575527097E-2</v>
      </c>
      <c r="V89" s="14">
        <v>44838.5778125</v>
      </c>
      <c r="W89">
        <v>2.5</v>
      </c>
      <c r="X89">
        <v>1.36145056649407E-2</v>
      </c>
      <c r="Y89">
        <v>8.82495048402787E-2</v>
      </c>
      <c r="Z89" s="80">
        <f>((((N89/1000)+1)/((SMOW!$Z$4/1000)+1))-1)*1000</f>
        <v>-6.6488145257902476</v>
      </c>
      <c r="AA89" s="80">
        <f>((((P89/1000)+1)/((SMOW!$AA$4/1000)+1))-1)*1000</f>
        <v>-12.60970370160608</v>
      </c>
      <c r="AB89" s="80">
        <f>Z89*SMOW!$AN$6</f>
        <v>-6.7787900696508681</v>
      </c>
      <c r="AC89" s="80">
        <f>AA89*SMOW!$AN$12</f>
        <v>-12.838008721770667</v>
      </c>
      <c r="AD89" s="80">
        <f t="shared" ref="AD89" si="239">LN((AB89/1000)+1)*1000</f>
        <v>-6.801870430805959</v>
      </c>
      <c r="AE89" s="80">
        <f t="shared" ref="AE89" si="240">LN((AC89/1000)+1)*1000</f>
        <v>-12.921128113718938</v>
      </c>
      <c r="AF89" s="44">
        <f>(AD89-SMOW!AN$14*AE89)</f>
        <v>2.0485213237640743E-2</v>
      </c>
      <c r="AG89" s="45">
        <f t="shared" ref="AG89" si="241">AF89*1000</f>
        <v>20.485213237640743</v>
      </c>
      <c r="AH89" s="2"/>
      <c r="AI89" s="19"/>
      <c r="AK89" s="46">
        <v>24</v>
      </c>
      <c r="AL89" s="46">
        <v>1</v>
      </c>
      <c r="AM89" s="46">
        <v>0</v>
      </c>
      <c r="AN89" s="46">
        <v>0</v>
      </c>
    </row>
    <row r="90" spans="1:40" customFormat="1" x14ac:dyDescent="0.2">
      <c r="A90">
        <v>4349</v>
      </c>
      <c r="B90" t="s">
        <v>145</v>
      </c>
      <c r="C90" t="s">
        <v>62</v>
      </c>
      <c r="D90" t="s">
        <v>148</v>
      </c>
      <c r="E90" t="s">
        <v>241</v>
      </c>
      <c r="F90">
        <v>-6.8511387664885799</v>
      </c>
      <c r="G90">
        <v>-6.8747160224090003</v>
      </c>
      <c r="H90">
        <v>4.8117783857647301E-3</v>
      </c>
      <c r="I90">
        <v>-12.935234356654</v>
      </c>
      <c r="J90">
        <v>-13.0196230659432</v>
      </c>
      <c r="K90">
        <v>1.59227606301319E-3</v>
      </c>
      <c r="L90">
        <v>-3.5504359097657799E-4</v>
      </c>
      <c r="M90">
        <v>5.12803715555981E-3</v>
      </c>
      <c r="N90">
        <v>-16.976283051062602</v>
      </c>
      <c r="O90">
        <v>4.7627223456050303E-3</v>
      </c>
      <c r="P90">
        <v>-32.573982511667097</v>
      </c>
      <c r="Q90">
        <v>1.56059596492461E-3</v>
      </c>
      <c r="R90">
        <v>-48.274707005492601</v>
      </c>
      <c r="S90">
        <v>0.140694017001644</v>
      </c>
      <c r="T90">
        <v>147.042074392937</v>
      </c>
      <c r="U90">
        <v>6.56276651287451E-2</v>
      </c>
      <c r="V90" s="14">
        <v>44838.657870370371</v>
      </c>
      <c r="W90">
        <v>2.5</v>
      </c>
      <c r="X90">
        <v>6.1601096234347397E-2</v>
      </c>
      <c r="Y90">
        <v>5.5845796863964799E-2</v>
      </c>
      <c r="Z90" s="80">
        <f>((((N90/1000)+1)/((SMOW!$Z$4/1000)+1))-1)*1000</f>
        <v>-6.62151925843113</v>
      </c>
      <c r="AA90" s="80">
        <f>((((P90/1000)+1)/((SMOW!$AA$4/1000)+1))-1)*1000</f>
        <v>-12.550569596989858</v>
      </c>
      <c r="AB90" s="80">
        <f>Z90*SMOW!$AN$6</f>
        <v>-6.7509612158597543</v>
      </c>
      <c r="AC90" s="80">
        <f>AA90*SMOW!$AN$12</f>
        <v>-12.777803964483589</v>
      </c>
      <c r="AD90" s="80">
        <f t="shared" ref="AD90" si="242">LN((AB90/1000)+1)*1000</f>
        <v>-6.7738520360567938</v>
      </c>
      <c r="AE90" s="80">
        <f t="shared" ref="AE90" si="243">LN((AC90/1000)+1)*1000</f>
        <v>-12.860142255249674</v>
      </c>
      <c r="AF90" s="44">
        <f>(AD90-SMOW!AN$14*AE90)</f>
        <v>1.6303074715033894E-2</v>
      </c>
      <c r="AG90" s="45">
        <f t="shared" ref="AG90" si="244">AF90*1000</f>
        <v>16.303074715033894</v>
      </c>
      <c r="AH90" s="2">
        <f>AVERAGE(AG89:AG90)</f>
        <v>18.394143976337318</v>
      </c>
      <c r="AI90" s="19">
        <f>STDEV(AG89:AG90)</f>
        <v>2.9572185091968084</v>
      </c>
      <c r="AK90" s="46">
        <v>24</v>
      </c>
      <c r="AL90" s="46">
        <v>0</v>
      </c>
      <c r="AM90" s="46">
        <v>0</v>
      </c>
      <c r="AN90" s="46">
        <v>0</v>
      </c>
    </row>
    <row r="91" spans="1:40" customFormat="1" x14ac:dyDescent="0.2">
      <c r="A91">
        <v>4350</v>
      </c>
      <c r="B91" t="s">
        <v>145</v>
      </c>
      <c r="C91" t="s">
        <v>61</v>
      </c>
      <c r="D91" t="s">
        <v>66</v>
      </c>
      <c r="E91" t="s">
        <v>242</v>
      </c>
      <c r="F91">
        <v>-1.2831632952966101</v>
      </c>
      <c r="G91">
        <v>-1.28398766205798</v>
      </c>
      <c r="H91">
        <v>4.5672758244622996E-3</v>
      </c>
      <c r="I91">
        <v>-2.4010963653566901</v>
      </c>
      <c r="J91">
        <v>-2.40398367102497</v>
      </c>
      <c r="K91">
        <v>1.6156518189338401E-3</v>
      </c>
      <c r="L91">
        <v>-1.4684283756795201E-2</v>
      </c>
      <c r="M91">
        <v>4.7187529902318302E-3</v>
      </c>
      <c r="N91">
        <v>-11.4650730429542</v>
      </c>
      <c r="O91">
        <v>4.5207124858589699E-3</v>
      </c>
      <c r="P91">
        <v>-22.249432877934598</v>
      </c>
      <c r="Q91">
        <v>1.58350663425911E-3</v>
      </c>
      <c r="R91">
        <v>-33.108232429050297</v>
      </c>
      <c r="S91">
        <v>0.116171751812695</v>
      </c>
      <c r="T91">
        <v>180.461825734689</v>
      </c>
      <c r="U91">
        <v>6.2088539608600203E-2</v>
      </c>
      <c r="V91" s="14">
        <v>44838.748287037037</v>
      </c>
      <c r="W91">
        <v>2.5</v>
      </c>
      <c r="X91">
        <v>7.5353418418889401E-2</v>
      </c>
      <c r="Y91">
        <v>8.0091662573424996E-2</v>
      </c>
      <c r="Z91" s="80">
        <f>((((N91/1000)+1)/((SMOW!$Z$4/1000)+1))-1)*1000</f>
        <v>-1.0522564517364552</v>
      </c>
      <c r="AA91" s="80">
        <f>((((P91/1000)+1)/((SMOW!$AA$4/1000)+1))-1)*1000</f>
        <v>-2.0123263921344448</v>
      </c>
      <c r="AB91" s="80">
        <f>Z91*SMOW!$AN$6</f>
        <v>-1.0728266758064426</v>
      </c>
      <c r="AC91" s="80">
        <f>AA91*SMOW!$AN$12</f>
        <v>-2.0487605723821112</v>
      </c>
      <c r="AD91" s="80">
        <f t="shared" ref="AD91" si="245">LN((AB91/1000)+1)*1000</f>
        <v>-1.0734025662685434</v>
      </c>
      <c r="AE91" s="80">
        <f t="shared" ref="AE91" si="246">LN((AC91/1000)+1)*1000</f>
        <v>-2.0508621532382003</v>
      </c>
      <c r="AF91" s="44">
        <f>(AD91-SMOW!AN$14*AE91)</f>
        <v>9.4526506412264677E-3</v>
      </c>
      <c r="AG91" s="45">
        <f t="shared" ref="AG91" si="247">AF91*1000</f>
        <v>9.4526506412264677</v>
      </c>
      <c r="AK91" s="46">
        <v>24</v>
      </c>
      <c r="AL91" s="46">
        <v>2</v>
      </c>
      <c r="AM91" s="46">
        <v>0</v>
      </c>
      <c r="AN91" s="46">
        <v>0</v>
      </c>
    </row>
    <row r="92" spans="1:40" customFormat="1" x14ac:dyDescent="0.2">
      <c r="A92">
        <v>4351</v>
      </c>
      <c r="B92" t="s">
        <v>145</v>
      </c>
      <c r="C92" t="s">
        <v>61</v>
      </c>
      <c r="D92" t="s">
        <v>66</v>
      </c>
      <c r="E92" t="s">
        <v>243</v>
      </c>
      <c r="F92">
        <v>-1.3552786313487599</v>
      </c>
      <c r="G92">
        <v>-1.35619872773289</v>
      </c>
      <c r="H92">
        <v>6.6919718391115803E-3</v>
      </c>
      <c r="I92">
        <v>-2.54059408646593</v>
      </c>
      <c r="J92">
        <v>-2.5438270795765101</v>
      </c>
      <c r="K92">
        <v>3.2523869242130801E-3</v>
      </c>
      <c r="L92">
        <v>-8.6050965217420693E-3</v>
      </c>
      <c r="M92">
        <v>4.7360607496010803E-3</v>
      </c>
      <c r="N92">
        <v>-11.536453163761999</v>
      </c>
      <c r="O92">
        <v>6.6237472425131503E-3</v>
      </c>
      <c r="P92">
        <v>-22.386155137181099</v>
      </c>
      <c r="Q92">
        <v>3.1876770794985899E-3</v>
      </c>
      <c r="R92">
        <v>-33.729940917358903</v>
      </c>
      <c r="S92">
        <v>0.15258984791216901</v>
      </c>
      <c r="T92">
        <v>295.96318399090501</v>
      </c>
      <c r="U92">
        <v>0.200881047005534</v>
      </c>
      <c r="V92" s="14">
        <v>44839.577777777777</v>
      </c>
      <c r="W92">
        <v>2.5</v>
      </c>
      <c r="X92">
        <v>8.8150540216738705E-4</v>
      </c>
      <c r="Y92">
        <v>5.6922238715489699E-4</v>
      </c>
      <c r="Z92" s="80">
        <f>((((N92/1000)+1)/((SMOW!$Z$4/1000)+1))-1)*1000</f>
        <v>-1.1243884611077393</v>
      </c>
      <c r="AA92" s="80">
        <f>((((P92/1000)+1)/((SMOW!$AA$4/1000)+1))-1)*1000</f>
        <v>-2.1518784762999399</v>
      </c>
      <c r="AB92" s="80">
        <f>Z92*SMOW!$AN$6</f>
        <v>-1.1463687707067223</v>
      </c>
      <c r="AC92" s="80">
        <f>AA92*SMOW!$AN$12</f>
        <v>-2.1908393171372089</v>
      </c>
      <c r="AD92" s="80">
        <f t="shared" ref="AD92" si="248">LN((AB92/1000)+1)*1000</f>
        <v>-1.1470263539892869</v>
      </c>
      <c r="AE92" s="80">
        <f t="shared" ref="AE92" si="249">LN((AC92/1000)+1)*1000</f>
        <v>-2.1932427165435877</v>
      </c>
      <c r="AF92" s="44">
        <f>(AD92-SMOW!AN$14*AE92)</f>
        <v>1.1005800345727401E-2</v>
      </c>
      <c r="AG92" s="45">
        <f t="shared" ref="AG92" si="250">AF92*1000</f>
        <v>11.005800345727401</v>
      </c>
      <c r="AH92" s="2">
        <f>AVERAGE(AG91:AG92)</f>
        <v>10.229225493476935</v>
      </c>
      <c r="AI92" s="19">
        <f>STDEV(AG91:AG92)</f>
        <v>1.0982426882504925</v>
      </c>
      <c r="AK92" s="46">
        <v>24</v>
      </c>
      <c r="AL92" s="46">
        <v>0</v>
      </c>
      <c r="AM92" s="46">
        <v>0</v>
      </c>
      <c r="AN92" s="46">
        <v>0</v>
      </c>
    </row>
    <row r="93" spans="1:40" customFormat="1" x14ac:dyDescent="0.2">
      <c r="A93">
        <v>4352</v>
      </c>
      <c r="B93" t="s">
        <v>145</v>
      </c>
      <c r="C93" t="s">
        <v>62</v>
      </c>
      <c r="D93" t="s">
        <v>148</v>
      </c>
      <c r="E93" t="s">
        <v>244</v>
      </c>
      <c r="F93">
        <v>-8.4322166315595499</v>
      </c>
      <c r="G93">
        <v>-8.4679693404679899</v>
      </c>
      <c r="H93">
        <v>4.8140124500558002E-3</v>
      </c>
      <c r="I93">
        <v>-15.9448984094703</v>
      </c>
      <c r="J93">
        <v>-16.073386019308799</v>
      </c>
      <c r="K93">
        <v>1.9285076995079701E-3</v>
      </c>
      <c r="L93">
        <v>1.8778477727062901E-2</v>
      </c>
      <c r="M93">
        <v>4.9769911481879698E-3</v>
      </c>
      <c r="N93">
        <v>-18.541241840601302</v>
      </c>
      <c r="O93">
        <v>4.7649336336309904E-3</v>
      </c>
      <c r="P93">
        <v>-35.523765960472701</v>
      </c>
      <c r="Q93">
        <v>1.89013790013536E-3</v>
      </c>
      <c r="R93">
        <v>-52.298607489947102</v>
      </c>
      <c r="S93">
        <v>0.15752289330866201</v>
      </c>
      <c r="T93">
        <v>140.34552220000299</v>
      </c>
      <c r="U93">
        <v>7.5751218624959399E-2</v>
      </c>
      <c r="V93" s="14">
        <v>44839.667696759258</v>
      </c>
      <c r="W93">
        <v>2.5</v>
      </c>
      <c r="X93">
        <v>7.8325419968924503E-2</v>
      </c>
      <c r="Y93">
        <v>0.217972565230761</v>
      </c>
      <c r="Z93" s="80">
        <f>((((N93/1000)+1)/((SMOW!$Z$4/1000)+1))-1)*1000</f>
        <v>-8.2029626742626824</v>
      </c>
      <c r="AA93" s="80">
        <f>((((P93/1000)+1)/((SMOW!$AA$4/1000)+1))-1)*1000</f>
        <v>-15.561406533025067</v>
      </c>
      <c r="AB93" s="80">
        <f>Z93*SMOW!$AN$6</f>
        <v>-8.3633197620893949</v>
      </c>
      <c r="AC93" s="80">
        <f>AA93*SMOW!$AN$12</f>
        <v>-15.843153615778416</v>
      </c>
      <c r="AD93" s="80">
        <f t="shared" ref="AD93" si="251">LN((AB93/1000)+1)*1000</f>
        <v>-8.3984885432590204</v>
      </c>
      <c r="AE93" s="80">
        <f t="shared" ref="AE93" si="252">LN((AC93/1000)+1)*1000</f>
        <v>-15.969997900260369</v>
      </c>
      <c r="AF93" s="44">
        <f>(AD93-SMOW!AN$14*AE93)</f>
        <v>3.3670348078453927E-2</v>
      </c>
      <c r="AG93" s="45">
        <f t="shared" ref="AG93" si="253">AF93*1000</f>
        <v>33.670348078453927</v>
      </c>
      <c r="AK93" s="46">
        <v>24</v>
      </c>
      <c r="AL93" s="46">
        <v>2</v>
      </c>
      <c r="AM93" s="46">
        <v>0</v>
      </c>
      <c r="AN93" s="46">
        <v>0</v>
      </c>
    </row>
    <row r="94" spans="1:40" customFormat="1" x14ac:dyDescent="0.2">
      <c r="A94">
        <v>4353</v>
      </c>
      <c r="B94" t="s">
        <v>145</v>
      </c>
      <c r="C94" t="s">
        <v>62</v>
      </c>
      <c r="D94" t="s">
        <v>148</v>
      </c>
      <c r="E94" t="s">
        <v>245</v>
      </c>
      <c r="F94">
        <v>-8.4198898287905592</v>
      </c>
      <c r="G94">
        <v>-8.4555379096078394</v>
      </c>
      <c r="H94">
        <v>5.3547613476496499E-3</v>
      </c>
      <c r="I94">
        <v>-15.9299542733021</v>
      </c>
      <c r="J94">
        <v>-16.0581998289165</v>
      </c>
      <c r="K94">
        <v>1.5298364606706201E-3</v>
      </c>
      <c r="L94">
        <v>2.3191600060065602E-2</v>
      </c>
      <c r="M94">
        <v>5.4713007727921004E-3</v>
      </c>
      <c r="N94">
        <v>-18.529040709482899</v>
      </c>
      <c r="O94">
        <v>5.3001696007639902E-3</v>
      </c>
      <c r="P94">
        <v>-35.509119154466397</v>
      </c>
      <c r="Q94">
        <v>1.4993986677166299E-3</v>
      </c>
      <c r="R94">
        <v>-52.526011940175501</v>
      </c>
      <c r="S94">
        <v>0.132450890854689</v>
      </c>
      <c r="T94">
        <v>193.964527491485</v>
      </c>
      <c r="U94">
        <v>6.8673575813304397E-2</v>
      </c>
      <c r="V94" s="14">
        <v>44839.747916666667</v>
      </c>
      <c r="W94">
        <v>2.5</v>
      </c>
      <c r="X94">
        <v>4.55295254546128E-2</v>
      </c>
      <c r="Y94">
        <v>4.1252266821609103E-2</v>
      </c>
      <c r="Z94" s="80">
        <f>((((N94/1000)+1)/((SMOW!$Z$4/1000)+1))-1)*1000</f>
        <v>-8.1906330214935874</v>
      </c>
      <c r="AA94" s="80">
        <f>((((P94/1000)+1)/((SMOW!$AA$4/1000)+1))-1)*1000</f>
        <v>-15.546456573041878</v>
      </c>
      <c r="AB94" s="80">
        <f>Z94*SMOW!$AN$6</f>
        <v>-8.3507490808906351</v>
      </c>
      <c r="AC94" s="80">
        <f>AA94*SMOW!$AN$12</f>
        <v>-15.827932979259426</v>
      </c>
      <c r="AD94" s="80">
        <f t="shared" ref="AD94" si="254">LN((AB94/1000)+1)*1000</f>
        <v>-8.3858119231091592</v>
      </c>
      <c r="AE94" s="80">
        <f t="shared" ref="AE94" si="255">LN((AC94/1000)+1)*1000</f>
        <v>-15.954532358484725</v>
      </c>
      <c r="AF94" s="44">
        <f>(AD94-SMOW!AN$14*AE94)</f>
        <v>3.8181162170776162E-2</v>
      </c>
      <c r="AG94" s="45">
        <f t="shared" ref="AG94" si="256">AF94*1000</f>
        <v>38.181162170776162</v>
      </c>
      <c r="AH94" s="2">
        <f>AVERAGE(AG93:AG94)</f>
        <v>35.925755124615044</v>
      </c>
      <c r="AI94" s="19">
        <f>STDEV(AG93:AG94)</f>
        <v>3.1896272333528937</v>
      </c>
      <c r="AK94" s="46">
        <v>24</v>
      </c>
      <c r="AL94" s="46">
        <v>0</v>
      </c>
      <c r="AM94" s="46">
        <v>0</v>
      </c>
      <c r="AN94" s="46">
        <v>0</v>
      </c>
    </row>
    <row r="95" spans="1:40" customFormat="1" x14ac:dyDescent="0.2">
      <c r="A95">
        <v>4354</v>
      </c>
      <c r="B95" t="s">
        <v>145</v>
      </c>
      <c r="C95" t="s">
        <v>62</v>
      </c>
      <c r="D95" t="s">
        <v>148</v>
      </c>
      <c r="E95" t="s">
        <v>246</v>
      </c>
      <c r="F95">
        <v>-8.9941304531151491</v>
      </c>
      <c r="G95">
        <v>-9.0348223094271702</v>
      </c>
      <c r="H95">
        <v>4.9793311099832604E-3</v>
      </c>
      <c r="I95">
        <v>-17.0023043870729</v>
      </c>
      <c r="J95">
        <v>-17.1485034203411</v>
      </c>
      <c r="K95">
        <v>4.1255042054382397E-3</v>
      </c>
      <c r="L95">
        <v>1.95874965129407E-2</v>
      </c>
      <c r="M95">
        <v>4.6694969280659804E-3</v>
      </c>
      <c r="N95">
        <v>-19.0974269554738</v>
      </c>
      <c r="O95">
        <v>4.9285668712094203E-3</v>
      </c>
      <c r="P95">
        <v>-36.5601336735008</v>
      </c>
      <c r="Q95">
        <v>4.0434227241377798E-3</v>
      </c>
      <c r="R95">
        <v>-54.119135059109098</v>
      </c>
      <c r="S95">
        <v>0.12687386923355601</v>
      </c>
      <c r="T95">
        <v>144.10849874274899</v>
      </c>
      <c r="U95">
        <v>0.101680016938232</v>
      </c>
      <c r="V95" s="14">
        <v>44840.490034722221</v>
      </c>
      <c r="W95">
        <v>2.5</v>
      </c>
      <c r="X95">
        <v>9.4183795044309009E-3</v>
      </c>
      <c r="Y95">
        <v>8.6100088037314206E-3</v>
      </c>
      <c r="Z95" s="80">
        <f>((((N95/1000)+1)/((SMOW!$Z$4/1000)+1))-1)*1000</f>
        <v>-8.7650064122691838</v>
      </c>
      <c r="AA95" s="80">
        <f>((((P95/1000)+1)/((SMOW!$AA$4/1000)+1))-1)*1000</f>
        <v>-16.619224587758108</v>
      </c>
      <c r="AB95" s="80">
        <f>Z95*SMOW!$AN$6</f>
        <v>-8.9363507129648188</v>
      </c>
      <c r="AC95" s="80">
        <f>AA95*SMOW!$AN$12</f>
        <v>-16.920123997800918</v>
      </c>
      <c r="AD95" s="80">
        <f t="shared" ref="AD95" si="257">LN((AB95/1000)+1)*1000</f>
        <v>-8.976519381603449</v>
      </c>
      <c r="AE95" s="80">
        <f t="shared" ref="AE95" si="258">LN((AC95/1000)+1)*1000</f>
        <v>-17.064904758553826</v>
      </c>
      <c r="AF95" s="44">
        <f>(AD95-SMOW!AN$14*AE95)</f>
        <v>3.3750330912971194E-2</v>
      </c>
      <c r="AG95" s="45">
        <f t="shared" ref="AG95" si="259">AF95*1000</f>
        <v>33.750330912971194</v>
      </c>
      <c r="AK95" s="46">
        <v>24</v>
      </c>
      <c r="AL95" s="46">
        <v>1</v>
      </c>
      <c r="AM95" s="46">
        <v>0</v>
      </c>
      <c r="AN95" s="46">
        <v>0</v>
      </c>
    </row>
    <row r="96" spans="1:40" customFormat="1" x14ac:dyDescent="0.2">
      <c r="A96">
        <v>4355</v>
      </c>
      <c r="B96" t="s">
        <v>145</v>
      </c>
      <c r="C96" t="s">
        <v>62</v>
      </c>
      <c r="D96" t="s">
        <v>148</v>
      </c>
      <c r="E96" t="s">
        <v>247</v>
      </c>
      <c r="F96">
        <v>-8.9233223951844707</v>
      </c>
      <c r="G96">
        <v>-8.9633739865025603</v>
      </c>
      <c r="H96">
        <v>3.9623392088140802E-3</v>
      </c>
      <c r="I96">
        <v>-16.848683094191301</v>
      </c>
      <c r="J96">
        <v>-16.9922369380389</v>
      </c>
      <c r="K96">
        <v>1.3460001449246499E-3</v>
      </c>
      <c r="L96">
        <v>8.5271167820042005E-3</v>
      </c>
      <c r="M96">
        <v>4.0044645638852103E-3</v>
      </c>
      <c r="N96">
        <v>-19.027340785097898</v>
      </c>
      <c r="O96">
        <v>3.9219431939176404E-3</v>
      </c>
      <c r="P96">
        <v>-36.409568846605197</v>
      </c>
      <c r="Q96">
        <v>1.3192199793441799E-3</v>
      </c>
      <c r="R96">
        <v>-53.940489132710702</v>
      </c>
      <c r="S96">
        <v>0.110532692973078</v>
      </c>
      <c r="T96">
        <v>149.475791682839</v>
      </c>
      <c r="U96">
        <v>5.94849410062427E-2</v>
      </c>
      <c r="V96" s="14">
        <v>44840.567256944443</v>
      </c>
      <c r="W96">
        <v>2.5</v>
      </c>
      <c r="X96">
        <v>3.7640690502683798E-3</v>
      </c>
      <c r="Y96">
        <v>4.7800737994017203E-3</v>
      </c>
      <c r="Z96" s="80">
        <f>((((N96/1000)+1)/((SMOW!$Z$4/1000)+1))-1)*1000</f>
        <v>-8.6941819832665459</v>
      </c>
      <c r="AA96" s="80">
        <f>((((P96/1000)+1)/((SMOW!$AA$4/1000)+1))-1)*1000</f>
        <v>-16.465543427783945</v>
      </c>
      <c r="AB96" s="80">
        <f>Z96*SMOW!$AN$6</f>
        <v>-8.8641417599026617</v>
      </c>
      <c r="AC96" s="80">
        <f>AA96*SMOW!$AN$12</f>
        <v>-16.763660363221714</v>
      </c>
      <c r="AD96" s="80">
        <f t="shared" ref="AD96" si="260">LN((AB96/1000)+1)*1000</f>
        <v>-8.9036619796922025</v>
      </c>
      <c r="AE96" s="80">
        <f t="shared" ref="AE96" si="261">LN((AC96/1000)+1)*1000</f>
        <v>-16.905760838908531</v>
      </c>
      <c r="AF96" s="44">
        <f>(AD96-SMOW!AN$14*AE96)</f>
        <v>2.2579743251501583E-2</v>
      </c>
      <c r="AG96" s="45">
        <f t="shared" ref="AG96" si="262">AF96*1000</f>
        <v>22.579743251501583</v>
      </c>
      <c r="AH96" s="2">
        <f>AVERAGE(AG95:AG96)</f>
        <v>28.165037082236388</v>
      </c>
      <c r="AI96" s="19">
        <f>STDEV(AG95:AG96)</f>
        <v>7.8987982852639513</v>
      </c>
      <c r="AK96" s="46">
        <v>24</v>
      </c>
      <c r="AL96" s="46">
        <v>0</v>
      </c>
      <c r="AM96" s="46">
        <v>0</v>
      </c>
      <c r="AN96" s="46">
        <v>0</v>
      </c>
    </row>
    <row r="97" spans="1:40" customFormat="1" x14ac:dyDescent="0.2">
      <c r="A97">
        <v>4356</v>
      </c>
      <c r="B97" t="s">
        <v>145</v>
      </c>
      <c r="C97" t="s">
        <v>62</v>
      </c>
      <c r="D97" t="s">
        <v>148</v>
      </c>
      <c r="E97" t="s">
        <v>248</v>
      </c>
      <c r="F97">
        <v>-9.0739202818550293</v>
      </c>
      <c r="G97">
        <v>-9.1153394020499992</v>
      </c>
      <c r="H97">
        <v>4.3223084103758604E-3</v>
      </c>
      <c r="I97">
        <v>-17.149888365636201</v>
      </c>
      <c r="J97">
        <v>-17.298651067012798</v>
      </c>
      <c r="K97">
        <v>1.89962659520475E-3</v>
      </c>
      <c r="L97">
        <v>1.83483613327684E-2</v>
      </c>
      <c r="M97">
        <v>4.3419069495220803E-3</v>
      </c>
      <c r="N97">
        <v>-19.1764033275809</v>
      </c>
      <c r="O97">
        <v>4.2782425124967601E-3</v>
      </c>
      <c r="P97">
        <v>-36.7038887119636</v>
      </c>
      <c r="Q97">
        <v>2.0223298438314299E-3</v>
      </c>
      <c r="R97">
        <v>-54.702022282940597</v>
      </c>
      <c r="S97">
        <v>0.15204222021512701</v>
      </c>
      <c r="T97">
        <v>148.242435627156</v>
      </c>
      <c r="U97">
        <v>6.7278399111615803E-2</v>
      </c>
      <c r="V97" s="14">
        <v>44840.651956018519</v>
      </c>
      <c r="W97">
        <v>2.5</v>
      </c>
      <c r="X97">
        <v>6.7637851387728201E-3</v>
      </c>
      <c r="Y97">
        <v>4.30274218785475E-3</v>
      </c>
      <c r="Z97" s="80">
        <f>((((N97/1000)+1)/((SMOW!$Z$4/1000)+1))-1)*1000</f>
        <v>-8.8448146886979107</v>
      </c>
      <c r="AA97" s="80">
        <f>((((P97/1000)+1)/((SMOW!$AA$4/1000)+1))-1)*1000</f>
        <v>-16.765955012908563</v>
      </c>
      <c r="AB97" s="80">
        <f>Z97*SMOW!$AN$6</f>
        <v>-9.0177191358065905</v>
      </c>
      <c r="AC97" s="80">
        <f>AA97*SMOW!$AN$12</f>
        <v>-17.06951105101064</v>
      </c>
      <c r="AD97" s="80">
        <f t="shared" ref="AD97" si="263">LN((AB97/1000)+1)*1000</f>
        <v>-9.05862486831262</v>
      </c>
      <c r="AE97" s="80">
        <f t="shared" ref="AE97" si="264">LN((AC97/1000)+1)*1000</f>
        <v>-17.2168745102503</v>
      </c>
      <c r="AF97" s="44">
        <f>(AD97-SMOW!AN$14*AE97)</f>
        <v>3.1884873099539135E-2</v>
      </c>
      <c r="AG97" s="45">
        <f t="shared" ref="AG97" si="265">AF97*1000</f>
        <v>31.884873099539135</v>
      </c>
      <c r="AK97" s="46">
        <v>24</v>
      </c>
      <c r="AL97" s="46">
        <v>0</v>
      </c>
      <c r="AM97" s="46">
        <v>0</v>
      </c>
      <c r="AN97" s="46">
        <v>0</v>
      </c>
    </row>
    <row r="98" spans="1:40" customFormat="1" x14ac:dyDescent="0.2">
      <c r="A98">
        <v>4357</v>
      </c>
      <c r="B98" t="s">
        <v>145</v>
      </c>
      <c r="C98" t="s">
        <v>62</v>
      </c>
      <c r="D98" t="s">
        <v>148</v>
      </c>
      <c r="E98" t="s">
        <v>249</v>
      </c>
      <c r="F98">
        <v>-9.0964490609998006</v>
      </c>
      <c r="G98">
        <v>-9.1380746957026098</v>
      </c>
      <c r="H98">
        <v>4.0222213525552102E-3</v>
      </c>
      <c r="I98">
        <v>-17.182300918266701</v>
      </c>
      <c r="J98">
        <v>-17.3316297147692</v>
      </c>
      <c r="K98">
        <v>1.5921001474420899E-3</v>
      </c>
      <c r="L98">
        <v>1.30257936955308E-2</v>
      </c>
      <c r="M98">
        <v>4.2964147700099899E-3</v>
      </c>
      <c r="N98">
        <v>-19.198702426011899</v>
      </c>
      <c r="O98">
        <v>3.9812148397056803E-3</v>
      </c>
      <c r="P98">
        <v>-36.736548974092599</v>
      </c>
      <c r="Q98">
        <v>1.56042354939048E-3</v>
      </c>
      <c r="R98">
        <v>-54.399893930279099</v>
      </c>
      <c r="S98">
        <v>0.155537031552829</v>
      </c>
      <c r="T98">
        <v>151.53570464069799</v>
      </c>
      <c r="U98">
        <v>6.3291500641818099E-2</v>
      </c>
      <c r="V98" s="14">
        <v>44840.730451388888</v>
      </c>
      <c r="W98">
        <v>2.5</v>
      </c>
      <c r="X98">
        <v>2.2686343332288798E-2</v>
      </c>
      <c r="Y98">
        <v>2.0383486471944601E-2</v>
      </c>
      <c r="Z98" s="80">
        <f>((((N98/1000)+1)/((SMOW!$Z$4/1000)+1))-1)*1000</f>
        <v>-8.8673486765756806</v>
      </c>
      <c r="AA98" s="80">
        <f>((((P98/1000)+1)/((SMOW!$AA$4/1000)+1))-1)*1000</f>
        <v>-16.799291264625094</v>
      </c>
      <c r="AB98" s="80">
        <f>Z98*SMOW!$AN$6</f>
        <v>-9.0406936333900223</v>
      </c>
      <c r="AC98" s="80">
        <f>AA98*SMOW!$AN$12</f>
        <v>-17.103450872311395</v>
      </c>
      <c r="AD98" s="80">
        <f t="shared" ref="AD98" si="266">LN((AB98/1000)+1)*1000</f>
        <v>-9.0818086974753154</v>
      </c>
      <c r="AE98" s="80">
        <f t="shared" ref="AE98" si="267">LN((AC98/1000)+1)*1000</f>
        <v>-17.251404324569378</v>
      </c>
      <c r="AF98" s="44">
        <f>(AD98-SMOW!AN$14*AE98)</f>
        <v>2.6932785897317402E-2</v>
      </c>
      <c r="AG98" s="45">
        <f t="shared" ref="AG98" si="268">AF98*1000</f>
        <v>26.932785897317402</v>
      </c>
      <c r="AH98" s="2">
        <f>AVERAGE(AG97:AG98)</f>
        <v>29.408829498428268</v>
      </c>
      <c r="AI98" s="19">
        <f>STDEV(AG97:AG98)</f>
        <v>3.5016544417181055</v>
      </c>
      <c r="AK98" s="46">
        <v>24</v>
      </c>
      <c r="AL98" s="46">
        <v>0</v>
      </c>
      <c r="AM98" s="46">
        <v>0</v>
      </c>
      <c r="AN98" s="46">
        <v>0</v>
      </c>
    </row>
    <row r="99" spans="1:40" customFormat="1" x14ac:dyDescent="0.2">
      <c r="A99">
        <v>4358</v>
      </c>
      <c r="B99" t="s">
        <v>145</v>
      </c>
      <c r="C99" t="s">
        <v>62</v>
      </c>
      <c r="D99" t="s">
        <v>148</v>
      </c>
      <c r="E99" t="s">
        <v>250</v>
      </c>
      <c r="F99">
        <v>-8.8861643954510505</v>
      </c>
      <c r="G99">
        <v>-8.9258824193383006</v>
      </c>
      <c r="H99">
        <v>5.4959071657319702E-3</v>
      </c>
      <c r="I99">
        <v>-16.819979364224899</v>
      </c>
      <c r="J99">
        <v>-16.963041976927101</v>
      </c>
      <c r="K99">
        <v>3.77355530391724E-3</v>
      </c>
      <c r="L99">
        <v>3.0603744479207801E-2</v>
      </c>
      <c r="M99">
        <v>4.9146475917235498E-3</v>
      </c>
      <c r="N99">
        <v>-18.990561610859199</v>
      </c>
      <c r="O99">
        <v>5.4398764384145102E-3</v>
      </c>
      <c r="P99">
        <v>-36.381436209178602</v>
      </c>
      <c r="Q99">
        <v>3.6984762363204602E-3</v>
      </c>
      <c r="R99">
        <v>-54.055718214940399</v>
      </c>
      <c r="S99">
        <v>0.128008035315234</v>
      </c>
      <c r="T99">
        <v>233.32008431032801</v>
      </c>
      <c r="U99">
        <v>0.15697754854395299</v>
      </c>
      <c r="V99" s="14">
        <v>44841.483159722222</v>
      </c>
      <c r="W99">
        <v>2.5</v>
      </c>
      <c r="X99">
        <v>0.14274547831516901</v>
      </c>
      <c r="Y99">
        <v>0.13948997915846201</v>
      </c>
      <c r="Z99" s="80">
        <f>((((N99/1000)+1)/((SMOW!$Z$4/1000)+1))-1)*1000</f>
        <v>-8.6570153924729887</v>
      </c>
      <c r="AA99" s="80">
        <f>((((P99/1000)+1)/((SMOW!$AA$4/1000)+1))-1)*1000</f>
        <v>-16.43682851181061</v>
      </c>
      <c r="AB99" s="80">
        <f>Z99*SMOW!$AN$6</f>
        <v>-8.8262486113395813</v>
      </c>
      <c r="AC99" s="80">
        <f>AA99*SMOW!$AN$12</f>
        <v>-16.734425549269375</v>
      </c>
      <c r="AD99" s="80">
        <f t="shared" ref="AD99" si="269">LN((AB99/1000)+1)*1000</f>
        <v>-8.8654306677078214</v>
      </c>
      <c r="AE99" s="80">
        <f t="shared" ref="AE99" si="270">LN((AC99/1000)+1)*1000</f>
        <v>-16.876028028841006</v>
      </c>
      <c r="AF99" s="44">
        <f>(AD99-SMOW!AN$14*AE99)</f>
        <v>4.5112131520230747E-2</v>
      </c>
      <c r="AG99" s="45">
        <f t="shared" ref="AG99" si="271">AF99*1000</f>
        <v>45.112131520230747</v>
      </c>
      <c r="AK99" s="46">
        <v>24</v>
      </c>
      <c r="AL99" s="46">
        <v>0</v>
      </c>
      <c r="AM99" s="46">
        <v>0</v>
      </c>
      <c r="AN99" s="46">
        <v>0</v>
      </c>
    </row>
    <row r="100" spans="1:40" customFormat="1" x14ac:dyDescent="0.2">
      <c r="A100">
        <v>4359</v>
      </c>
      <c r="B100" t="s">
        <v>145</v>
      </c>
      <c r="C100" t="s">
        <v>62</v>
      </c>
      <c r="D100" t="s">
        <v>148</v>
      </c>
      <c r="E100" t="s">
        <v>251</v>
      </c>
      <c r="F100">
        <v>-8.9857667679647601</v>
      </c>
      <c r="G100">
        <v>-9.0263826800263995</v>
      </c>
      <c r="H100">
        <v>4.5949635009304201E-3</v>
      </c>
      <c r="I100">
        <v>-16.985834332480898</v>
      </c>
      <c r="J100">
        <v>-17.131748363885301</v>
      </c>
      <c r="K100">
        <v>1.9101198191243101E-3</v>
      </c>
      <c r="L100">
        <v>1.91804561050469E-2</v>
      </c>
      <c r="M100">
        <v>4.9466462473299003E-3</v>
      </c>
      <c r="N100">
        <v>-19.0891485380231</v>
      </c>
      <c r="O100">
        <v>4.5481178866984802E-3</v>
      </c>
      <c r="P100">
        <v>-36.543991308910002</v>
      </c>
      <c r="Q100">
        <v>1.8721158670228499E-3</v>
      </c>
      <c r="R100">
        <v>-54.518874387489198</v>
      </c>
      <c r="S100">
        <v>0.13512584995888999</v>
      </c>
      <c r="T100">
        <v>143.862313695392</v>
      </c>
      <c r="U100">
        <v>7.3640739361375093E-2</v>
      </c>
      <c r="V100" s="14">
        <v>44841.571180555555</v>
      </c>
      <c r="W100">
        <v>2.5</v>
      </c>
      <c r="X100">
        <v>9.60185991650374E-3</v>
      </c>
      <c r="Y100">
        <v>7.7620644171019796E-3</v>
      </c>
      <c r="Z100" s="80">
        <f>((((N100/1000)+1)/((SMOW!$Z$4/1000)+1))-1)*1000</f>
        <v>-8.7566407934054347</v>
      </c>
      <c r="AA100" s="80">
        <f>((((P100/1000)+1)/((SMOW!$AA$4/1000)+1))-1)*1000</f>
        <v>-16.602748114692091</v>
      </c>
      <c r="AB100" s="80">
        <f>Z100*SMOW!$AN$6</f>
        <v>-8.9278215572995361</v>
      </c>
      <c r="AC100" s="80">
        <f>AA100*SMOW!$AN$12</f>
        <v>-16.903349209912871</v>
      </c>
      <c r="AD100" s="80">
        <f t="shared" ref="AD100" si="272">LN((AB100/1000)+1)*1000</f>
        <v>-8.9679133561777178</v>
      </c>
      <c r="AE100" s="80">
        <f t="shared" ref="AE100" si="273">LN((AC100/1000)+1)*1000</f>
        <v>-17.0478413996337</v>
      </c>
      <c r="AF100" s="44">
        <f>(AD100-SMOW!AN$14*AE100)</f>
        <v>3.3346902828876424E-2</v>
      </c>
      <c r="AG100" s="45">
        <f t="shared" ref="AG100" si="274">AF100*1000</f>
        <v>33.346902828876424</v>
      </c>
      <c r="AH100" s="2">
        <f>AVERAGE(AG99:AG100)</f>
        <v>39.229517174553585</v>
      </c>
      <c r="AI100" s="19">
        <f>STDEV(AG99:AG100)</f>
        <v>8.3192729898672013</v>
      </c>
      <c r="AK100" s="46">
        <v>24</v>
      </c>
      <c r="AL100" s="46">
        <v>0</v>
      </c>
      <c r="AM100" s="46">
        <v>0</v>
      </c>
      <c r="AN100" s="46">
        <v>0</v>
      </c>
    </row>
    <row r="101" spans="1:40" customFormat="1" x14ac:dyDescent="0.2">
      <c r="A101">
        <v>4360</v>
      </c>
      <c r="B101" t="s">
        <v>145</v>
      </c>
      <c r="C101" t="s">
        <v>62</v>
      </c>
      <c r="D101" t="s">
        <v>148</v>
      </c>
      <c r="E101" t="s">
        <v>252</v>
      </c>
      <c r="F101">
        <v>-8.9590662931490996</v>
      </c>
      <c r="G101">
        <v>-8.9994404454018202</v>
      </c>
      <c r="H101">
        <v>4.46692119088555E-3</v>
      </c>
      <c r="I101">
        <v>-16.939096565160298</v>
      </c>
      <c r="J101">
        <v>-17.084204118673501</v>
      </c>
      <c r="K101">
        <v>1.76956588954748E-3</v>
      </c>
      <c r="L101">
        <v>2.1019329257777601E-2</v>
      </c>
      <c r="M101">
        <v>4.6185152826652099E-3</v>
      </c>
      <c r="N101">
        <v>-19.0627202743235</v>
      </c>
      <c r="O101">
        <v>4.4213809669276004E-3</v>
      </c>
      <c r="P101">
        <v>-36.498183441301897</v>
      </c>
      <c r="Q101">
        <v>1.73435841374848E-3</v>
      </c>
      <c r="R101">
        <v>-54.899052777180202</v>
      </c>
      <c r="S101">
        <v>0.13958715106132799</v>
      </c>
      <c r="T101">
        <v>150.45844696517901</v>
      </c>
      <c r="U101">
        <v>7.9457163305688805E-2</v>
      </c>
      <c r="V101" s="14">
        <v>44841.652951388889</v>
      </c>
      <c r="W101">
        <v>2.5</v>
      </c>
      <c r="X101">
        <v>2.26782847124718E-2</v>
      </c>
      <c r="Y101">
        <v>2.5507553425464902E-2</v>
      </c>
      <c r="Z101" s="80">
        <f>((((N101/1000)+1)/((SMOW!$Z$4/1000)+1))-1)*1000</f>
        <v>-8.7299341453460642</v>
      </c>
      <c r="AA101" s="80">
        <f>((((P101/1000)+1)/((SMOW!$AA$4/1000)+1))-1)*1000</f>
        <v>-16.555992133397424</v>
      </c>
      <c r="AB101" s="80">
        <f>Z101*SMOW!$AN$6</f>
        <v>-8.9005928295381747</v>
      </c>
      <c r="AC101" s="80">
        <f>AA101*SMOW!$AN$12</f>
        <v>-16.855746688088399</v>
      </c>
      <c r="AD101" s="80">
        <f t="shared" ref="AD101" si="275">LN((AB101/1000)+1)*1000</f>
        <v>-8.9404397227539132</v>
      </c>
      <c r="AE101" s="80">
        <f t="shared" ref="AE101" si="276">LN((AC101/1000)+1)*1000</f>
        <v>-16.999421573014853</v>
      </c>
      <c r="AF101" s="44">
        <f>(AD101-SMOW!AN$14*AE101)</f>
        <v>3.5254867797929634E-2</v>
      </c>
      <c r="AG101" s="45">
        <f t="shared" ref="AG101" si="277">AF101*1000</f>
        <v>35.254867797929634</v>
      </c>
      <c r="AH101" s="2">
        <f>AVERAGE(AG95:AG96,AG101)</f>
        <v>30.52831398746747</v>
      </c>
      <c r="AI101">
        <f>STDEV(AG95:AG96,AG101)</f>
        <v>6.9246473100108297</v>
      </c>
      <c r="AK101" s="46">
        <v>24</v>
      </c>
      <c r="AL101" s="46">
        <v>0</v>
      </c>
      <c r="AM101" s="46">
        <v>0</v>
      </c>
      <c r="AN101" s="46">
        <v>0</v>
      </c>
    </row>
    <row r="102" spans="1:40" customFormat="1" x14ac:dyDescent="0.2">
      <c r="A102">
        <v>4361</v>
      </c>
      <c r="B102" t="s">
        <v>145</v>
      </c>
      <c r="C102" t="s">
        <v>62</v>
      </c>
      <c r="D102" t="s">
        <v>148</v>
      </c>
      <c r="E102" t="s">
        <v>253</v>
      </c>
      <c r="F102">
        <v>-8.0426499974170707</v>
      </c>
      <c r="G102">
        <v>-8.0751671092793895</v>
      </c>
      <c r="H102">
        <v>5.2139330455942302E-3</v>
      </c>
      <c r="I102">
        <v>-15.1940461384158</v>
      </c>
      <c r="J102">
        <v>-15.3106584683074</v>
      </c>
      <c r="K102">
        <v>2.1763070988229201E-3</v>
      </c>
      <c r="L102">
        <v>8.8605619869039504E-3</v>
      </c>
      <c r="M102">
        <v>5.2679498221792197E-3</v>
      </c>
      <c r="N102">
        <v>-18.155646835016402</v>
      </c>
      <c r="O102">
        <v>5.1607770420605001E-3</v>
      </c>
      <c r="P102">
        <v>-34.787852728036597</v>
      </c>
      <c r="Q102">
        <v>2.1330070555945799E-3</v>
      </c>
      <c r="R102">
        <v>-52.366170986228802</v>
      </c>
      <c r="S102">
        <v>0.154497840869082</v>
      </c>
      <c r="T102">
        <v>157.02667018905601</v>
      </c>
      <c r="U102">
        <v>6.7842778450135297E-2</v>
      </c>
      <c r="V102" s="14">
        <v>44841.739537037036</v>
      </c>
      <c r="W102">
        <v>2.5</v>
      </c>
      <c r="X102">
        <v>1.19931462957426E-2</v>
      </c>
      <c r="Y102">
        <v>1.0061857243688899E-2</v>
      </c>
      <c r="Z102" s="80">
        <f>((((N102/1000)+1)/((SMOW!$Z$4/1000)+1))-1)*1000</f>
        <v>-7.8133059709448727</v>
      </c>
      <c r="AA102" s="80">
        <f>((((P102/1000)+1)/((SMOW!$AA$4/1000)+1))-1)*1000</f>
        <v>-14.810261650565092</v>
      </c>
      <c r="AB102" s="80">
        <f>Z102*SMOW!$AN$6</f>
        <v>-7.9660457847844368</v>
      </c>
      <c r="AC102" s="80">
        <f>AA102*SMOW!$AN$12</f>
        <v>-15.0784088778742</v>
      </c>
      <c r="AD102" s="80">
        <f t="shared" ref="AD102" si="278">LN((AB102/1000)+1)*1000</f>
        <v>-7.9979442434984191</v>
      </c>
      <c r="AE102" s="80">
        <f t="shared" ref="AE102" si="279">LN((AC102/1000)+1)*1000</f>
        <v>-15.193243900228534</v>
      </c>
      <c r="AF102" s="44">
        <f>(AD102-SMOW!AN$14*AE102)</f>
        <v>2.4088535822246904E-2</v>
      </c>
      <c r="AG102" s="45">
        <f t="shared" ref="AG102" si="280">AF102*1000</f>
        <v>24.088535822246904</v>
      </c>
      <c r="AH102" s="2">
        <f>AVERAGE(AG85:AG86,AG102)</f>
        <v>21.119838891684967</v>
      </c>
      <c r="AI102">
        <f>STDEV(AG85:AG86,AG102)</f>
        <v>6.9330418296817617</v>
      </c>
      <c r="AK102" s="46">
        <v>24</v>
      </c>
      <c r="AL102" s="46">
        <v>1</v>
      </c>
      <c r="AM102" s="46">
        <v>0</v>
      </c>
      <c r="AN102" s="46">
        <v>0</v>
      </c>
    </row>
    <row r="103" spans="1:40" customFormat="1" x14ac:dyDescent="0.2">
      <c r="A103">
        <v>4362</v>
      </c>
      <c r="B103" t="s">
        <v>145</v>
      </c>
      <c r="C103" t="s">
        <v>62</v>
      </c>
      <c r="D103" t="s">
        <v>148</v>
      </c>
      <c r="E103" t="s">
        <v>272</v>
      </c>
      <c r="F103">
        <v>-7.6915358355273398</v>
      </c>
      <c r="G103">
        <v>-7.7212690676229903</v>
      </c>
      <c r="H103">
        <v>6.4095806785002003E-3</v>
      </c>
      <c r="I103">
        <v>-14.551094045285399</v>
      </c>
      <c r="J103">
        <v>-14.6579999276424</v>
      </c>
      <c r="K103">
        <v>4.3770373801155001E-3</v>
      </c>
      <c r="L103">
        <v>1.81548941721884E-2</v>
      </c>
      <c r="M103">
        <v>5.96394958654675E-3</v>
      </c>
      <c r="N103">
        <v>-17.808112279053098</v>
      </c>
      <c r="O103">
        <v>6.34423505740882E-3</v>
      </c>
      <c r="P103">
        <v>-34.1576928798249</v>
      </c>
      <c r="Q103">
        <v>4.2899513673583098E-3</v>
      </c>
      <c r="R103">
        <v>-51.0214350514335</v>
      </c>
      <c r="S103">
        <v>0.14900829005101901</v>
      </c>
      <c r="T103">
        <v>275.633873253736</v>
      </c>
      <c r="U103">
        <v>0.26731441649575899</v>
      </c>
      <c r="V103" s="14">
        <v>44844.49454861111</v>
      </c>
      <c r="W103">
        <v>2.5</v>
      </c>
      <c r="X103">
        <v>0.112801389180996</v>
      </c>
      <c r="Y103">
        <v>0.11004993300742399</v>
      </c>
      <c r="Z103" s="80">
        <f>((((N103/1000)+1)/((SMOW!$Z$4/1000)+1))-1)*1000</f>
        <v>-7.4621106302266149</v>
      </c>
      <c r="AA103" s="80">
        <f>((((P103/1000)+1)/((SMOW!$AA$4/1000)+1))-1)*1000</f>
        <v>-14.167058995342874</v>
      </c>
      <c r="AB103" s="80">
        <f>Z103*SMOW!$AN$6</f>
        <v>-7.6079850389275476</v>
      </c>
      <c r="AC103" s="80">
        <f>AA103*SMOW!$AN$12</f>
        <v>-14.423560715458049</v>
      </c>
      <c r="AD103" s="80">
        <f t="shared" ref="AD103:AD105" si="281">LN((AB103/1000)+1)*1000</f>
        <v>-7.6370733868332215</v>
      </c>
      <c r="AE103" s="80">
        <f t="shared" ref="AE103:AE105" si="282">LN((AC103/1000)+1)*1000</f>
        <v>-14.528591435299882</v>
      </c>
      <c r="AF103" s="44">
        <f>(AD103-SMOW!AN$14*AE103)</f>
        <v>3.4022891005117017E-2</v>
      </c>
      <c r="AG103" s="45">
        <f t="shared" ref="AG103:AG105" si="283">AF103*1000</f>
        <v>34.022891005117017</v>
      </c>
      <c r="AK103" s="46">
        <v>24</v>
      </c>
      <c r="AL103" s="46">
        <v>0</v>
      </c>
      <c r="AM103" s="46">
        <v>0</v>
      </c>
      <c r="AN103" s="46">
        <v>0</v>
      </c>
    </row>
    <row r="104" spans="1:40" customFormat="1" x14ac:dyDescent="0.2">
      <c r="A104">
        <v>4363</v>
      </c>
      <c r="B104" t="s">
        <v>145</v>
      </c>
      <c r="C104" t="s">
        <v>61</v>
      </c>
      <c r="D104" t="s">
        <v>68</v>
      </c>
      <c r="E104" t="s">
        <v>273</v>
      </c>
      <c r="F104">
        <v>-10.4964064369296</v>
      </c>
      <c r="G104">
        <v>-10.551882880034499</v>
      </c>
      <c r="H104">
        <v>5.62340838274658E-3</v>
      </c>
      <c r="I104">
        <v>-19.834550478451401</v>
      </c>
      <c r="J104">
        <v>-20.033895576765001</v>
      </c>
      <c r="K104">
        <v>1.6025927185433901E-3</v>
      </c>
      <c r="L104">
        <v>2.6013984497416098E-2</v>
      </c>
      <c r="M104">
        <v>5.8514836002984301E-3</v>
      </c>
      <c r="N104">
        <v>-20.5843872482724</v>
      </c>
      <c r="O104">
        <v>5.5660777815953102E-3</v>
      </c>
      <c r="P104">
        <v>-39.336029087965699</v>
      </c>
      <c r="Q104">
        <v>1.5707073591524599E-3</v>
      </c>
      <c r="R104">
        <v>-58.598102465721098</v>
      </c>
      <c r="S104">
        <v>0.151889735745523</v>
      </c>
      <c r="T104">
        <v>136.948699915427</v>
      </c>
      <c r="U104">
        <v>7.2141555136626206E-2</v>
      </c>
      <c r="V104" s="14">
        <v>44844.606319444443</v>
      </c>
      <c r="W104">
        <v>2.5</v>
      </c>
      <c r="X104">
        <v>1.1484576395115201E-2</v>
      </c>
      <c r="Y104">
        <v>1.34079446258488E-2</v>
      </c>
      <c r="Z104" s="80">
        <f>((((N104/1000)+1)/((SMOW!$Z$4/1000)+1))-1)*1000</f>
        <v>-10.267629727572224</v>
      </c>
      <c r="AA104" s="80">
        <f>((((P104/1000)+1)/((SMOW!$AA$4/1000)+1))-1)*1000</f>
        <v>-19.452574421565782</v>
      </c>
      <c r="AB104" s="80">
        <f>Z104*SMOW!$AN$6</f>
        <v>-10.468348329786814</v>
      </c>
      <c r="AC104" s="80">
        <f>AA104*SMOW!$AN$12</f>
        <v>-19.804773053719448</v>
      </c>
      <c r="AD104" s="80">
        <f t="shared" si="281"/>
        <v>-10.523526911730432</v>
      </c>
      <c r="AE104" s="80">
        <f t="shared" si="282"/>
        <v>-20.003515987755598</v>
      </c>
      <c r="AF104" s="44">
        <f>(AD104-SMOW!AN$14*AE104)</f>
        <v>3.8329529804524753E-2</v>
      </c>
      <c r="AG104" s="45">
        <f t="shared" si="283"/>
        <v>38.329529804524753</v>
      </c>
      <c r="AK104" s="46">
        <v>24</v>
      </c>
      <c r="AL104" s="46">
        <v>2</v>
      </c>
      <c r="AM104" s="46">
        <v>1</v>
      </c>
      <c r="AN104" s="46">
        <v>0</v>
      </c>
    </row>
    <row r="105" spans="1:40" customFormat="1" x14ac:dyDescent="0.2">
      <c r="A105">
        <v>4364</v>
      </c>
      <c r="B105" t="s">
        <v>145</v>
      </c>
      <c r="C105" t="s">
        <v>61</v>
      </c>
      <c r="D105" t="s">
        <v>68</v>
      </c>
      <c r="E105" t="s">
        <v>274</v>
      </c>
      <c r="F105">
        <v>-10.287514169914999</v>
      </c>
      <c r="G105">
        <v>-10.340796802972299</v>
      </c>
      <c r="H105">
        <v>4.5736885418997597E-3</v>
      </c>
      <c r="I105">
        <v>-19.4297514197943</v>
      </c>
      <c r="J105">
        <v>-19.620990284058401</v>
      </c>
      <c r="K105">
        <v>1.4506843222373601E-3</v>
      </c>
      <c r="L105">
        <v>1.9086067010515399E-2</v>
      </c>
      <c r="M105">
        <v>4.6020513816822104E-3</v>
      </c>
      <c r="N105">
        <v>-20.377624636162501</v>
      </c>
      <c r="O105">
        <v>4.5270598256946099E-3</v>
      </c>
      <c r="P105">
        <v>-38.9392839554977</v>
      </c>
      <c r="Q105">
        <v>1.42182134885549E-3</v>
      </c>
      <c r="R105">
        <v>-58.752282834605303</v>
      </c>
      <c r="S105">
        <v>0.16576113232761699</v>
      </c>
      <c r="T105">
        <v>155.910866480327</v>
      </c>
      <c r="U105">
        <v>6.7763061775273595E-2</v>
      </c>
      <c r="V105" s="14">
        <v>44844.710868055554</v>
      </c>
      <c r="W105">
        <v>2.5</v>
      </c>
      <c r="X105">
        <v>5.7118801542410703E-2</v>
      </c>
      <c r="Y105">
        <v>5.2393766046999003E-2</v>
      </c>
      <c r="Z105" s="80">
        <f>((((N105/1000)+1)/((SMOW!$Z$4/1000)+1))-1)*1000</f>
        <v>-10.058689163931156</v>
      </c>
      <c r="AA105" s="80">
        <f>((((P105/1000)+1)/((SMOW!$AA$4/1000)+1))-1)*1000</f>
        <v>-19.047617610410516</v>
      </c>
      <c r="AB105" s="80">
        <f>Z105*SMOW!$AN$6</f>
        <v>-10.255323254043859</v>
      </c>
      <c r="AC105" s="80">
        <f>AA105*SMOW!$AN$12</f>
        <v>-19.39248429606295</v>
      </c>
      <c r="AD105" s="80">
        <f t="shared" si="281"/>
        <v>-10.308271392824741</v>
      </c>
      <c r="AE105" s="80">
        <f t="shared" si="282"/>
        <v>-19.582985401211094</v>
      </c>
      <c r="AF105" s="44">
        <f>(AD105-SMOW!AN$14*AE105)</f>
        <v>3.1544899014717132E-2</v>
      </c>
      <c r="AG105" s="45">
        <f t="shared" si="283"/>
        <v>31.544899014717132</v>
      </c>
      <c r="AH105" s="2">
        <f>AVERAGE(AG104:AG105)</f>
        <v>34.937214409620942</v>
      </c>
      <c r="AI105" s="19">
        <f>STDEV(AG104:AG105)</f>
        <v>4.7974584393200113</v>
      </c>
      <c r="AK105" s="46">
        <v>24</v>
      </c>
      <c r="AL105" s="46">
        <v>0</v>
      </c>
      <c r="AM105" s="46">
        <v>0</v>
      </c>
      <c r="AN105" s="46">
        <v>0</v>
      </c>
    </row>
    <row r="106" spans="1:40" customFormat="1" x14ac:dyDescent="0.2">
      <c r="A106">
        <v>4365</v>
      </c>
      <c r="B106" t="s">
        <v>213</v>
      </c>
      <c r="C106" t="s">
        <v>61</v>
      </c>
      <c r="D106" t="s">
        <v>69</v>
      </c>
      <c r="E106" t="s">
        <v>254</v>
      </c>
      <c r="F106">
        <v>-1.40870564967881</v>
      </c>
      <c r="G106">
        <v>-1.4096994570901</v>
      </c>
      <c r="H106">
        <v>5.7599689653437796E-3</v>
      </c>
      <c r="I106">
        <v>-2.68473486731282</v>
      </c>
      <c r="J106">
        <v>-2.6883452955917502</v>
      </c>
      <c r="K106">
        <v>1.8104974582571699E-3</v>
      </c>
      <c r="L106">
        <v>9.7468589823487897E-3</v>
      </c>
      <c r="M106">
        <v>5.9668530629145601E-3</v>
      </c>
      <c r="N106">
        <v>-11.589335494089701</v>
      </c>
      <c r="O106">
        <v>5.7012461302041904E-3</v>
      </c>
      <c r="P106">
        <v>-22.527428077342801</v>
      </c>
      <c r="Q106">
        <v>1.7744756035063399E-3</v>
      </c>
      <c r="R106">
        <v>-33.276802922287402</v>
      </c>
      <c r="S106">
        <v>0.13594228306183301</v>
      </c>
      <c r="T106">
        <v>152.11225130061899</v>
      </c>
      <c r="U106">
        <v>7.0246478500555903E-2</v>
      </c>
      <c r="V106" s="14">
        <v>44845.395196759258</v>
      </c>
      <c r="W106">
        <v>2.5</v>
      </c>
      <c r="X106">
        <v>3.8890381694513699E-4</v>
      </c>
      <c r="Y106" s="67">
        <v>2.1948746777864801E-5</v>
      </c>
      <c r="Z106" s="80">
        <f>((((N106/1000)+1)/((SMOW!$Z$4/1000)+1))-1)*1000</f>
        <v>-1.177827831952305</v>
      </c>
      <c r="AA106" s="80">
        <f>((((P106/1000)+1)/((SMOW!$AA$4/1000)+1))-1)*1000</f>
        <v>-2.2960754296298402</v>
      </c>
      <c r="AB106" s="80">
        <f>Z106*SMOW!$AN$6</f>
        <v>-1.2008528106817247</v>
      </c>
      <c r="AC106" s="80">
        <f>AA106*SMOW!$AN$12</f>
        <v>-2.3376470287463431</v>
      </c>
      <c r="AD106" s="80">
        <f t="shared" ref="AD106" si="284">LN((AB106/1000)+1)*1000</f>
        <v>-1.201574412167475</v>
      </c>
      <c r="AE106" s="80">
        <f t="shared" ref="AE106" si="285">LN((AC106/1000)+1)*1000</f>
        <v>-2.3403835911383521</v>
      </c>
      <c r="AF106" s="44">
        <f>(AD106-SMOW!AN$14*AE106)</f>
        <v>3.4148123953575027E-2</v>
      </c>
      <c r="AG106" s="45">
        <f t="shared" ref="AG106" si="286">AF106*1000</f>
        <v>34.148123953575023</v>
      </c>
      <c r="AK106" s="46">
        <v>24</v>
      </c>
      <c r="AL106" s="46">
        <v>3</v>
      </c>
      <c r="AM106" s="46">
        <v>0</v>
      </c>
      <c r="AN106" s="46">
        <v>0</v>
      </c>
    </row>
    <row r="107" spans="1:40" customFormat="1" x14ac:dyDescent="0.2">
      <c r="A107">
        <v>4366</v>
      </c>
      <c r="B107" t="s">
        <v>213</v>
      </c>
      <c r="C107" t="s">
        <v>61</v>
      </c>
      <c r="D107" t="s">
        <v>69</v>
      </c>
      <c r="E107" t="s">
        <v>255</v>
      </c>
      <c r="F107">
        <v>-1.38023037660763</v>
      </c>
      <c r="G107">
        <v>-1.3811842454184</v>
      </c>
      <c r="H107">
        <v>5.0520632316233098E-3</v>
      </c>
      <c r="I107">
        <v>-2.6068393136277699</v>
      </c>
      <c r="J107">
        <v>-2.61024309476021</v>
      </c>
      <c r="K107">
        <v>1.7802326219462301E-3</v>
      </c>
      <c r="L107">
        <v>-2.9758913850086001E-3</v>
      </c>
      <c r="M107">
        <v>4.8936636215627296E-3</v>
      </c>
      <c r="N107">
        <v>-11.5611505261879</v>
      </c>
      <c r="O107">
        <v>5.0005574894826897E-3</v>
      </c>
      <c r="P107">
        <v>-22.451082342083499</v>
      </c>
      <c r="Q107">
        <v>1.7448129196755301E-3</v>
      </c>
      <c r="R107">
        <v>-33.538602570175499</v>
      </c>
      <c r="S107">
        <v>0.16904287080147101</v>
      </c>
      <c r="T107">
        <v>165.88222240426501</v>
      </c>
      <c r="U107">
        <v>5.81244600942106E-2</v>
      </c>
      <c r="V107" s="14">
        <v>44845.475474537037</v>
      </c>
      <c r="W107">
        <v>2.5</v>
      </c>
      <c r="X107">
        <v>5.8181491347015103E-3</v>
      </c>
      <c r="Y107">
        <v>1.28118055425959E-2</v>
      </c>
      <c r="Z107" s="80">
        <f>((((N107/1000)+1)/((SMOW!$Z$4/1000)+1))-1)*1000</f>
        <v>-1.1493459752979218</v>
      </c>
      <c r="AA107" s="80">
        <f>((((P107/1000)+1)/((SMOW!$AA$4/1000)+1))-1)*1000</f>
        <v>-2.2181495196040846</v>
      </c>
      <c r="AB107" s="80">
        <f>Z107*SMOW!$AN$6</f>
        <v>-1.1718141713415777</v>
      </c>
      <c r="AC107" s="80">
        <f>AA107*SMOW!$AN$12</f>
        <v>-2.2583102309724872</v>
      </c>
      <c r="AD107" s="80">
        <f t="shared" ref="AD107" si="287">LN((AB107/1000)+1)*1000</f>
        <v>-1.1725012823977778</v>
      </c>
      <c r="AE107" s="80">
        <f t="shared" ref="AE107" si="288">LN((AC107/1000)+1)*1000</f>
        <v>-2.2608640591374076</v>
      </c>
      <c r="AF107" s="44">
        <f>(AD107-SMOW!AN$14*AE107)</f>
        <v>2.1234940826773352E-2</v>
      </c>
      <c r="AG107" s="45">
        <f t="shared" ref="AG107" si="289">AF107*1000</f>
        <v>21.234940826773354</v>
      </c>
      <c r="AH107" s="2"/>
      <c r="AI107" s="19"/>
      <c r="AJ107" t="s">
        <v>256</v>
      </c>
      <c r="AK107" s="46">
        <v>24</v>
      </c>
      <c r="AL107" s="46">
        <v>0</v>
      </c>
      <c r="AM107" s="46">
        <v>0</v>
      </c>
      <c r="AN107" s="46">
        <v>0</v>
      </c>
    </row>
    <row r="108" spans="1:40" customFormat="1" x14ac:dyDescent="0.2">
      <c r="A108">
        <v>4367</v>
      </c>
      <c r="B108" t="s">
        <v>145</v>
      </c>
      <c r="C108" t="s">
        <v>61</v>
      </c>
      <c r="D108" t="s">
        <v>69</v>
      </c>
      <c r="E108" t="s">
        <v>257</v>
      </c>
      <c r="F108">
        <v>-1.3971549618860599</v>
      </c>
      <c r="G108">
        <v>-1.39813222617882</v>
      </c>
      <c r="H108">
        <v>4.1281598182290402E-3</v>
      </c>
      <c r="I108">
        <v>-2.6420342827548802</v>
      </c>
      <c r="J108">
        <v>-2.6455308936780502</v>
      </c>
      <c r="K108">
        <v>3.7704839776744299E-3</v>
      </c>
      <c r="L108">
        <v>-1.2919143168125099E-3</v>
      </c>
      <c r="M108">
        <v>3.9505727535296504E-3</v>
      </c>
      <c r="N108">
        <v>-11.5779025654618</v>
      </c>
      <c r="O108">
        <v>4.0860732636140602E-3</v>
      </c>
      <c r="P108">
        <v>-22.485577068268999</v>
      </c>
      <c r="Q108">
        <v>3.69546601751824E-3</v>
      </c>
      <c r="R108">
        <v>-33.791349410298103</v>
      </c>
      <c r="S108">
        <v>0.119574573628069</v>
      </c>
      <c r="T108">
        <v>165.30648465725699</v>
      </c>
      <c r="U108">
        <v>0.12511284235260201</v>
      </c>
      <c r="V108" s="14">
        <v>44846.625196759262</v>
      </c>
      <c r="W108">
        <v>2.5</v>
      </c>
      <c r="X108">
        <v>2.2041304411202799E-2</v>
      </c>
      <c r="Y108">
        <v>2.12070107797806E-2</v>
      </c>
      <c r="Z108" s="80">
        <f>((((N108/1000)+1)/((SMOW!$Z$4/1000)+1))-1)*1000</f>
        <v>-1.1662744735998487</v>
      </c>
      <c r="AA108" s="80">
        <f>((((P108/1000)+1)/((SMOW!$AA$4/1000)+1))-1)*1000</f>
        <v>-2.2533582044110823</v>
      </c>
      <c r="AB108" s="80">
        <f>Z108*SMOW!$AN$6</f>
        <v>-1.1890735994303112</v>
      </c>
      <c r="AC108" s="80">
        <f>AA108*SMOW!$AN$12</f>
        <v>-2.2941563867054517</v>
      </c>
      <c r="AD108" s="80">
        <f t="shared" ref="AD108" si="290">LN((AB108/1000)+1)*1000</f>
        <v>-1.1897811083518179</v>
      </c>
      <c r="AE108" s="80">
        <f t="shared" ref="AE108" si="291">LN((AC108/1000)+1)*1000</f>
        <v>-2.2967919952391798</v>
      </c>
      <c r="AF108" s="44">
        <f>(AD108-SMOW!AN$14*AE108)</f>
        <v>2.2925065134469014E-2</v>
      </c>
      <c r="AG108" s="45">
        <f t="shared" ref="AG108" si="292">AF108*1000</f>
        <v>22.925065134469016</v>
      </c>
      <c r="AH108" s="2">
        <f>AVERAGE(AG106:AG108)</f>
        <v>26.102709971605794</v>
      </c>
      <c r="AI108" s="19">
        <f>STDEV(AG106:AG108)</f>
        <v>7.0185927827318499</v>
      </c>
      <c r="AK108" s="46">
        <v>24</v>
      </c>
      <c r="AL108" s="46">
        <v>1</v>
      </c>
      <c r="AM108" s="46">
        <v>0</v>
      </c>
      <c r="AN108" s="46">
        <v>0</v>
      </c>
    </row>
    <row r="109" spans="1:40" customFormat="1" x14ac:dyDescent="0.2">
      <c r="A109">
        <v>4368</v>
      </c>
      <c r="B109" t="s">
        <v>145</v>
      </c>
      <c r="C109" t="s">
        <v>61</v>
      </c>
      <c r="D109" t="s">
        <v>22</v>
      </c>
      <c r="E109" t="s">
        <v>262</v>
      </c>
      <c r="F109">
        <v>-0.247135354935649</v>
      </c>
      <c r="G109">
        <v>-0.247166396347414</v>
      </c>
      <c r="H109">
        <v>5.0545590719953898E-3</v>
      </c>
      <c r="I109">
        <v>-0.42506372280111698</v>
      </c>
      <c r="J109">
        <v>-0.42515413376530897</v>
      </c>
      <c r="K109">
        <v>1.5314277666258599E-3</v>
      </c>
      <c r="L109">
        <v>-2.2685013719331199E-2</v>
      </c>
      <c r="M109">
        <v>5.24997985943441E-3</v>
      </c>
      <c r="N109">
        <v>-10.4396073987287</v>
      </c>
      <c r="O109">
        <v>5.00302788478216E-3</v>
      </c>
      <c r="P109">
        <v>-20.312715596198299</v>
      </c>
      <c r="Q109">
        <v>1.5009583128743401E-3</v>
      </c>
      <c r="R109">
        <v>-31.020690661963801</v>
      </c>
      <c r="S109">
        <v>0.13247553687292801</v>
      </c>
      <c r="T109">
        <v>182.139101510784</v>
      </c>
      <c r="U109">
        <v>9.0572174973181499E-2</v>
      </c>
      <c r="V109" s="14">
        <v>44846.71980324074</v>
      </c>
      <c r="W109">
        <v>2.5</v>
      </c>
      <c r="X109">
        <v>1.8331480784245902E-2</v>
      </c>
      <c r="Y109">
        <v>1.61167491613225E-2</v>
      </c>
      <c r="Z109" s="80">
        <f>((((N109/1000)+1)/((SMOW!$Z$4/1000)+1))-1)*1000</f>
        <v>-1.5988978073533389E-2</v>
      </c>
      <c r="AA109" s="80">
        <f>((((P109/1000)+1)/((SMOW!$AA$4/1000)+1))-1)*1000</f>
        <v>-3.5523678406312875E-2</v>
      </c>
      <c r="AB109" s="80">
        <f>Z109*SMOW!$AN$6</f>
        <v>-1.6301541480562107E-2</v>
      </c>
      <c r="AC109" s="80">
        <f>AA109*SMOW!$AN$12</f>
        <v>-3.6166852449636397E-2</v>
      </c>
      <c r="AD109" s="80">
        <f t="shared" ref="AD109:AD110" si="293">LN((AB109/1000)+1)*1000</f>
        <v>-1.6301674352150269E-2</v>
      </c>
      <c r="AE109" s="80">
        <f t="shared" ref="AE109:AE110" si="294">LN((AC109/1000)+1)*1000</f>
        <v>-3.616750648604828E-2</v>
      </c>
      <c r="AF109" s="44">
        <f>(AD109-SMOW!AN$14*AE109)</f>
        <v>2.7947690724832233E-3</v>
      </c>
      <c r="AG109" s="45">
        <f t="shared" ref="AG109:AG110" si="295">AF109*1000</f>
        <v>2.7947690724832235</v>
      </c>
      <c r="AK109" s="46">
        <v>24</v>
      </c>
      <c r="AL109" s="46">
        <v>1</v>
      </c>
      <c r="AM109" s="46">
        <v>0</v>
      </c>
      <c r="AN109" s="46">
        <v>0</v>
      </c>
    </row>
    <row r="110" spans="1:40" customFormat="1" x14ac:dyDescent="0.2">
      <c r="A110">
        <v>4369</v>
      </c>
      <c r="B110" t="s">
        <v>145</v>
      </c>
      <c r="C110" t="s">
        <v>61</v>
      </c>
      <c r="D110" t="s">
        <v>22</v>
      </c>
      <c r="E110" t="s">
        <v>261</v>
      </c>
      <c r="F110">
        <v>-0.221376030281009</v>
      </c>
      <c r="G110">
        <v>-0.22140100104222499</v>
      </c>
      <c r="H110">
        <v>4.8741135766506597E-3</v>
      </c>
      <c r="I110">
        <v>-0.38650025304833002</v>
      </c>
      <c r="J110">
        <v>-0.38657500313730903</v>
      </c>
      <c r="K110">
        <v>1.42477213267612E-3</v>
      </c>
      <c r="L110">
        <v>-1.7289399385725698E-2</v>
      </c>
      <c r="M110">
        <v>4.8844854909683598E-3</v>
      </c>
      <c r="N110">
        <v>-10.414110690172199</v>
      </c>
      <c r="O110">
        <v>4.8244220297439001E-3</v>
      </c>
      <c r="P110">
        <v>-20.274919389442601</v>
      </c>
      <c r="Q110">
        <v>1.3964247110420001E-3</v>
      </c>
      <c r="R110">
        <v>-30.369154923795499</v>
      </c>
      <c r="S110">
        <v>0.13203237908964599</v>
      </c>
      <c r="T110">
        <v>174.99889946485499</v>
      </c>
      <c r="U110">
        <v>8.17315071712474E-2</v>
      </c>
      <c r="V110" s="14">
        <v>44846.7965625</v>
      </c>
      <c r="W110">
        <v>2.5</v>
      </c>
      <c r="X110">
        <v>6.5153721405156002E-3</v>
      </c>
      <c r="Y110">
        <v>5.4121596897350101E-3</v>
      </c>
      <c r="Z110" s="80">
        <f>((((N110/1000)+1)/((SMOW!$Z$4/1000)+1))-1)*1000</f>
        <v>9.7763022275376699E-3</v>
      </c>
      <c r="AA110" s="80">
        <f>((((P110/1000)+1)/((SMOW!$AA$4/1000)+1))-1)*1000</f>
        <v>3.0548197502699992E-3</v>
      </c>
      <c r="AB110" s="80">
        <f>Z110*SMOW!$AN$6</f>
        <v>9.9674160259510761E-3</v>
      </c>
      <c r="AC110" s="80">
        <f>AA110*SMOW!$AN$12</f>
        <v>3.1101287964766708E-3</v>
      </c>
      <c r="AD110" s="80">
        <f t="shared" si="293"/>
        <v>9.9673663515189945E-3</v>
      </c>
      <c r="AE110" s="80">
        <f t="shared" si="294"/>
        <v>3.1101239600613167E-3</v>
      </c>
      <c r="AF110" s="44">
        <f>(AD110-SMOW!AN$14*AE110)</f>
        <v>8.3252209006066183E-3</v>
      </c>
      <c r="AG110" s="45">
        <f t="shared" si="295"/>
        <v>8.3252209006066185</v>
      </c>
      <c r="AK110" s="46">
        <v>24</v>
      </c>
      <c r="AL110" s="46">
        <v>0</v>
      </c>
      <c r="AM110" s="46">
        <v>0</v>
      </c>
      <c r="AN110" s="46">
        <v>0</v>
      </c>
    </row>
    <row r="111" spans="1:40" customFormat="1" x14ac:dyDescent="0.2">
      <c r="A111">
        <v>4370</v>
      </c>
      <c r="B111" t="s">
        <v>213</v>
      </c>
      <c r="C111" t="s">
        <v>61</v>
      </c>
      <c r="D111" t="s">
        <v>22</v>
      </c>
      <c r="E111" t="s">
        <v>260</v>
      </c>
      <c r="F111">
        <v>-0.21898015095720699</v>
      </c>
      <c r="G111">
        <v>-0.219004512335148</v>
      </c>
      <c r="H111">
        <v>4.4234720644574198E-3</v>
      </c>
      <c r="I111">
        <v>-0.35207817352871401</v>
      </c>
      <c r="J111">
        <v>-0.35214028672591902</v>
      </c>
      <c r="K111">
        <v>2.4707457878884302E-3</v>
      </c>
      <c r="L111">
        <v>-3.3074440943863199E-2</v>
      </c>
      <c r="M111">
        <v>4.46311119711884E-3</v>
      </c>
      <c r="N111">
        <v>-10.411739236818001</v>
      </c>
      <c r="O111">
        <v>4.3783748039775998E-3</v>
      </c>
      <c r="P111">
        <v>-20.241182175368699</v>
      </c>
      <c r="Q111">
        <v>2.4215875604132798E-3</v>
      </c>
      <c r="R111">
        <v>-30.699765232690201</v>
      </c>
      <c r="S111">
        <v>0.13659727962349999</v>
      </c>
      <c r="T111">
        <v>168.119857348903</v>
      </c>
      <c r="U111">
        <v>0.11399995608526201</v>
      </c>
      <c r="V111" s="14">
        <v>44847.406898148147</v>
      </c>
      <c r="W111">
        <v>2.5</v>
      </c>
      <c r="X111">
        <v>4.7143486990552798E-2</v>
      </c>
      <c r="Y111">
        <v>4.5484655277488802E-2</v>
      </c>
      <c r="Z111" s="80">
        <f>((((N111/1000)+1)/((SMOW!$Z$4/1000)+1))-1)*1000</f>
        <v>1.2172735486926101E-2</v>
      </c>
      <c r="AA111" s="80">
        <f>((((P111/1000)+1)/((SMOW!$AA$4/1000)+1))-1)*1000</f>
        <v>3.7490313750332405E-2</v>
      </c>
      <c r="AB111" s="80">
        <f>Z111*SMOW!$AN$6</f>
        <v>1.2410696390941039E-2</v>
      </c>
      <c r="AC111" s="80">
        <f>AA111*SMOW!$AN$12</f>
        <v>3.8169094714523982E-2</v>
      </c>
      <c r="AD111" s="80">
        <f t="shared" ref="AD111" si="296">LN((AB111/1000)+1)*1000</f>
        <v>1.2410619378963388E-2</v>
      </c>
      <c r="AE111" s="80">
        <f t="shared" ref="AE111" si="297">LN((AC111/1000)+1)*1000</f>
        <v>3.8168366293075039E-2</v>
      </c>
      <c r="AF111" s="44">
        <f>(AD111-SMOW!AN$14*AE111)</f>
        <v>-7.7422780237802347E-3</v>
      </c>
      <c r="AG111" s="45">
        <f t="shared" ref="AG111" si="298">AF111*1000</f>
        <v>-7.7422780237802344</v>
      </c>
      <c r="AK111" s="46">
        <v>24</v>
      </c>
      <c r="AL111" s="46">
        <v>1</v>
      </c>
      <c r="AM111" s="46">
        <v>0</v>
      </c>
      <c r="AN111" s="46">
        <v>0</v>
      </c>
    </row>
    <row r="112" spans="1:40" customFormat="1" x14ac:dyDescent="0.2">
      <c r="A112">
        <v>4371</v>
      </c>
      <c r="B112" t="s">
        <v>145</v>
      </c>
      <c r="C112" t="s">
        <v>61</v>
      </c>
      <c r="D112" t="s">
        <v>22</v>
      </c>
      <c r="E112" t="s">
        <v>263</v>
      </c>
      <c r="F112">
        <v>-0.24142791280119499</v>
      </c>
      <c r="G112">
        <v>-0.24145774361942901</v>
      </c>
      <c r="H112">
        <v>5.9142441250242799E-3</v>
      </c>
      <c r="I112">
        <v>-0.400459704639261</v>
      </c>
      <c r="J112">
        <v>-0.40053996928112101</v>
      </c>
      <c r="K112">
        <v>1.74228951038563E-3</v>
      </c>
      <c r="L112">
        <v>-2.9972639838996801E-2</v>
      </c>
      <c r="M112">
        <v>5.8403585023521498E-3</v>
      </c>
      <c r="N112">
        <v>-10.433958143918799</v>
      </c>
      <c r="O112">
        <v>5.8539484559278999E-3</v>
      </c>
      <c r="P112">
        <v>-20.2886011022633</v>
      </c>
      <c r="Q112">
        <v>1.70762472839899E-3</v>
      </c>
      <c r="R112">
        <v>-30.833064193443899</v>
      </c>
      <c r="S112">
        <v>0.102414330933118</v>
      </c>
      <c r="T112">
        <v>173.28604057512601</v>
      </c>
      <c r="U112">
        <v>6.6522026273875601E-2</v>
      </c>
      <c r="V112" s="14">
        <v>44847.48574074074</v>
      </c>
      <c r="W112">
        <v>2.5</v>
      </c>
      <c r="X112">
        <v>4.5109979897158103E-3</v>
      </c>
      <c r="Y112">
        <v>2.9843175794132802E-3</v>
      </c>
      <c r="Z112" s="80">
        <f>((((N112/1000)+1)/((SMOW!$Z$4/1000)+1))-1)*1000</f>
        <v>-1.0280216358404815E-2</v>
      </c>
      <c r="AA112" s="80">
        <f>((((P112/1000)+1)/((SMOW!$AA$4/1000)+1))-1)*1000</f>
        <v>-1.0910071918446285E-2</v>
      </c>
      <c r="AB112" s="80">
        <f>Z112*SMOW!$AN$6</f>
        <v>-1.0481181012630856E-2</v>
      </c>
      <c r="AC112" s="80">
        <f>AA112*SMOW!$AN$12</f>
        <v>-1.1107604251344853E-2</v>
      </c>
      <c r="AD112" s="80">
        <f t="shared" ref="AD112" si="299">LN((AB112/1000)+1)*1000</f>
        <v>-1.0481235940617456E-2</v>
      </c>
      <c r="AE112" s="80">
        <f t="shared" ref="AE112" si="300">LN((AC112/1000)+1)*1000</f>
        <v>-1.1107665941274275E-2</v>
      </c>
      <c r="AF112" s="44">
        <f>(AD112-SMOW!AN$14*AE112)</f>
        <v>-4.6163883236246383E-3</v>
      </c>
      <c r="AG112" s="45">
        <f t="shared" ref="AG112" si="301">AF112*1000</f>
        <v>-4.6163883236246379</v>
      </c>
      <c r="AH112" s="2">
        <f>AVERAGE(AG109:AG112)</f>
        <v>-0.3096690935787576</v>
      </c>
      <c r="AI112" s="19">
        <f>STDEV(AG109:AG112)</f>
        <v>7.2569591330056582</v>
      </c>
      <c r="AK112" s="46">
        <v>24</v>
      </c>
      <c r="AL112" s="46">
        <v>0</v>
      </c>
      <c r="AM112" s="46">
        <v>0</v>
      </c>
      <c r="AN112" s="46">
        <v>0</v>
      </c>
    </row>
    <row r="113" spans="1:40" customFormat="1" x14ac:dyDescent="0.2">
      <c r="A113">
        <v>4372</v>
      </c>
      <c r="B113" t="s">
        <v>145</v>
      </c>
      <c r="C113" t="s">
        <v>61</v>
      </c>
      <c r="D113" t="s">
        <v>24</v>
      </c>
      <c r="E113" t="s">
        <v>264</v>
      </c>
      <c r="F113">
        <v>-29.381896388968698</v>
      </c>
      <c r="G113">
        <v>-29.822190652191999</v>
      </c>
      <c r="H113">
        <v>4.6442286745775703E-3</v>
      </c>
      <c r="I113">
        <v>-54.911503177858101</v>
      </c>
      <c r="J113">
        <v>-56.476708502434597</v>
      </c>
      <c r="K113">
        <v>1.66098708424582E-3</v>
      </c>
      <c r="L113">
        <v>-2.4885629065766902E-3</v>
      </c>
      <c r="M113">
        <v>4.8038640797463004E-3</v>
      </c>
      <c r="N113">
        <v>-39.277339789140498</v>
      </c>
      <c r="O113">
        <v>4.5968808023138701E-3</v>
      </c>
      <c r="P113">
        <v>-73.715086913513801</v>
      </c>
      <c r="Q113">
        <v>1.6279399041913101E-3</v>
      </c>
      <c r="R113">
        <v>-106.43756999204599</v>
      </c>
      <c r="S113">
        <v>0.13260570828291099</v>
      </c>
      <c r="T113">
        <v>72.525112930314904</v>
      </c>
      <c r="U113">
        <v>7.9448773121399904E-2</v>
      </c>
      <c r="V113" s="14">
        <v>44847.568414351852</v>
      </c>
      <c r="W113">
        <v>2.5</v>
      </c>
      <c r="X113">
        <v>2.6782087571925999E-2</v>
      </c>
      <c r="Y113">
        <v>2.3699616940759401E-2</v>
      </c>
      <c r="Z113" s="80">
        <f>((((N113/1000)+1)/((SMOW!$Z$4/1000)+1))-1)*1000</f>
        <v>-29.157486071278662</v>
      </c>
      <c r="AA113" s="80">
        <f>((((P113/1000)+1)/((SMOW!$AA$4/1000)+1))-1)*1000</f>
        <v>-54.543196809172741</v>
      </c>
      <c r="AB113" s="80">
        <f>Z113*SMOW!$AN$6</f>
        <v>-29.727476419937467</v>
      </c>
      <c r="AC113" s="80">
        <f>AA113*SMOW!$AN$12</f>
        <v>-55.530728787879994</v>
      </c>
      <c r="AD113" s="80">
        <f t="shared" ref="AD113" si="302">LN((AB113/1000)+1)*1000</f>
        <v>-30.178294799977206</v>
      </c>
      <c r="AE113" s="80">
        <f t="shared" ref="AE113" si="303">LN((AC113/1000)+1)*1000</f>
        <v>-57.132127019675998</v>
      </c>
      <c r="AF113" s="44">
        <f>(AD113-SMOW!AN$14*AE113)</f>
        <v>-1.2531733588275529E-2</v>
      </c>
      <c r="AG113" s="45">
        <f t="shared" ref="AG113" si="304">AF113*1000</f>
        <v>-12.531733588275529</v>
      </c>
      <c r="AI113" s="19"/>
      <c r="AK113" s="46">
        <v>24</v>
      </c>
      <c r="AL113" s="46">
        <v>2</v>
      </c>
      <c r="AM113" s="46">
        <v>0</v>
      </c>
      <c r="AN113" s="46">
        <v>0</v>
      </c>
    </row>
    <row r="114" spans="1:40" customFormat="1" x14ac:dyDescent="0.2">
      <c r="A114">
        <v>4373</v>
      </c>
      <c r="B114" t="s">
        <v>145</v>
      </c>
      <c r="C114" t="s">
        <v>61</v>
      </c>
      <c r="D114" t="s">
        <v>24</v>
      </c>
      <c r="E114" t="s">
        <v>265</v>
      </c>
      <c r="F114">
        <v>-29.3018959046479</v>
      </c>
      <c r="G114">
        <v>-29.739771763514899</v>
      </c>
      <c r="H114">
        <v>4.2068428784742496E-3</v>
      </c>
      <c r="I114">
        <v>-54.756259626274897</v>
      </c>
      <c r="J114">
        <v>-56.312458483918299</v>
      </c>
      <c r="K114">
        <v>1.65324135063225E-3</v>
      </c>
      <c r="L114">
        <v>-6.7936840059895903E-3</v>
      </c>
      <c r="M114">
        <v>4.4244899950478499E-3</v>
      </c>
      <c r="N114">
        <v>-39.198154909084302</v>
      </c>
      <c r="O114">
        <v>4.1639541507229698E-3</v>
      </c>
      <c r="P114">
        <v>-73.562932104552502</v>
      </c>
      <c r="Q114">
        <v>1.6203482805373899E-3</v>
      </c>
      <c r="R114">
        <v>-106.908896608953</v>
      </c>
      <c r="S114">
        <v>0.12898732186230299</v>
      </c>
      <c r="T114">
        <v>86.379335106580101</v>
      </c>
      <c r="U114">
        <v>7.6914449475408694E-2</v>
      </c>
      <c r="V114" s="14">
        <v>44847.648935185185</v>
      </c>
      <c r="W114">
        <v>2.5</v>
      </c>
      <c r="X114">
        <v>7.3874593097796801E-2</v>
      </c>
      <c r="Y114">
        <v>7.7586740062884393E-2</v>
      </c>
      <c r="Z114" s="80">
        <f>((((N114/1000)+1)/((SMOW!$Z$4/1000)+1))-1)*1000</f>
        <v>-29.077467090564689</v>
      </c>
      <c r="AA114" s="80">
        <f>((((P114/1000)+1)/((SMOW!$AA$4/1000)+1))-1)*1000</f>
        <v>-54.387892758293589</v>
      </c>
      <c r="AB114" s="80">
        <f>Z114*SMOW!$AN$6</f>
        <v>-29.645893173819921</v>
      </c>
      <c r="AC114" s="80">
        <f>AA114*SMOW!$AN$12</f>
        <v>-55.372612879140682</v>
      </c>
      <c r="AD114" s="80">
        <f t="shared" ref="AD114" si="305">LN((AB114/1000)+1)*1000</f>
        <v>-30.094215518690113</v>
      </c>
      <c r="AE114" s="80">
        <f t="shared" ref="AE114" si="306">LN((AC114/1000)+1)*1000</f>
        <v>-56.964728587826421</v>
      </c>
      <c r="AF114" s="44">
        <f>(AD114-SMOW!AN$14*AE114)</f>
        <v>-1.6838824317762402E-2</v>
      </c>
      <c r="AG114" s="45">
        <f t="shared" ref="AG114" si="307">AF114*1000</f>
        <v>-16.838824317762402</v>
      </c>
      <c r="AI114" s="19"/>
      <c r="AK114" s="46">
        <v>24</v>
      </c>
      <c r="AL114" s="46">
        <v>0</v>
      </c>
      <c r="AM114" s="46">
        <v>0</v>
      </c>
      <c r="AN114" s="46">
        <v>0</v>
      </c>
    </row>
    <row r="115" spans="1:40" customFormat="1" x14ac:dyDescent="0.2">
      <c r="A115">
        <v>4374</v>
      </c>
      <c r="B115" t="s">
        <v>145</v>
      </c>
      <c r="C115" t="s">
        <v>61</v>
      </c>
      <c r="D115" t="s">
        <v>24</v>
      </c>
      <c r="E115" t="s">
        <v>268</v>
      </c>
      <c r="F115">
        <v>-29.380064710045598</v>
      </c>
      <c r="G115">
        <v>-29.820303675630999</v>
      </c>
      <c r="H115">
        <v>5.5016691270948197E-3</v>
      </c>
      <c r="I115">
        <v>-54.904546223572098</v>
      </c>
      <c r="J115">
        <v>-56.469347363828597</v>
      </c>
      <c r="K115">
        <v>1.72407850037862E-3</v>
      </c>
      <c r="L115">
        <v>-4.48826752947094E-3</v>
      </c>
      <c r="M115">
        <v>5.8156318454609199E-3</v>
      </c>
      <c r="N115">
        <v>-39.275526784168598</v>
      </c>
      <c r="O115">
        <v>5.4455796566322502E-3</v>
      </c>
      <c r="P115">
        <v>-73.7082683755484</v>
      </c>
      <c r="Q115">
        <v>1.6897760466317701E-3</v>
      </c>
      <c r="R115">
        <v>-106.527233195333</v>
      </c>
      <c r="S115">
        <v>0.138517194737696</v>
      </c>
      <c r="T115">
        <v>90.089476335634899</v>
      </c>
      <c r="U115">
        <v>7.4415975930114606E-2</v>
      </c>
      <c r="V115" s="14">
        <v>44847.725624999999</v>
      </c>
      <c r="W115">
        <v>2.5</v>
      </c>
      <c r="X115">
        <v>0.16580464449760501</v>
      </c>
      <c r="Y115">
        <v>0.36786663025197502</v>
      </c>
      <c r="Z115" s="80">
        <f>((((N115/1000)+1)/((SMOW!$Z$4/1000)+1))-1)*1000</f>
        <v>-29.155653968864993</v>
      </c>
      <c r="AA115" s="80">
        <f>((((P115/1000)+1)/((SMOW!$AA$4/1000)+1))-1)*1000</f>
        <v>-54.536237143722019</v>
      </c>
      <c r="AB115" s="80">
        <f>Z115*SMOW!$AN$6</f>
        <v>-29.725608502341</v>
      </c>
      <c r="AC115" s="80">
        <f>AA115*SMOW!$AN$12</f>
        <v>-55.523643114190008</v>
      </c>
      <c r="AD115" s="80">
        <f t="shared" ref="AD115" si="308">LN((AB115/1000)+1)*1000</f>
        <v>-30.176369654460778</v>
      </c>
      <c r="AE115" s="80">
        <f t="shared" ref="AE115" si="309">LN((AC115/1000)+1)*1000</f>
        <v>-57.124624767006942</v>
      </c>
      <c r="AF115" s="44">
        <f>(AD115-SMOW!AN$14*AE115)</f>
        <v>-1.4567777481111932E-2</v>
      </c>
      <c r="AG115" s="45">
        <f t="shared" ref="AG115" si="310">AF115*1000</f>
        <v>-14.567777481111932</v>
      </c>
      <c r="AI115" s="19"/>
      <c r="AK115" s="46">
        <v>24</v>
      </c>
      <c r="AL115" s="46">
        <v>0</v>
      </c>
      <c r="AM115" s="46">
        <v>0</v>
      </c>
      <c r="AN115" s="46">
        <v>0</v>
      </c>
    </row>
    <row r="116" spans="1:40" customFormat="1" x14ac:dyDescent="0.2">
      <c r="A116">
        <v>4375</v>
      </c>
      <c r="B116" t="s">
        <v>213</v>
      </c>
      <c r="C116" t="s">
        <v>61</v>
      </c>
      <c r="D116" t="s">
        <v>24</v>
      </c>
      <c r="E116" t="s">
        <v>267</v>
      </c>
      <c r="F116">
        <v>-29.518414770067402</v>
      </c>
      <c r="G116">
        <v>-29.962851976280199</v>
      </c>
      <c r="H116">
        <v>6.7871249480498204E-3</v>
      </c>
      <c r="I116">
        <v>-55.165234663893301</v>
      </c>
      <c r="J116">
        <v>-56.745218952302501</v>
      </c>
      <c r="K116">
        <v>5.7255737949469298E-3</v>
      </c>
      <c r="L116">
        <v>-1.3763694644996201E-3</v>
      </c>
      <c r="M116">
        <v>6.4712774466612697E-3</v>
      </c>
      <c r="N116">
        <v>-39.412466366492502</v>
      </c>
      <c r="O116">
        <v>6.7179302663062804E-3</v>
      </c>
      <c r="P116">
        <v>-73.963770130249202</v>
      </c>
      <c r="Q116">
        <v>5.6116571547060803E-3</v>
      </c>
      <c r="R116">
        <v>-106.626429475443</v>
      </c>
      <c r="S116">
        <v>0.12663840929009601</v>
      </c>
      <c r="T116">
        <v>74.1215971662767</v>
      </c>
      <c r="U116">
        <v>8.4169625195719106E-2</v>
      </c>
      <c r="V116" s="14">
        <v>44848.392453703702</v>
      </c>
      <c r="W116">
        <v>2.5</v>
      </c>
      <c r="X116">
        <v>2.14526892146495E-2</v>
      </c>
      <c r="Y116">
        <v>0.121784178807559</v>
      </c>
      <c r="Z116" s="80">
        <f>((((N116/1000)+1)/((SMOW!$Z$4/1000)+1))-1)*1000</f>
        <v>-29.294036015907075</v>
      </c>
      <c r="AA116" s="80">
        <f>((((P116/1000)+1)/((SMOW!$AA$4/1000)+1))-1)*1000</f>
        <v>-54.797027175812808</v>
      </c>
      <c r="AB116" s="80">
        <f>Z116*SMOW!$AN$6</f>
        <v>-29.866695735661793</v>
      </c>
      <c r="AC116" s="80">
        <f>AA116*SMOW!$AN$12</f>
        <v>-55.789154880823034</v>
      </c>
      <c r="AD116" s="80">
        <f t="shared" ref="AD116" si="311">LN((AB116/1000)+1)*1000</f>
        <v>-30.32178985030686</v>
      </c>
      <c r="AE116" s="80">
        <f t="shared" ref="AE116" si="312">LN((AC116/1000)+1)*1000</f>
        <v>-57.405784895693422</v>
      </c>
      <c r="AF116" s="44">
        <f>(AD116-SMOW!AN$14*AE116)</f>
        <v>-1.1535425380731823E-2</v>
      </c>
      <c r="AG116" s="45">
        <f t="shared" ref="AG116" si="313">AF116*1000</f>
        <v>-11.535425380731823</v>
      </c>
      <c r="AI116" s="19"/>
      <c r="AJ116" t="s">
        <v>275</v>
      </c>
      <c r="AK116" s="46">
        <v>24</v>
      </c>
      <c r="AL116" s="46">
        <v>1</v>
      </c>
      <c r="AM116" s="46">
        <v>0</v>
      </c>
      <c r="AN116" s="46">
        <v>1</v>
      </c>
    </row>
    <row r="117" spans="1:40" customFormat="1" x14ac:dyDescent="0.2">
      <c r="A117">
        <v>4376</v>
      </c>
      <c r="B117" t="s">
        <v>145</v>
      </c>
      <c r="C117" t="s">
        <v>61</v>
      </c>
      <c r="D117" t="s">
        <v>24</v>
      </c>
      <c r="E117" t="s">
        <v>269</v>
      </c>
      <c r="F117">
        <v>-29.452329464982899</v>
      </c>
      <c r="G117">
        <v>-29.894759314032601</v>
      </c>
      <c r="H117">
        <v>7.9146160416852691E-3</v>
      </c>
      <c r="I117">
        <v>-55.035194690675603</v>
      </c>
      <c r="J117">
        <v>-56.607596855777103</v>
      </c>
      <c r="K117">
        <v>8.59962626101257E-3</v>
      </c>
      <c r="L117">
        <v>-1.00311164632363E-2</v>
      </c>
      <c r="M117">
        <v>7.2715833370321399E-3</v>
      </c>
      <c r="N117">
        <v>-39.3470548005373</v>
      </c>
      <c r="O117">
        <v>7.8339265977280907E-3</v>
      </c>
      <c r="P117">
        <v>-73.836317446511401</v>
      </c>
      <c r="Q117">
        <v>8.4285271596715207E-3</v>
      </c>
      <c r="R117">
        <v>-106.65743677894601</v>
      </c>
      <c r="S117">
        <v>0.145001300409448</v>
      </c>
      <c r="T117">
        <v>82.914603620203494</v>
      </c>
      <c r="U117">
        <v>7.7028720068672896E-2</v>
      </c>
      <c r="V117" s="14">
        <v>44848.511759259258</v>
      </c>
      <c r="W117">
        <v>2.5</v>
      </c>
      <c r="X117">
        <v>4.23759314071556E-2</v>
      </c>
      <c r="Y117">
        <v>3.9278569940808902E-2</v>
      </c>
      <c r="Z117" s="80">
        <f>((((N117/1000)+1)/((SMOW!$Z$4/1000)+1))-1)*1000</f>
        <v>-29.227935431667685</v>
      </c>
      <c r="AA117" s="80">
        <f>((((P117/1000)+1)/((SMOW!$AA$4/1000)+1))-1)*1000</f>
        <v>-54.666936525277102</v>
      </c>
      <c r="AB117" s="80">
        <f>Z117*SMOW!$AN$6</f>
        <v>-29.799302972289912</v>
      </c>
      <c r="AC117" s="80">
        <f>AA117*SMOW!$AN$12</f>
        <v>-55.656708873706663</v>
      </c>
      <c r="AD117" s="80">
        <f t="shared" ref="AD117" si="314">LN((AB117/1000)+1)*1000</f>
        <v>-30.252324734142235</v>
      </c>
      <c r="AE117" s="80">
        <f t="shared" ref="AE117" si="315">LN((AC117/1000)+1)*1000</f>
        <v>-57.265523089275923</v>
      </c>
      <c r="AF117" s="44">
        <f>(AD117-SMOW!AN$14*AE117)</f>
        <v>-1.6128543004544582E-2</v>
      </c>
      <c r="AG117" s="45">
        <f t="shared" ref="AG117" si="316">AF117*1000</f>
        <v>-16.128543004544582</v>
      </c>
      <c r="AH117" s="2">
        <f>AVERAGE(AG113:AG117)</f>
        <v>-14.320460754485254</v>
      </c>
      <c r="AI117" s="19">
        <f>STDEV(AG113:AG117)</f>
        <v>2.2709276150554465</v>
      </c>
      <c r="AK117" s="46">
        <v>24</v>
      </c>
      <c r="AL117" s="46">
        <v>0</v>
      </c>
      <c r="AM117" s="46">
        <v>0</v>
      </c>
      <c r="AN117" s="46">
        <v>0</v>
      </c>
    </row>
    <row r="118" spans="1:40" customFormat="1" x14ac:dyDescent="0.2">
      <c r="A118">
        <v>4377</v>
      </c>
      <c r="B118" t="s">
        <v>145</v>
      </c>
      <c r="C118" t="s">
        <v>61</v>
      </c>
      <c r="D118" t="s">
        <v>104</v>
      </c>
      <c r="E118" t="s">
        <v>270</v>
      </c>
      <c r="F118">
        <v>-26.9929872991307</v>
      </c>
      <c r="G118">
        <v>-27.3639910061687</v>
      </c>
      <c r="H118">
        <v>8.7086933962510996E-3</v>
      </c>
      <c r="I118">
        <v>-50.528265646130798</v>
      </c>
      <c r="J118">
        <v>-51.8495196282176</v>
      </c>
      <c r="K118">
        <v>8.4800423556797896E-3</v>
      </c>
      <c r="L118">
        <v>1.2555357530194799E-2</v>
      </c>
      <c r="M118">
        <v>7.9578909621183108E-3</v>
      </c>
      <c r="N118">
        <v>-36.912785607374701</v>
      </c>
      <c r="O118">
        <v>8.6199083403463196E-3</v>
      </c>
      <c r="P118">
        <v>-69.419058753436005</v>
      </c>
      <c r="Q118">
        <v>8.3113225087510997E-3</v>
      </c>
      <c r="R118">
        <v>-101.200068166191</v>
      </c>
      <c r="S118">
        <v>0.14224486137382</v>
      </c>
      <c r="T118">
        <v>85.147587486863102</v>
      </c>
      <c r="U118">
        <v>7.0963480751914595E-2</v>
      </c>
      <c r="V118" s="14">
        <v>44848.594490740739</v>
      </c>
      <c r="W118">
        <v>2.5</v>
      </c>
      <c r="X118">
        <v>7.2856344438876994E-2</v>
      </c>
      <c r="Y118">
        <v>0.31521930141688698</v>
      </c>
      <c r="Z118" s="80">
        <f>((((N118/1000)+1)/((SMOW!$Z$4/1000)+1))-1)*1000</f>
        <v>-26.768024657261023</v>
      </c>
      <c r="AA118" s="80">
        <f>((((P118/1000)+1)/((SMOW!$AA$4/1000)+1))-1)*1000</f>
        <v>-50.158251104820529</v>
      </c>
      <c r="AB118" s="80">
        <f>Z118*SMOW!$AN$6</f>
        <v>-27.291304190688599</v>
      </c>
      <c r="AC118" s="80">
        <f>AA118*SMOW!$AN$12</f>
        <v>-51.066391438716551</v>
      </c>
      <c r="AD118" s="80">
        <f t="shared" ref="AD118" si="317">LN((AB118/1000)+1)*1000</f>
        <v>-27.670629279003169</v>
      </c>
      <c r="AE118" s="80">
        <f t="shared" ref="AE118" si="318">LN((AC118/1000)+1)*1000</f>
        <v>-52.416442185882971</v>
      </c>
      <c r="AF118" s="44">
        <f>(AD118-SMOW!AN$14*AE118)</f>
        <v>5.2521951430399838E-3</v>
      </c>
      <c r="AG118" s="45">
        <f t="shared" ref="AG118" si="319">AF118*1000</f>
        <v>5.2521951430399838</v>
      </c>
      <c r="AK118" s="46">
        <v>24</v>
      </c>
      <c r="AL118" s="46">
        <v>2</v>
      </c>
      <c r="AM118" s="46">
        <v>0</v>
      </c>
      <c r="AN118" s="46">
        <v>0</v>
      </c>
    </row>
    <row r="119" spans="1:40" customFormat="1" x14ac:dyDescent="0.2">
      <c r="A119">
        <v>4378</v>
      </c>
      <c r="B119" t="s">
        <v>145</v>
      </c>
      <c r="C119" t="s">
        <v>61</v>
      </c>
      <c r="D119" t="s">
        <v>104</v>
      </c>
      <c r="E119" t="s">
        <v>271</v>
      </c>
      <c r="F119">
        <v>-26.890134447378198</v>
      </c>
      <c r="G119">
        <v>-27.258289379381299</v>
      </c>
      <c r="H119">
        <v>4.6535759841321101E-3</v>
      </c>
      <c r="I119">
        <v>-50.328361192884003</v>
      </c>
      <c r="J119">
        <v>-51.638997564723297</v>
      </c>
      <c r="K119">
        <v>1.77090681224621E-3</v>
      </c>
      <c r="L119">
        <v>7.1013347925701397E-3</v>
      </c>
      <c r="M119">
        <v>4.8417745111043603E-3</v>
      </c>
      <c r="N119">
        <v>-36.810981339580501</v>
      </c>
      <c r="O119">
        <v>4.6061328161257197E-3</v>
      </c>
      <c r="P119">
        <v>-69.223131620978194</v>
      </c>
      <c r="Q119">
        <v>1.73567265730143E-3</v>
      </c>
      <c r="R119">
        <v>-101.050765755477</v>
      </c>
      <c r="S119">
        <v>0.14664149520672801</v>
      </c>
      <c r="T119">
        <v>92.8039626435435</v>
      </c>
      <c r="U119">
        <v>6.3404919582457406E-2</v>
      </c>
      <c r="V119" s="14">
        <v>44848.671400462961</v>
      </c>
      <c r="W119">
        <v>2.5</v>
      </c>
      <c r="X119">
        <v>2.98792487651393E-2</v>
      </c>
      <c r="Y119">
        <v>2.6478232901663099E-2</v>
      </c>
      <c r="Z119" s="80">
        <f>((((N119/1000)+1)/((SMOW!$Z$4/1000)+1))-1)*1000</f>
        <v>-26.665148025567742</v>
      </c>
      <c r="AA119" s="80">
        <f>((((P119/1000)+1)/((SMOW!$AA$4/1000)+1))-1)*1000</f>
        <v>-49.958268747670061</v>
      </c>
      <c r="AB119" s="80">
        <f>Z119*SMOW!$AN$6</f>
        <v>-27.18641645669986</v>
      </c>
      <c r="AC119" s="80">
        <f>AA119*SMOW!$AN$12</f>
        <v>-50.862788300526162</v>
      </c>
      <c r="AD119" s="80">
        <f t="shared" ref="AD119" si="320">LN((AB119/1000)+1)*1000</f>
        <v>-27.562804521401034</v>
      </c>
      <c r="AE119" s="80">
        <f t="shared" ref="AE119" si="321">LN((AC119/1000)+1)*1000</f>
        <v>-52.201905260497426</v>
      </c>
      <c r="AF119" s="44">
        <f>(AD119-SMOW!AN$14*AE119)</f>
        <v>-1.9854385839224165E-4</v>
      </c>
      <c r="AG119" s="45">
        <f t="shared" ref="AG119" si="322">AF119*1000</f>
        <v>-0.19854385839224165</v>
      </c>
      <c r="AK119" s="46">
        <v>24</v>
      </c>
      <c r="AL119" s="46">
        <v>0</v>
      </c>
      <c r="AM119" s="46">
        <v>0</v>
      </c>
      <c r="AN119" s="46">
        <v>0</v>
      </c>
    </row>
    <row r="120" spans="1:40" customFormat="1" x14ac:dyDescent="0.2">
      <c r="A120">
        <v>4379</v>
      </c>
      <c r="B120" t="s">
        <v>213</v>
      </c>
      <c r="C120" t="s">
        <v>61</v>
      </c>
      <c r="D120" t="s">
        <v>104</v>
      </c>
      <c r="E120" t="s">
        <v>276</v>
      </c>
      <c r="F120">
        <v>-26.891479884141798</v>
      </c>
      <c r="G120">
        <v>-27.2596721420264</v>
      </c>
      <c r="H120">
        <v>5.3623503202281002E-3</v>
      </c>
      <c r="I120">
        <v>-50.321858889320303</v>
      </c>
      <c r="J120">
        <v>-51.632152104180101</v>
      </c>
      <c r="K120">
        <v>8.2745648683361407E-3</v>
      </c>
      <c r="L120">
        <v>2.10416898072685E-3</v>
      </c>
      <c r="M120">
        <v>4.3159974341177897E-3</v>
      </c>
      <c r="N120">
        <v>-36.812313059627598</v>
      </c>
      <c r="O120">
        <v>5.3076812038271104E-3</v>
      </c>
      <c r="P120">
        <v>-69.216758687954794</v>
      </c>
      <c r="Q120">
        <v>8.1099332238919204E-3</v>
      </c>
      <c r="R120">
        <v>-99.438889037003506</v>
      </c>
      <c r="S120">
        <v>0.17010527555946001</v>
      </c>
      <c r="T120">
        <v>75.131591167771504</v>
      </c>
      <c r="U120">
        <v>7.5225144983064499E-2</v>
      </c>
      <c r="V120" s="14">
        <v>44851.472187500003</v>
      </c>
      <c r="W120">
        <v>2.5</v>
      </c>
      <c r="X120">
        <v>2.6123544109659901E-2</v>
      </c>
      <c r="Y120">
        <v>2.44587100910881E-2</v>
      </c>
      <c r="Z120" s="80">
        <f>((((N120/1000)+1)/((SMOW!$Z$4/1000)+1))-1)*1000</f>
        <v>-26.666493773401022</v>
      </c>
      <c r="AA120" s="80">
        <f>((((P120/1000)+1)/((SMOW!$AA$4/1000)+1))-1)*1000</f>
        <v>-49.951763910121571</v>
      </c>
      <c r="AB120" s="80">
        <f>Z120*SMOW!$AN$6</f>
        <v>-27.187788512126147</v>
      </c>
      <c r="AC120" s="80">
        <f>AA120*SMOW!$AN$12</f>
        <v>-50.856165689626067</v>
      </c>
      <c r="AD120" s="80">
        <f t="shared" ref="AD120" si="323">LN((AB120/1000)+1)*1000</f>
        <v>-27.564214921519884</v>
      </c>
      <c r="AE120" s="80">
        <f t="shared" ref="AE120" si="324">LN((AC120/1000)+1)*1000</f>
        <v>-52.194927778512806</v>
      </c>
      <c r="AF120" s="44">
        <f>(AD120-SMOW!AN$14*AE120)</f>
        <v>-5.2930544651204059E-3</v>
      </c>
      <c r="AG120" s="45">
        <f t="shared" ref="AG120" si="325">AF120*1000</f>
        <v>-5.2930544651204059</v>
      </c>
      <c r="AH120" s="2">
        <f>AVERAGE(AG118:AG120)</f>
        <v>-7.9801060157554574E-2</v>
      </c>
      <c r="AI120" s="19">
        <f>STDEV(AG118:AG120)</f>
        <v>5.2736275194311144</v>
      </c>
      <c r="AK120" s="46">
        <v>24</v>
      </c>
      <c r="AL120" s="46">
        <v>1</v>
      </c>
      <c r="AM120" s="46">
        <v>0</v>
      </c>
      <c r="AN120" s="46">
        <v>0</v>
      </c>
    </row>
    <row r="121" spans="1:40" customFormat="1" x14ac:dyDescent="0.2">
      <c r="A121">
        <v>4380</v>
      </c>
      <c r="B121" t="s">
        <v>213</v>
      </c>
      <c r="C121" t="s">
        <v>62</v>
      </c>
      <c r="D121" t="s">
        <v>79</v>
      </c>
      <c r="E121" t="s">
        <v>277</v>
      </c>
      <c r="F121">
        <v>-8.0773386249876502</v>
      </c>
      <c r="G121">
        <v>-8.1101374914249202</v>
      </c>
      <c r="H121">
        <v>4.6653300572667604E-3</v>
      </c>
      <c r="I121">
        <v>-15.2623353220617</v>
      </c>
      <c r="J121">
        <v>-15.380003606594199</v>
      </c>
      <c r="K121">
        <v>1.5471520900712499E-3</v>
      </c>
      <c r="L121">
        <v>1.05044128568008E-2</v>
      </c>
      <c r="M121">
        <v>4.7071081313262196E-3</v>
      </c>
      <c r="N121">
        <v>-18.189981812320699</v>
      </c>
      <c r="O121">
        <v>4.6177670565850102E-3</v>
      </c>
      <c r="P121">
        <v>-34.854783222642098</v>
      </c>
      <c r="Q121">
        <v>1.5163697834685E-3</v>
      </c>
      <c r="R121">
        <v>-52.735954840847398</v>
      </c>
      <c r="S121">
        <v>0.152504938339693</v>
      </c>
      <c r="T121">
        <v>149.53713520992801</v>
      </c>
      <c r="U121">
        <v>6.6263459776893699E-2</v>
      </c>
      <c r="V121" s="14">
        <v>44851.560567129629</v>
      </c>
      <c r="W121">
        <v>2.5</v>
      </c>
      <c r="X121">
        <v>2.8354703847346702E-2</v>
      </c>
      <c r="Y121">
        <v>3.0855550224165799E-2</v>
      </c>
      <c r="Z121" s="80">
        <f>((((N121/1000)+1)/((SMOW!$Z$4/1000)+1))-1)*1000</f>
        <v>-7.8480026186480423</v>
      </c>
      <c r="AA121" s="80">
        <f>((((P121/1000)+1)/((SMOW!$AA$4/1000)+1))-1)*1000</f>
        <v>-14.878577446894802</v>
      </c>
      <c r="AB121" s="80">
        <f>Z121*SMOW!$AN$6</f>
        <v>-8.0014207061314071</v>
      </c>
      <c r="AC121" s="80">
        <f>AA121*SMOW!$AN$12</f>
        <v>-15.147961566015779</v>
      </c>
      <c r="AD121" s="80">
        <f t="shared" ref="AD121" si="326">LN((AB121/1000)+1)*1000</f>
        <v>-8.0336038617287304</v>
      </c>
      <c r="AE121" s="80">
        <f t="shared" ref="AE121" si="327">LN((AC121/1000)+1)*1000</f>
        <v>-15.263863881252712</v>
      </c>
      <c r="AF121" s="44">
        <f>(AD121-SMOW!AN$14*AE121)</f>
        <v>2.5716267572702733E-2</v>
      </c>
      <c r="AG121" s="45">
        <f t="shared" ref="AG121" si="328">AF121*1000</f>
        <v>25.716267572702733</v>
      </c>
      <c r="AK121" s="46">
        <v>24</v>
      </c>
      <c r="AL121" s="46">
        <v>2</v>
      </c>
      <c r="AM121" s="46">
        <v>0</v>
      </c>
      <c r="AN121" s="46">
        <v>0</v>
      </c>
    </row>
    <row r="122" spans="1:40" customFormat="1" x14ac:dyDescent="0.2">
      <c r="A122">
        <v>4381</v>
      </c>
      <c r="B122" t="s">
        <v>213</v>
      </c>
      <c r="C122" t="s">
        <v>62</v>
      </c>
      <c r="D122" t="s">
        <v>79</v>
      </c>
      <c r="E122" t="s">
        <v>278</v>
      </c>
      <c r="F122">
        <v>-8.0669329500436504</v>
      </c>
      <c r="G122">
        <v>-8.0996471417873206</v>
      </c>
      <c r="H122">
        <v>4.6916444596004202E-3</v>
      </c>
      <c r="I122">
        <v>-15.240421547087401</v>
      </c>
      <c r="J122">
        <v>-15.3577504652256</v>
      </c>
      <c r="K122">
        <v>1.9080124879694699E-3</v>
      </c>
      <c r="L122">
        <v>9.2451038517855199E-3</v>
      </c>
      <c r="M122">
        <v>5.0712326770866404E-3</v>
      </c>
      <c r="N122">
        <v>-18.1796822231452</v>
      </c>
      <c r="O122">
        <v>4.6438131838069602E-3</v>
      </c>
      <c r="P122">
        <v>-34.833305446522999</v>
      </c>
      <c r="Q122">
        <v>1.8700504635593201E-3</v>
      </c>
      <c r="R122">
        <v>-53.194581523229999</v>
      </c>
      <c r="S122">
        <v>0.121898668688703</v>
      </c>
      <c r="T122">
        <v>149.85638607095299</v>
      </c>
      <c r="U122">
        <v>7.1873370137388398E-2</v>
      </c>
      <c r="V122" s="14">
        <v>44851.637326388889</v>
      </c>
      <c r="W122">
        <v>2.5</v>
      </c>
      <c r="X122">
        <v>6.4236889345668498E-4</v>
      </c>
      <c r="Y122">
        <v>1.42266714191534E-3</v>
      </c>
      <c r="Z122" s="80">
        <f>((((N122/1000)+1)/((SMOW!$Z$4/1000)+1))-1)*1000</f>
        <v>-7.8375945378754697</v>
      </c>
      <c r="AA122" s="80">
        <f>((((P122/1000)+1)/((SMOW!$AA$4/1000)+1))-1)*1000</f>
        <v>-14.85665513199752</v>
      </c>
      <c r="AB122" s="80">
        <f>Z122*SMOW!$AN$6</f>
        <v>-7.9908091611241634</v>
      </c>
      <c r="AC122" s="80">
        <f>AA122*SMOW!$AN$12</f>
        <v>-15.125642336594325</v>
      </c>
      <c r="AD122" s="80">
        <f t="shared" ref="AD122:AD123" si="329">LN((AB122/1000)+1)*1000</f>
        <v>-8.0229067816395254</v>
      </c>
      <c r="AE122" s="80">
        <f t="shared" ref="AE122:AE123" si="330">LN((AC122/1000)+1)*1000</f>
        <v>-15.241201617634063</v>
      </c>
      <c r="AF122" s="44">
        <f>(AD122-SMOW!AN$14*AE122)</f>
        <v>2.4447672471261228E-2</v>
      </c>
      <c r="AG122" s="45">
        <f t="shared" ref="AG122:AG123" si="331">AF122*1000</f>
        <v>24.447672471261228</v>
      </c>
      <c r="AH122" s="2">
        <f>AVERAGE(AG121:AG122)</f>
        <v>25.081970021981981</v>
      </c>
      <c r="AI122" s="19">
        <f>STDEV(AG121:AG122)</f>
        <v>0.89703219880932461</v>
      </c>
      <c r="AK122" s="46">
        <v>24</v>
      </c>
      <c r="AL122" s="46">
        <v>0</v>
      </c>
      <c r="AM122" s="46">
        <v>0</v>
      </c>
      <c r="AN122" s="46">
        <v>0</v>
      </c>
    </row>
    <row r="123" spans="1:40" customFormat="1" x14ac:dyDescent="0.2">
      <c r="A123">
        <v>4382</v>
      </c>
      <c r="B123" t="s">
        <v>213</v>
      </c>
      <c r="C123" t="s">
        <v>62</v>
      </c>
      <c r="D123" t="s">
        <v>79</v>
      </c>
      <c r="E123" t="s">
        <v>279</v>
      </c>
      <c r="F123">
        <v>-7.8808515903965404</v>
      </c>
      <c r="G123">
        <v>-7.9120702778292804</v>
      </c>
      <c r="H123">
        <v>5.8893931414259297E-3</v>
      </c>
      <c r="I123">
        <v>-14.885665027051299</v>
      </c>
      <c r="J123">
        <v>-14.997568661119701</v>
      </c>
      <c r="K123">
        <v>3.4691205887782701E-3</v>
      </c>
      <c r="L123">
        <v>6.6459752419210198E-3</v>
      </c>
      <c r="M123">
        <v>5.9102445244195003E-3</v>
      </c>
      <c r="N123">
        <v>-17.9954979613942</v>
      </c>
      <c r="O123">
        <v>5.8293508278979998E-3</v>
      </c>
      <c r="P123">
        <v>-34.485607200873602</v>
      </c>
      <c r="Q123">
        <v>3.40009858745255E-3</v>
      </c>
      <c r="R123">
        <v>-52.849147402569102</v>
      </c>
      <c r="S123">
        <v>0.109498477807269</v>
      </c>
      <c r="T123">
        <v>142.83498766589599</v>
      </c>
      <c r="U123">
        <v>7.3892628606460897E-2</v>
      </c>
      <c r="V123" s="14">
        <v>44851.714108796295</v>
      </c>
      <c r="W123">
        <v>2.5</v>
      </c>
      <c r="X123">
        <v>1.49697117257217E-2</v>
      </c>
      <c r="Y123">
        <v>7.7828523870226707E-2</v>
      </c>
      <c r="Z123" s="80">
        <f>((((N123/1000)+1)/((SMOW!$Z$4/1000)+1))-1)*1000</f>
        <v>-7.6514701555638887</v>
      </c>
      <c r="AA123" s="80">
        <f>((((P123/1000)+1)/((SMOW!$AA$4/1000)+1))-1)*1000</f>
        <v>-14.501760361325555</v>
      </c>
      <c r="AB123" s="80">
        <f>Z123*SMOW!$AN$6</f>
        <v>-7.8010462929256876</v>
      </c>
      <c r="AC123" s="80">
        <f>AA123*SMOW!$AN$12</f>
        <v>-14.764322017813386</v>
      </c>
      <c r="AD123" s="80">
        <f t="shared" si="329"/>
        <v>-7.831633633911907</v>
      </c>
      <c r="AE123" s="80">
        <f t="shared" si="330"/>
        <v>-14.874399442837156</v>
      </c>
      <c r="AF123" s="44">
        <f>(AD123-SMOW!AN$14*AE123)</f>
        <v>2.2049271906111834E-2</v>
      </c>
      <c r="AG123" s="45">
        <f t="shared" si="331"/>
        <v>22.049271906111834</v>
      </c>
      <c r="AJ123" t="s">
        <v>284</v>
      </c>
      <c r="AK123" s="46">
        <v>24</v>
      </c>
      <c r="AL123" s="46">
        <v>0</v>
      </c>
      <c r="AM123" s="46">
        <v>0</v>
      </c>
      <c r="AN123" s="46">
        <v>0</v>
      </c>
    </row>
    <row r="124" spans="1:40" customFormat="1" x14ac:dyDescent="0.2">
      <c r="A124">
        <v>4383</v>
      </c>
      <c r="B124" t="s">
        <v>213</v>
      </c>
      <c r="C124" t="s">
        <v>62</v>
      </c>
      <c r="D124" t="s">
        <v>79</v>
      </c>
      <c r="E124" t="s">
        <v>282</v>
      </c>
      <c r="F124">
        <v>-7.8922057075763501</v>
      </c>
      <c r="G124">
        <v>-7.92351441445678</v>
      </c>
      <c r="H124">
        <v>4.5766414498614799E-3</v>
      </c>
      <c r="I124">
        <v>-14.9173786474176</v>
      </c>
      <c r="J124">
        <v>-15.029761893516699</v>
      </c>
      <c r="K124">
        <v>2.3560147951865902E-3</v>
      </c>
      <c r="L124">
        <v>1.21998653200561E-2</v>
      </c>
      <c r="M124">
        <v>5.0638695376272703E-3</v>
      </c>
      <c r="N124">
        <v>-18.006736323444802</v>
      </c>
      <c r="O124">
        <v>4.5299826287841299E-3</v>
      </c>
      <c r="P124">
        <v>-34.516689843592602</v>
      </c>
      <c r="Q124">
        <v>2.3091392680446299E-3</v>
      </c>
      <c r="R124">
        <v>-50.665939103603201</v>
      </c>
      <c r="S124">
        <v>0.16690205795044999</v>
      </c>
      <c r="T124">
        <v>228.20641857901401</v>
      </c>
      <c r="U124">
        <v>0.120331030338605</v>
      </c>
      <c r="V124" s="14">
        <v>44852.395138888889</v>
      </c>
      <c r="W124">
        <v>2.5</v>
      </c>
      <c r="X124" s="67">
        <v>8.9521603599859994E-5</v>
      </c>
      <c r="Y124" s="67">
        <v>1.0580502010548899E-5</v>
      </c>
      <c r="Z124" s="80">
        <f>((((N124/1000)+1)/((SMOW!$Z$4/1000)+1))-1)*1000</f>
        <v>-7.6628268978554681</v>
      </c>
      <c r="AA124" s="80">
        <f>((((P124/1000)+1)/((SMOW!$AA$4/1000)+1))-1)*1000</f>
        <v>-14.533486340670198</v>
      </c>
      <c r="AB124" s="80">
        <f>Z124*SMOW!$AN$6</f>
        <v>-7.8126250445318757</v>
      </c>
      <c r="AC124" s="80">
        <f>AA124*SMOW!$AN$12</f>
        <v>-14.796622411952018</v>
      </c>
      <c r="AD124" s="80">
        <f t="shared" ref="AD124" si="332">LN((AB124/1000)+1)*1000</f>
        <v>-7.843303490168287</v>
      </c>
      <c r="AE124" s="80">
        <f t="shared" ref="AE124" si="333">LN((AC124/1000)+1)*1000</f>
        <v>-14.907184414338994</v>
      </c>
      <c r="AF124" s="44">
        <f>(AD124-SMOW!AN$14*AE124)</f>
        <v>2.7689880602702388E-2</v>
      </c>
      <c r="AG124" s="45">
        <f t="shared" ref="AG124" si="334">AF124*1000</f>
        <v>27.689880602702388</v>
      </c>
      <c r="AH124" s="2">
        <f>AVERAGE(AG123:AG124)</f>
        <v>24.869576254407111</v>
      </c>
      <c r="AI124" s="19">
        <f>STDEV(AG123:AG124)</f>
        <v>3.9885126593789959</v>
      </c>
      <c r="AJ124" t="s">
        <v>284</v>
      </c>
      <c r="AK124" s="46">
        <v>24</v>
      </c>
      <c r="AL124" s="46">
        <v>0</v>
      </c>
      <c r="AM124" s="46">
        <v>0</v>
      </c>
      <c r="AN124" s="46">
        <v>0</v>
      </c>
    </row>
    <row r="125" spans="1:40" customFormat="1" x14ac:dyDescent="0.2">
      <c r="A125">
        <v>4384</v>
      </c>
      <c r="B125" t="s">
        <v>213</v>
      </c>
      <c r="C125" t="s">
        <v>62</v>
      </c>
      <c r="D125" t="s">
        <v>79</v>
      </c>
      <c r="E125" t="s">
        <v>281</v>
      </c>
      <c r="F125">
        <v>-7.9255002302253796</v>
      </c>
      <c r="G125">
        <v>-7.9570743606191296</v>
      </c>
      <c r="H125">
        <v>4.59218629388514E-3</v>
      </c>
      <c r="I125">
        <v>-14.990111748563301</v>
      </c>
      <c r="J125">
        <v>-15.103599092929599</v>
      </c>
      <c r="K125">
        <v>1.8181610953049E-3</v>
      </c>
      <c r="L125">
        <v>1.7625960447681398E-2</v>
      </c>
      <c r="M125">
        <v>4.5991192597912497E-3</v>
      </c>
      <c r="N125">
        <v>-18.039691408715601</v>
      </c>
      <c r="O125">
        <v>4.5453689932546696E-3</v>
      </c>
      <c r="P125">
        <v>-34.587975839030896</v>
      </c>
      <c r="Q125">
        <v>1.78198676399716E-3</v>
      </c>
      <c r="R125">
        <v>-51.112533156631599</v>
      </c>
      <c r="S125">
        <v>0.189230383239019</v>
      </c>
      <c r="T125">
        <v>137.56561394224701</v>
      </c>
      <c r="U125">
        <v>6.5752687214680805E-2</v>
      </c>
      <c r="V125" s="14">
        <v>44852.471863425926</v>
      </c>
      <c r="W125">
        <v>2.5</v>
      </c>
      <c r="X125">
        <v>3.6927364044601302E-3</v>
      </c>
      <c r="Y125">
        <v>5.6382369004536401E-3</v>
      </c>
      <c r="Z125" s="80">
        <f>((((N125/1000)+1)/((SMOW!$Z$4/1000)+1))-1)*1000</f>
        <v>-7.696129118315187</v>
      </c>
      <c r="AA125" s="80">
        <f>((((P125/1000)+1)/((SMOW!$AA$4/1000)+1))-1)*1000</f>
        <v>-14.606247786319472</v>
      </c>
      <c r="AB125" s="80">
        <f>Z125*SMOW!$AN$6</f>
        <v>-7.8465782794242021</v>
      </c>
      <c r="AC125" s="80">
        <f>AA125*SMOW!$AN$12</f>
        <v>-14.870701240127421</v>
      </c>
      <c r="AD125" s="80">
        <f t="shared" ref="AD125" si="335">LN((AB125/1000)+1)*1000</f>
        <v>-7.8775246632173959</v>
      </c>
      <c r="AE125" s="80">
        <f t="shared" ref="AE125" si="336">LN((AC125/1000)+1)*1000</f>
        <v>-14.982378648388508</v>
      </c>
      <c r="AF125" s="44">
        <f>(AD125-SMOW!AN$14*AE125)</f>
        <v>3.3171263131737128E-2</v>
      </c>
      <c r="AG125" s="45">
        <f t="shared" ref="AG125" si="337">AF125*1000</f>
        <v>33.171263131737128</v>
      </c>
      <c r="AK125" s="46">
        <v>24</v>
      </c>
      <c r="AL125" s="46">
        <v>0</v>
      </c>
      <c r="AM125" s="46">
        <v>0</v>
      </c>
      <c r="AN125" s="46">
        <v>0</v>
      </c>
    </row>
    <row r="126" spans="1:40" customFormat="1" x14ac:dyDescent="0.2">
      <c r="A126">
        <v>4385</v>
      </c>
      <c r="B126" t="s">
        <v>213</v>
      </c>
      <c r="C126" t="s">
        <v>62</v>
      </c>
      <c r="D126" t="s">
        <v>79</v>
      </c>
      <c r="E126" t="s">
        <v>280</v>
      </c>
      <c r="F126">
        <v>-7.9325922052947098</v>
      </c>
      <c r="G126">
        <v>-7.9642229644369902</v>
      </c>
      <c r="H126">
        <v>4.3454545098294099E-3</v>
      </c>
      <c r="I126">
        <v>-14.983879200623001</v>
      </c>
      <c r="J126">
        <v>-15.0972717095981</v>
      </c>
      <c r="K126">
        <v>1.7417553588843599E-3</v>
      </c>
      <c r="L126">
        <v>7.1364982308035202E-3</v>
      </c>
      <c r="M126">
        <v>4.6323854934992702E-3</v>
      </c>
      <c r="N126">
        <v>-18.046711081158801</v>
      </c>
      <c r="O126">
        <v>4.3011526376617402E-3</v>
      </c>
      <c r="P126">
        <v>-34.581867294543699</v>
      </c>
      <c r="Q126">
        <v>1.7071012044354E-3</v>
      </c>
      <c r="R126">
        <v>-51.320563217591101</v>
      </c>
      <c r="S126">
        <v>0.14647850405905999</v>
      </c>
      <c r="T126">
        <v>139.95155160517601</v>
      </c>
      <c r="U126">
        <v>7.2010196170329999E-2</v>
      </c>
      <c r="V126" s="14">
        <v>44852.548645833333</v>
      </c>
      <c r="W126">
        <v>2.5</v>
      </c>
      <c r="X126">
        <v>0.104596577232906</v>
      </c>
      <c r="Y126">
        <v>0.25745116474933599</v>
      </c>
      <c r="Z126" s="80">
        <f>((((N126/1000)+1)/((SMOW!$Z$4/1000)+1))-1)*1000</f>
        <v>-7.703222733074111</v>
      </c>
      <c r="AA126" s="80">
        <f>((((P126/1000)+1)/((SMOW!$AA$4/1000)+1))-1)*1000</f>
        <v>-14.600012809519836</v>
      </c>
      <c r="AB126" s="80">
        <f>Z126*SMOW!$AN$6</f>
        <v>-7.8538105649841619</v>
      </c>
      <c r="AC126" s="80">
        <f>AA126*SMOW!$AN$12</f>
        <v>-14.864353375940608</v>
      </c>
      <c r="AD126" s="80">
        <f t="shared" ref="AD126" si="338">LN((AB126/1000)+1)*1000</f>
        <v>-7.8848141728451262</v>
      </c>
      <c r="AE126" s="80">
        <f t="shared" ref="AE126" si="339">LN((AC126/1000)+1)*1000</f>
        <v>-14.975934982827949</v>
      </c>
      <c r="AF126" s="44">
        <f>(AD126-SMOW!AN$14*AE126)</f>
        <v>2.2479498088031846E-2</v>
      </c>
      <c r="AG126" s="45">
        <f t="shared" ref="AG126" si="340">AF126*1000</f>
        <v>22.479498088031846</v>
      </c>
      <c r="AH126" s="2">
        <f>AVERAGE(AG125:AG126)</f>
        <v>27.825380609884487</v>
      </c>
      <c r="AI126" s="19">
        <f>STDEV(AG125:AG126)</f>
        <v>7.5602195652572899</v>
      </c>
      <c r="AK126" s="46">
        <v>24</v>
      </c>
      <c r="AL126" s="46">
        <v>0</v>
      </c>
      <c r="AM126" s="46">
        <v>0</v>
      </c>
      <c r="AN126" s="46">
        <v>0</v>
      </c>
    </row>
    <row r="127" spans="1:40" customFormat="1" x14ac:dyDescent="0.2">
      <c r="A127">
        <v>4386</v>
      </c>
      <c r="B127" t="s">
        <v>213</v>
      </c>
      <c r="C127" t="s">
        <v>62</v>
      </c>
      <c r="D127" t="s">
        <v>79</v>
      </c>
      <c r="E127" t="s">
        <v>283</v>
      </c>
      <c r="F127">
        <v>-7.5049090784362402</v>
      </c>
      <c r="G127">
        <v>-7.53321315514492</v>
      </c>
      <c r="H127">
        <v>5.2583900783906897E-3</v>
      </c>
      <c r="I127">
        <v>-14.181410299726201</v>
      </c>
      <c r="J127">
        <v>-14.282927474081101</v>
      </c>
      <c r="K127">
        <v>1.7558512318333801E-3</v>
      </c>
      <c r="L127">
        <v>8.1725511699018306E-3</v>
      </c>
      <c r="M127">
        <v>5.2220185564037201E-3</v>
      </c>
      <c r="N127">
        <v>-17.623388180180399</v>
      </c>
      <c r="O127">
        <v>5.2047808357825898E-3</v>
      </c>
      <c r="P127">
        <v>-33.795364402358302</v>
      </c>
      <c r="Q127">
        <v>1.72091662435905E-3</v>
      </c>
      <c r="R127">
        <v>-49.859922004289899</v>
      </c>
      <c r="S127">
        <v>0.15650276895406001</v>
      </c>
      <c r="T127">
        <v>135.73167842178501</v>
      </c>
      <c r="U127">
        <v>6.7319021759919204E-2</v>
      </c>
      <c r="V127" s="14">
        <v>44852.64167824074</v>
      </c>
      <c r="W127">
        <v>2.5</v>
      </c>
      <c r="X127">
        <v>1.81183853142585E-4</v>
      </c>
      <c r="Y127">
        <v>4.6540583235011798E-4</v>
      </c>
      <c r="Z127" s="80">
        <f>((((N127/1000)+1)/((SMOW!$Z$4/1000)+1))-1)*1000</f>
        <v>-7.27544072437325</v>
      </c>
      <c r="AA127" s="80">
        <f>((((P127/1000)+1)/((SMOW!$AA$4/1000)+1))-1)*1000</f>
        <v>-13.797231181922998</v>
      </c>
      <c r="AB127" s="80">
        <f>Z127*SMOW!$AN$6</f>
        <v>-7.4176659829224389</v>
      </c>
      <c r="AC127" s="80">
        <f>AA127*SMOW!$AN$12</f>
        <v>-14.047036983688441</v>
      </c>
      <c r="AD127" s="80">
        <f t="shared" ref="AD127" si="341">LN((AB127/1000)+1)*1000</f>
        <v>-7.4453136729746952</v>
      </c>
      <c r="AE127" s="80">
        <f t="shared" ref="AE127" si="342">LN((AC127/1000)+1)*1000</f>
        <v>-14.14663036902529</v>
      </c>
      <c r="AF127" s="44">
        <f>(AD127-SMOW!AN$14*AE127)</f>
        <v>2.4107161870658089E-2</v>
      </c>
      <c r="AG127" s="45">
        <f t="shared" ref="AG127" si="343">AF127*1000</f>
        <v>24.107161870658089</v>
      </c>
      <c r="AK127" s="46">
        <v>24</v>
      </c>
      <c r="AL127" s="46">
        <v>0</v>
      </c>
      <c r="AM127" s="46">
        <v>0</v>
      </c>
      <c r="AN127" s="46">
        <v>0</v>
      </c>
    </row>
    <row r="128" spans="1:40" customFormat="1" x14ac:dyDescent="0.2">
      <c r="A128">
        <v>4387</v>
      </c>
      <c r="B128" t="s">
        <v>213</v>
      </c>
      <c r="C128" t="s">
        <v>62</v>
      </c>
      <c r="D128" t="s">
        <v>79</v>
      </c>
      <c r="E128" t="s">
        <v>287</v>
      </c>
      <c r="F128">
        <v>-7.5065141364223198</v>
      </c>
      <c r="G128">
        <v>-7.5348305380859903</v>
      </c>
      <c r="H128">
        <v>6.0896597461934099E-3</v>
      </c>
      <c r="I128">
        <v>-14.1825236016156</v>
      </c>
      <c r="J128">
        <v>-14.2840568084938</v>
      </c>
      <c r="K128">
        <v>1.9771338459307198E-3</v>
      </c>
      <c r="L128">
        <v>7.1514567987479597E-3</v>
      </c>
      <c r="M128">
        <v>6.1467266303475597E-3</v>
      </c>
      <c r="N128">
        <v>-17.6249768746138</v>
      </c>
      <c r="O128">
        <v>6.02757571631528E-3</v>
      </c>
      <c r="P128">
        <v>-33.796455553872001</v>
      </c>
      <c r="Q128">
        <v>1.9377965754495501E-3</v>
      </c>
      <c r="R128">
        <v>-49.671972828860703</v>
      </c>
      <c r="S128">
        <v>0.14891405320859999</v>
      </c>
      <c r="T128">
        <v>142.810821371955</v>
      </c>
      <c r="U128">
        <v>5.6285757337684601E-2</v>
      </c>
      <c r="V128" s="14">
        <v>44852.723043981481</v>
      </c>
      <c r="W128">
        <v>2.5</v>
      </c>
      <c r="X128" s="67">
        <v>2.3790084755674698E-5</v>
      </c>
      <c r="Y128" s="67">
        <v>4.4218896550785302E-5</v>
      </c>
      <c r="Z128" s="80">
        <f>((((N128/1000)+1)/((SMOW!$Z$4/1000)+1))-1)*1000</f>
        <v>-7.2770461534543696</v>
      </c>
      <c r="AA128" s="80">
        <f>((((P128/1000)+1)/((SMOW!$AA$4/1000)+1))-1)*1000</f>
        <v>-13.798344917672512</v>
      </c>
      <c r="AB128" s="80">
        <f>Z128*SMOW!$AN$6</f>
        <v>-7.4193027960220386</v>
      </c>
      <c r="AC128" s="80">
        <f>AA128*SMOW!$AN$12</f>
        <v>-14.0481708841832</v>
      </c>
      <c r="AD128" s="80">
        <f t="shared" ref="AD128:AD129" si="344">LN((AB128/1000)+1)*1000</f>
        <v>-7.4469627195001058</v>
      </c>
      <c r="AE128" s="80">
        <f t="shared" ref="AE128:AE129" si="345">LN((AC128/1000)+1)*1000</f>
        <v>-14.147780425051568</v>
      </c>
      <c r="AF128" s="44">
        <f>(AD128-SMOW!AN$14*AE128)</f>
        <v>2.3065344927122311E-2</v>
      </c>
      <c r="AG128" s="45">
        <f t="shared" ref="AG128:AG129" si="346">AF128*1000</f>
        <v>23.065344927122311</v>
      </c>
      <c r="AH128" s="2">
        <f>AVERAGE(AG127:AG128)</f>
        <v>23.5862533988902</v>
      </c>
      <c r="AI128" s="19">
        <f>STDEV(AG127:AG128)</f>
        <v>0.73667582552919131</v>
      </c>
      <c r="AK128" s="46">
        <v>24</v>
      </c>
      <c r="AL128" s="46">
        <v>0</v>
      </c>
      <c r="AM128" s="46">
        <v>0</v>
      </c>
      <c r="AN128" s="46">
        <v>0</v>
      </c>
    </row>
    <row r="129" spans="1:40" customFormat="1" x14ac:dyDescent="0.2">
      <c r="A129">
        <v>4388</v>
      </c>
      <c r="B129" t="s">
        <v>213</v>
      </c>
      <c r="C129" t="s">
        <v>62</v>
      </c>
      <c r="D129" t="s">
        <v>79</v>
      </c>
      <c r="E129" t="s">
        <v>286</v>
      </c>
      <c r="F129">
        <v>-7.6142348561685402</v>
      </c>
      <c r="G129">
        <v>-7.6433715100387403</v>
      </c>
      <c r="H129">
        <v>4.34082472194567E-3</v>
      </c>
      <c r="I129">
        <v>-14.3917148822103</v>
      </c>
      <c r="J129">
        <v>-14.496280157607799</v>
      </c>
      <c r="K129">
        <v>2.0696333838090201E-3</v>
      </c>
      <c r="L129">
        <v>1.06644131781817E-2</v>
      </c>
      <c r="M129">
        <v>4.3430857335002198E-3</v>
      </c>
      <c r="N129">
        <v>-17.731599382528501</v>
      </c>
      <c r="O129">
        <v>4.2965700504254004E-3</v>
      </c>
      <c r="P129">
        <v>-34.001484741948801</v>
      </c>
      <c r="Q129">
        <v>2.0284557324407298E-3</v>
      </c>
      <c r="R129">
        <v>-50.574094512382999</v>
      </c>
      <c r="S129">
        <v>0.146893382723391</v>
      </c>
      <c r="T129">
        <v>150.13884680502301</v>
      </c>
      <c r="U129">
        <v>8.0161780764172796E-2</v>
      </c>
      <c r="V129" s="14">
        <v>44852.799768518518</v>
      </c>
      <c r="W129">
        <v>2.5</v>
      </c>
      <c r="X129">
        <v>6.5546390383805303E-2</v>
      </c>
      <c r="Y129">
        <v>6.2487373663535503E-2</v>
      </c>
      <c r="Z129" s="80">
        <f>((((N129/1000)+1)/((SMOW!$Z$4/1000)+1))-1)*1000</f>
        <v>-7.3847917786097339</v>
      </c>
      <c r="AA129" s="80">
        <f>((((P129/1000)+1)/((SMOW!$AA$4/1000)+1))-1)*1000</f>
        <v>-14.007617721300436</v>
      </c>
      <c r="AB129" s="80">
        <f>Z129*SMOW!$AN$6</f>
        <v>-7.5291547058652748</v>
      </c>
      <c r="AC129" s="80">
        <f>AA129*SMOW!$AN$12</f>
        <v>-14.261232677051696</v>
      </c>
      <c r="AD129" s="80">
        <f t="shared" si="344"/>
        <v>-7.5576418707498974</v>
      </c>
      <c r="AE129" s="80">
        <f t="shared" si="345"/>
        <v>-14.363901345933018</v>
      </c>
      <c r="AF129" s="44">
        <f>(AD129-SMOW!AN$14*AE129)</f>
        <v>2.6498039902736359E-2</v>
      </c>
      <c r="AG129" s="45">
        <f t="shared" si="346"/>
        <v>26.498039902736359</v>
      </c>
      <c r="AJ129" t="s">
        <v>285</v>
      </c>
      <c r="AK129" s="46">
        <v>24</v>
      </c>
      <c r="AL129" s="46">
        <v>0</v>
      </c>
      <c r="AM129" s="46">
        <v>0</v>
      </c>
      <c r="AN129" s="46">
        <v>0</v>
      </c>
    </row>
    <row r="130" spans="1:40" customFormat="1" x14ac:dyDescent="0.2">
      <c r="A130">
        <v>4389</v>
      </c>
      <c r="B130" t="s">
        <v>213</v>
      </c>
      <c r="C130" t="s">
        <v>62</v>
      </c>
      <c r="D130" t="s">
        <v>79</v>
      </c>
      <c r="E130" t="s">
        <v>288</v>
      </c>
      <c r="F130">
        <v>-7.6230804237813601</v>
      </c>
      <c r="G130">
        <v>-7.6522851297160797</v>
      </c>
      <c r="H130">
        <v>5.1070622401762E-3</v>
      </c>
      <c r="I130">
        <v>-14.3994453975531</v>
      </c>
      <c r="J130">
        <v>-14.504123606989699</v>
      </c>
      <c r="K130">
        <v>2.3339827283576E-3</v>
      </c>
      <c r="L130">
        <v>5.8921347744867797E-3</v>
      </c>
      <c r="M130">
        <v>5.1616521357457298E-3</v>
      </c>
      <c r="N130">
        <v>-17.740354769653901</v>
      </c>
      <c r="O130">
        <v>5.0549957836063097E-3</v>
      </c>
      <c r="P130">
        <v>-34.009061450115702</v>
      </c>
      <c r="Q130">
        <v>2.2875455536197501E-3</v>
      </c>
      <c r="R130">
        <v>-50.503329008692802</v>
      </c>
      <c r="S130">
        <v>0.12610960273292601</v>
      </c>
      <c r="T130">
        <v>191.77353208795299</v>
      </c>
      <c r="U130">
        <v>0.11232566556911</v>
      </c>
      <c r="V130" s="14">
        <v>44853.373449074075</v>
      </c>
      <c r="W130">
        <v>2.5</v>
      </c>
      <c r="X130">
        <v>1.81754602736524E-3</v>
      </c>
      <c r="Y130">
        <v>1.2000841454114001E-3</v>
      </c>
      <c r="Z130" s="80">
        <f>((((N130/1000)+1)/((SMOW!$Z$4/1000)+1))-1)*1000</f>
        <v>-7.3936393913487386</v>
      </c>
      <c r="AA130" s="80">
        <f>((((P130/1000)+1)/((SMOW!$AA$4/1000)+1))-1)*1000</f>
        <v>-14.015351249269115</v>
      </c>
      <c r="AB130" s="80">
        <f>Z130*SMOW!$AN$6</f>
        <v>-7.538175277749577</v>
      </c>
      <c r="AC130" s="80">
        <f>AA130*SMOW!$AN$12</f>
        <v>-14.269106224429285</v>
      </c>
      <c r="AD130" s="80">
        <f t="shared" ref="AD130" si="347">LN((AB130/1000)+1)*1000</f>
        <v>-7.5667309164597762</v>
      </c>
      <c r="AE130" s="80">
        <f t="shared" ref="AE130" si="348">LN((AC130/1000)+1)*1000</f>
        <v>-14.371888836213024</v>
      </c>
      <c r="AF130" s="44">
        <f>(AD130-SMOW!AN$14*AE130)</f>
        <v>2.1626389060701356E-2</v>
      </c>
      <c r="AG130" s="45">
        <f t="shared" ref="AG130" si="349">AF130*1000</f>
        <v>21.626389060701356</v>
      </c>
      <c r="AH130" s="2">
        <f>AVERAGE(AG129:AG130)</f>
        <v>24.062214481718858</v>
      </c>
      <c r="AI130" s="19">
        <f>STDEV(AG129:AG130)</f>
        <v>3.444777345976092</v>
      </c>
      <c r="AK130" s="46">
        <v>24</v>
      </c>
      <c r="AL130" s="46">
        <v>0</v>
      </c>
      <c r="AM130" s="46">
        <v>0</v>
      </c>
      <c r="AN130" s="46">
        <v>0</v>
      </c>
    </row>
    <row r="131" spans="1:40" customFormat="1" x14ac:dyDescent="0.2">
      <c r="A131">
        <v>4390</v>
      </c>
      <c r="B131" t="s">
        <v>213</v>
      </c>
      <c r="C131" t="s">
        <v>62</v>
      </c>
      <c r="D131" t="s">
        <v>79</v>
      </c>
      <c r="E131" t="s">
        <v>289</v>
      </c>
      <c r="F131">
        <v>-7.7984956068526801</v>
      </c>
      <c r="G131">
        <v>-7.8290634666193899</v>
      </c>
      <c r="H131">
        <v>5.3641123074786596E-3</v>
      </c>
      <c r="I131">
        <v>-14.729704797195099</v>
      </c>
      <c r="J131">
        <v>-14.8392641513797</v>
      </c>
      <c r="K131">
        <v>1.87769648767608E-3</v>
      </c>
      <c r="L131">
        <v>6.06800530909519E-3</v>
      </c>
      <c r="M131">
        <v>5.5395080088554999E-3</v>
      </c>
      <c r="N131">
        <v>-17.913981596409599</v>
      </c>
      <c r="O131">
        <v>5.3094252276337699E-3</v>
      </c>
      <c r="P131">
        <v>-34.332749972748303</v>
      </c>
      <c r="Q131">
        <v>1.84033763370968E-3</v>
      </c>
      <c r="R131">
        <v>-50.827123084193303</v>
      </c>
      <c r="S131">
        <v>0.13957795653212199</v>
      </c>
      <c r="T131">
        <v>157.210833869537</v>
      </c>
      <c r="U131">
        <v>7.9505946218821705E-2</v>
      </c>
      <c r="V131" s="14">
        <v>44853.450162037036</v>
      </c>
      <c r="W131">
        <v>2.5</v>
      </c>
      <c r="X131">
        <v>4.22878877343323E-4</v>
      </c>
      <c r="Y131" s="67">
        <v>4.2076313661029301E-5</v>
      </c>
      <c r="Z131" s="80">
        <f>((((N131/1000)+1)/((SMOW!$Z$4/1000)+1))-1)*1000</f>
        <v>-7.5690951310269927</v>
      </c>
      <c r="AA131" s="80">
        <f>((((P131/1000)+1)/((SMOW!$AA$4/1000)+1))-1)*1000</f>
        <v>-14.345739352879638</v>
      </c>
      <c r="AB131" s="80">
        <f>Z131*SMOW!$AN$6</f>
        <v>-7.717060945439763</v>
      </c>
      <c r="AC131" s="80">
        <f>AA131*SMOW!$AN$12</f>
        <v>-14.605476170630395</v>
      </c>
      <c r="AD131" s="80">
        <f t="shared" ref="AD131" si="350">LN((AB131/1000)+1)*1000</f>
        <v>-7.7469915438607364</v>
      </c>
      <c r="AE131" s="80">
        <f t="shared" ref="AE131" si="351">LN((AC131/1000)+1)*1000</f>
        <v>-14.713186195033412</v>
      </c>
      <c r="AF131" s="44">
        <f>(AD131-SMOW!AN$14*AE131)</f>
        <v>2.1570767116905643E-2</v>
      </c>
      <c r="AG131" s="45">
        <f t="shared" ref="AG131" si="352">AF131*1000</f>
        <v>21.570767116905643</v>
      </c>
      <c r="AK131" s="46">
        <v>24</v>
      </c>
      <c r="AL131" s="46">
        <v>0</v>
      </c>
      <c r="AM131" s="46">
        <v>0</v>
      </c>
      <c r="AN131" s="46">
        <v>0</v>
      </c>
    </row>
    <row r="132" spans="1:40" customFormat="1" x14ac:dyDescent="0.2">
      <c r="A132">
        <v>4391</v>
      </c>
      <c r="B132" t="s">
        <v>145</v>
      </c>
      <c r="C132" t="s">
        <v>62</v>
      </c>
      <c r="D132" t="s">
        <v>79</v>
      </c>
      <c r="E132" t="s">
        <v>290</v>
      </c>
      <c r="F132">
        <v>-7.75273693748154</v>
      </c>
      <c r="G132">
        <v>-7.7829460948630098</v>
      </c>
      <c r="H132">
        <v>4.8071161453600098E-3</v>
      </c>
      <c r="I132">
        <v>-14.660473036299701</v>
      </c>
      <c r="J132">
        <v>-14.7689998609863</v>
      </c>
      <c r="K132">
        <v>2.0144746148217699E-3</v>
      </c>
      <c r="L132">
        <v>1.50858317377642E-2</v>
      </c>
      <c r="M132">
        <v>4.9649013357709803E-3</v>
      </c>
      <c r="N132">
        <v>-17.868689436287699</v>
      </c>
      <c r="O132">
        <v>4.75810763670312E-3</v>
      </c>
      <c r="P132">
        <v>-34.264895654512998</v>
      </c>
      <c r="Q132">
        <v>1.9743944083324902E-3</v>
      </c>
      <c r="R132">
        <v>-50.968229064041203</v>
      </c>
      <c r="S132">
        <v>0.16500457959013801</v>
      </c>
      <c r="T132">
        <v>171.49122629265901</v>
      </c>
      <c r="U132">
        <v>5.8896601231765197E-2</v>
      </c>
      <c r="V132" s="14">
        <v>44853.526863425926</v>
      </c>
      <c r="W132">
        <v>2.5</v>
      </c>
      <c r="X132">
        <v>5.2569783454921103E-2</v>
      </c>
      <c r="Y132">
        <v>4.7603372894689397E-2</v>
      </c>
      <c r="Z132" s="80">
        <f>((((N132/1000)+1)/((SMOW!$Z$4/1000)+1))-1)*1000</f>
        <v>-7.5233258820907034</v>
      </c>
      <c r="AA132" s="80">
        <f>((((P132/1000)+1)/((SMOW!$AA$4/1000)+1))-1)*1000</f>
        <v>-14.27648061197273</v>
      </c>
      <c r="AB132" s="80">
        <f>Z132*SMOW!$AN$6</f>
        <v>-7.670396968127533</v>
      </c>
      <c r="AC132" s="80">
        <f>AA132*SMOW!$AN$12</f>
        <v>-14.534963465426346</v>
      </c>
      <c r="AD132" s="80">
        <f t="shared" ref="AD132" si="353">LN((AB132/1000)+1)*1000</f>
        <v>-7.6999657629274214</v>
      </c>
      <c r="AE132" s="80">
        <f t="shared" ref="AE132" si="354">LN((AC132/1000)+1)*1000</f>
        <v>-14.64163091362002</v>
      </c>
      <c r="AF132" s="44">
        <f>(AD132-SMOW!AN$14*AE132)</f>
        <v>3.0815359463949754E-2</v>
      </c>
      <c r="AG132" s="45">
        <f t="shared" ref="AG132" si="355">AF132*1000</f>
        <v>30.815359463949754</v>
      </c>
      <c r="AH132" s="2">
        <f>AVERAGE(AG131:AG132)</f>
        <v>26.193063290427698</v>
      </c>
      <c r="AI132" s="19">
        <f>STDEV(AG131:AG132)</f>
        <v>6.5369139379001648</v>
      </c>
      <c r="AK132" s="46">
        <v>24</v>
      </c>
      <c r="AL132" s="46">
        <v>0</v>
      </c>
      <c r="AM132" s="46">
        <v>0</v>
      </c>
      <c r="AN132" s="46">
        <v>0</v>
      </c>
    </row>
    <row r="133" spans="1:40" customFormat="1" x14ac:dyDescent="0.2">
      <c r="A133">
        <v>4392</v>
      </c>
      <c r="B133" t="s">
        <v>145</v>
      </c>
      <c r="C133" t="s">
        <v>61</v>
      </c>
      <c r="D133" t="s">
        <v>104</v>
      </c>
      <c r="E133" t="s">
        <v>291</v>
      </c>
      <c r="F133">
        <v>-26.804684478178199</v>
      </c>
      <c r="G133">
        <v>-27.170482477902802</v>
      </c>
      <c r="H133">
        <v>6.6632145942591503E-3</v>
      </c>
      <c r="I133">
        <v>-50.155269593393498</v>
      </c>
      <c r="J133">
        <v>-51.456749481450302</v>
      </c>
      <c r="K133">
        <v>1.64654154919565E-3</v>
      </c>
      <c r="L133">
        <v>-1.3187516970123E-3</v>
      </c>
      <c r="M133">
        <v>6.6216745885294302E-3</v>
      </c>
      <c r="N133">
        <v>-36.726402532097602</v>
      </c>
      <c r="O133">
        <v>6.5952831775295297E-3</v>
      </c>
      <c r="P133">
        <v>-69.053483870815896</v>
      </c>
      <c r="Q133">
        <v>1.61378177908018E-3</v>
      </c>
      <c r="R133">
        <v>-100.452716754321</v>
      </c>
      <c r="S133">
        <v>0.13294815054172801</v>
      </c>
      <c r="T133">
        <v>90.992549887925193</v>
      </c>
      <c r="U133">
        <v>5.81100831031343E-2</v>
      </c>
      <c r="V133" s="14">
        <v>44853.61173611111</v>
      </c>
      <c r="W133">
        <v>2.5</v>
      </c>
      <c r="X133">
        <v>2.7394409616874899E-4</v>
      </c>
      <c r="Y133">
        <v>7.7777751968757E-4</v>
      </c>
      <c r="Z133" s="80">
        <f>((((N133/1000)+1)/((SMOW!$Z$4/1000)+1))-1)*1000</f>
        <v>-26.579678300034494</v>
      </c>
      <c r="AA133" s="80">
        <f>((((P133/1000)+1)/((SMOW!$AA$4/1000)+1))-1)*1000</f>
        <v>-49.785109693397558</v>
      </c>
      <c r="AB133" s="80">
        <f>Z133*SMOW!$AN$6</f>
        <v>-27.099275910899824</v>
      </c>
      <c r="AC133" s="80">
        <f>AA133*SMOW!$AN$12</f>
        <v>-50.686494114587376</v>
      </c>
      <c r="AD133" s="80">
        <f t="shared" ref="AD133" si="356">LN((AB133/1000)+1)*1000</f>
        <v>-27.473232742526307</v>
      </c>
      <c r="AE133" s="80">
        <f t="shared" ref="AE133" si="357">LN((AC133/1000)+1)*1000</f>
        <v>-52.016180990899521</v>
      </c>
      <c r="AF133" s="44">
        <f>(AD133-SMOW!AN$14*AE133)</f>
        <v>-8.6891793313590426E-3</v>
      </c>
      <c r="AG133" s="45">
        <f t="shared" ref="AG133" si="358">AF133*1000</f>
        <v>-8.6891793313590426</v>
      </c>
      <c r="AK133" s="46">
        <v>24</v>
      </c>
      <c r="AL133" s="46">
        <v>2</v>
      </c>
      <c r="AM133" s="46">
        <v>0</v>
      </c>
      <c r="AN133" s="46">
        <v>0</v>
      </c>
    </row>
    <row r="134" spans="1:40" customFormat="1" x14ac:dyDescent="0.2">
      <c r="A134">
        <v>4393</v>
      </c>
      <c r="B134" t="s">
        <v>145</v>
      </c>
      <c r="C134" t="s">
        <v>61</v>
      </c>
      <c r="D134" t="s">
        <v>104</v>
      </c>
      <c r="E134" t="s">
        <v>294</v>
      </c>
      <c r="F134">
        <v>-26.797055466130001</v>
      </c>
      <c r="G134">
        <v>-27.162644164973099</v>
      </c>
      <c r="H134">
        <v>9.1083476690476204E-3</v>
      </c>
      <c r="I134">
        <v>-50.147831235277103</v>
      </c>
      <c r="J134">
        <v>-51.448918420017797</v>
      </c>
      <c r="K134">
        <v>2.1193953618401499E-3</v>
      </c>
      <c r="L134">
        <v>6.8584257616152297E-3</v>
      </c>
      <c r="M134">
        <v>8.9009724072443494E-3</v>
      </c>
      <c r="N134">
        <v>-36.718851297763102</v>
      </c>
      <c r="O134">
        <v>9.0154881411945494E-3</v>
      </c>
      <c r="P134">
        <v>-69.046193507083302</v>
      </c>
      <c r="Q134">
        <v>2.0772276407340401E-3</v>
      </c>
      <c r="R134">
        <v>-99.5841341483668</v>
      </c>
      <c r="S134">
        <v>0.11808844972287701</v>
      </c>
      <c r="T134">
        <v>99.221523507933597</v>
      </c>
      <c r="U134">
        <v>6.7423472352588998E-2</v>
      </c>
      <c r="V134" s="14">
        <v>44853.689641203702</v>
      </c>
      <c r="W134">
        <v>2.5</v>
      </c>
      <c r="X134">
        <v>2.6360485220005302E-2</v>
      </c>
      <c r="Y134">
        <v>3.4873416325545997E-2</v>
      </c>
      <c r="Z134" s="80">
        <f>((((N134/1000)+1)/((SMOW!$Z$4/1000)+1))-1)*1000</f>
        <v>-26.572047524131893</v>
      </c>
      <c r="AA134" s="80">
        <f>((((P134/1000)+1)/((SMOW!$AA$4/1000)+1))-1)*1000</f>
        <v>-49.777668436510659</v>
      </c>
      <c r="AB134" s="80">
        <f>Z134*SMOW!$AN$6</f>
        <v>-27.09149596340518</v>
      </c>
      <c r="AC134" s="80">
        <f>AA134*SMOW!$AN$12</f>
        <v>-50.678918130006331</v>
      </c>
      <c r="AD134" s="80">
        <f t="shared" ref="AD134:AD135" si="359">LN((AB134/1000)+1)*1000</f>
        <v>-27.465236123554465</v>
      </c>
      <c r="AE134" s="80">
        <f t="shared" ref="AE134:AE135" si="360">LN((AC134/1000)+1)*1000</f>
        <v>-52.008200535229001</v>
      </c>
      <c r="AF134" s="44">
        <f>(AD134-SMOW!AN$14*AE134)</f>
        <v>-4.9062409535522988E-3</v>
      </c>
      <c r="AG134" s="45">
        <f t="shared" ref="AG134:AG135" si="361">AF134*1000</f>
        <v>-4.9062409535522988</v>
      </c>
      <c r="AK134" s="46">
        <v>24</v>
      </c>
      <c r="AL134" s="46">
        <v>0</v>
      </c>
      <c r="AM134" s="46">
        <v>0</v>
      </c>
      <c r="AN134" s="46">
        <v>0</v>
      </c>
    </row>
    <row r="135" spans="1:40" customFormat="1" x14ac:dyDescent="0.2">
      <c r="A135">
        <v>4394</v>
      </c>
      <c r="B135" t="s">
        <v>145</v>
      </c>
      <c r="C135" t="s">
        <v>61</v>
      </c>
      <c r="D135" t="s">
        <v>104</v>
      </c>
      <c r="E135" t="s">
        <v>293</v>
      </c>
      <c r="F135">
        <v>-26.820089788924399</v>
      </c>
      <c r="G135">
        <v>-27.186311857962298</v>
      </c>
      <c r="H135">
        <v>5.1693618419595497E-3</v>
      </c>
      <c r="I135">
        <v>-50.193385586675902</v>
      </c>
      <c r="J135">
        <v>-51.496878995358301</v>
      </c>
      <c r="K135">
        <v>2.26039545366884E-3</v>
      </c>
      <c r="L135">
        <v>4.0402515868632497E-3</v>
      </c>
      <c r="M135">
        <v>5.42651143646609E-3</v>
      </c>
      <c r="N135">
        <v>-36.741650785830402</v>
      </c>
      <c r="O135">
        <v>5.1166602414713797E-3</v>
      </c>
      <c r="P135">
        <v>-69.090841504141807</v>
      </c>
      <c r="Q135">
        <v>2.2154223793681002E-3</v>
      </c>
      <c r="R135">
        <v>-100.412440877093</v>
      </c>
      <c r="S135">
        <v>0.12178718404953701</v>
      </c>
      <c r="T135">
        <v>97.366910729625801</v>
      </c>
      <c r="U135">
        <v>7.8131087050247197E-2</v>
      </c>
      <c r="V135" s="14">
        <v>44853.783333333333</v>
      </c>
      <c r="W135">
        <v>2.5</v>
      </c>
      <c r="X135">
        <v>9.5227352802401799E-2</v>
      </c>
      <c r="Y135">
        <v>8.7717175863186406E-2</v>
      </c>
      <c r="Z135" s="80">
        <f>((((N135/1000)+1)/((SMOW!$Z$4/1000)+1))-1)*1000</f>
        <v>-26.595087172542662</v>
      </c>
      <c r="AA135" s="80">
        <f>((((P135/1000)+1)/((SMOW!$AA$4/1000)+1))-1)*1000</f>
        <v>-49.82324054069953</v>
      </c>
      <c r="AB135" s="80">
        <f>Z135*SMOW!$AN$6</f>
        <v>-27.114986006517281</v>
      </c>
      <c r="AC135" s="80">
        <f>AA135*SMOW!$AN$12</f>
        <v>-50.725315340035273</v>
      </c>
      <c r="AD135" s="80">
        <f t="shared" si="359"/>
        <v>-27.489380559123358</v>
      </c>
      <c r="AE135" s="80">
        <f t="shared" si="360"/>
        <v>-52.057075825963487</v>
      </c>
      <c r="AF135" s="44">
        <f>(AD135-SMOW!AN$14*AE135)</f>
        <v>-3.2445230146365134E-3</v>
      </c>
      <c r="AG135" s="45">
        <f t="shared" si="361"/>
        <v>-3.2445230146365134</v>
      </c>
      <c r="AH135" s="2">
        <f>AVERAGE(AG133:AG135)</f>
        <v>-5.6133144331826186</v>
      </c>
      <c r="AI135" s="19">
        <f>STDEV(AG133:AG135)</f>
        <v>2.7903468029985135</v>
      </c>
      <c r="AK135" s="46">
        <v>24</v>
      </c>
      <c r="AL135" s="46">
        <v>0</v>
      </c>
      <c r="AM135" s="46">
        <v>0</v>
      </c>
      <c r="AN135" s="46">
        <v>0</v>
      </c>
    </row>
    <row r="136" spans="1:40" customFormat="1" x14ac:dyDescent="0.2">
      <c r="A136">
        <v>4395</v>
      </c>
      <c r="B136" t="s">
        <v>145</v>
      </c>
      <c r="C136" t="s">
        <v>61</v>
      </c>
      <c r="D136" t="s">
        <v>69</v>
      </c>
      <c r="E136" t="s">
        <v>292</v>
      </c>
      <c r="F136">
        <v>-1.53633419085823</v>
      </c>
      <c r="G136">
        <v>-1.5375178329182999</v>
      </c>
      <c r="H136">
        <v>1.1061557678090601E-2</v>
      </c>
      <c r="I136">
        <v>-2.87491217584587</v>
      </c>
      <c r="J136">
        <v>-2.87905274435147</v>
      </c>
      <c r="K136">
        <v>1.95176213655039E-3</v>
      </c>
      <c r="L136">
        <v>-2.7597580180935499E-2</v>
      </c>
      <c r="M136">
        <v>9.1008285437698001E-3</v>
      </c>
      <c r="N136">
        <v>-11.704942111446</v>
      </c>
      <c r="O136">
        <v>1.28080919875002E-2</v>
      </c>
      <c r="P136">
        <v>-22.713885783755501</v>
      </c>
      <c r="Q136">
        <v>1.8238800945855999E-3</v>
      </c>
      <c r="R136">
        <v>-34.684562840987297</v>
      </c>
      <c r="S136">
        <v>0.12761940916370301</v>
      </c>
      <c r="T136">
        <v>167.84408522417701</v>
      </c>
      <c r="U136">
        <v>0.109924792757898</v>
      </c>
      <c r="V136" s="14">
        <v>44854.392835648148</v>
      </c>
      <c r="W136">
        <v>2.5</v>
      </c>
      <c r="X136">
        <v>3.3892318411129002E-3</v>
      </c>
      <c r="Y136">
        <v>1.58455384335058E-3</v>
      </c>
      <c r="Z136" s="80">
        <f>((((N136/1000)+1)/((SMOW!$Z$4/1000)+1))-1)*1000</f>
        <v>-1.2946522014288808</v>
      </c>
      <c r="AA136" s="80">
        <f>((((P136/1000)+1)/((SMOW!$AA$4/1000)+1))-1)*1000</f>
        <v>-2.4863923661844201</v>
      </c>
      <c r="AB136" s="80">
        <f>Z136*SMOW!$AN$6</f>
        <v>-1.3199609423086798</v>
      </c>
      <c r="AC136" s="80">
        <f>AA136*SMOW!$AN$12</f>
        <v>-2.5314097490454071</v>
      </c>
      <c r="AD136" s="80">
        <f t="shared" ref="AD136" si="362">LN((AB136/1000)+1)*1000</f>
        <v>-1.3208328581009443</v>
      </c>
      <c r="AE136" s="80">
        <f t="shared" ref="AE136" si="363">LN((AC136/1000)+1)*1000</f>
        <v>-2.5346191841117895</v>
      </c>
      <c r="AF136" s="44">
        <f>(AD136-SMOW!AN$14*AE136)</f>
        <v>1.7446071110080563E-2</v>
      </c>
      <c r="AG136" s="45">
        <f t="shared" ref="AG136" si="364">AF136*1000</f>
        <v>17.446071110080563</v>
      </c>
      <c r="AK136" s="46">
        <v>24</v>
      </c>
      <c r="AL136" s="46">
        <v>2</v>
      </c>
      <c r="AM136" s="46">
        <v>0</v>
      </c>
      <c r="AN136" s="46">
        <v>1</v>
      </c>
    </row>
    <row r="137" spans="1:40" customFormat="1" x14ac:dyDescent="0.2">
      <c r="A137">
        <v>4396</v>
      </c>
      <c r="B137" t="s">
        <v>145</v>
      </c>
      <c r="C137" t="s">
        <v>61</v>
      </c>
      <c r="D137" t="s">
        <v>69</v>
      </c>
      <c r="E137" t="s">
        <v>295</v>
      </c>
      <c r="F137">
        <v>-1.57618267869887</v>
      </c>
      <c r="G137">
        <v>-1.57743187037376</v>
      </c>
      <c r="H137">
        <v>1.7539203019475098E-2</v>
      </c>
      <c r="I137">
        <v>-2.89656828982582</v>
      </c>
      <c r="J137">
        <v>-2.90077156868335</v>
      </c>
      <c r="K137">
        <v>2.39180030044823E-3</v>
      </c>
      <c r="L137">
        <v>-6.6055024550504896E-2</v>
      </c>
      <c r="M137">
        <v>1.5745324491960099E-2</v>
      </c>
      <c r="N137">
        <v>-11.7440122931453</v>
      </c>
      <c r="O137">
        <v>1.8218355748676199E-2</v>
      </c>
      <c r="P137">
        <v>-22.734886176659401</v>
      </c>
      <c r="Q137">
        <v>2.2478684208694002E-3</v>
      </c>
      <c r="R137">
        <v>-34.602814907509099</v>
      </c>
      <c r="S137">
        <v>0.14037510081108701</v>
      </c>
      <c r="T137">
        <v>188.04311010494001</v>
      </c>
      <c r="U137">
        <v>8.7598549781821994E-2</v>
      </c>
      <c r="V137" s="14">
        <v>44854.478148148148</v>
      </c>
      <c r="W137">
        <v>2.5</v>
      </c>
      <c r="X137">
        <v>2.4567373923487401E-2</v>
      </c>
      <c r="Y137">
        <v>3.5041539392485402E-2</v>
      </c>
      <c r="Z137" s="80">
        <f>((((N137/1000)+1)/((SMOW!$Z$4/1000)+1))-1)*1000</f>
        <v>-1.3341339322046064</v>
      </c>
      <c r="AA137" s="80">
        <f>((((P137/1000)+1)/((SMOW!$AA$4/1000)+1))-1)*1000</f>
        <v>-2.5078274171715931</v>
      </c>
      <c r="AB137" s="80">
        <f>Z137*SMOW!$AN$6</f>
        <v>-1.3602144887833134</v>
      </c>
      <c r="AC137" s="80">
        <f>AA137*SMOW!$AN$12</f>
        <v>-2.553232892398877</v>
      </c>
      <c r="AD137" s="80">
        <f t="shared" ref="AD137" si="365">LN((AB137/1000)+1)*1000</f>
        <v>-1.3611404202499071</v>
      </c>
      <c r="AE137" s="80">
        <f t="shared" ref="AE137" si="366">LN((AC137/1000)+1)*1000</f>
        <v>-2.5564979503198786</v>
      </c>
      <c r="AF137" s="44">
        <f>(AD137-SMOW!AN$14*AE137)</f>
        <v>-1.1309502481011258E-2</v>
      </c>
      <c r="AG137" s="45">
        <f t="shared" ref="AG137" si="367">AF137*1000</f>
        <v>-11.309502481011258</v>
      </c>
      <c r="AH137" s="2">
        <f>AVERAGE(AG136:AG137)</f>
        <v>3.0682843145346528</v>
      </c>
      <c r="AI137" s="19">
        <f>STDEV(AG136:AG137)</f>
        <v>20.333261083169827</v>
      </c>
      <c r="AK137" s="46">
        <v>24</v>
      </c>
      <c r="AL137" s="46">
        <v>0</v>
      </c>
      <c r="AM137" s="46">
        <v>0</v>
      </c>
      <c r="AN137" s="46">
        <v>1</v>
      </c>
    </row>
    <row r="138" spans="1:40" customFormat="1" x14ac:dyDescent="0.2">
      <c r="A138">
        <v>4397</v>
      </c>
      <c r="B138" t="s">
        <v>145</v>
      </c>
      <c r="C138" t="s">
        <v>62</v>
      </c>
      <c r="D138" t="s">
        <v>79</v>
      </c>
      <c r="E138" t="s">
        <v>296</v>
      </c>
      <c r="F138">
        <v>-7.9247903387149199</v>
      </c>
      <c r="G138">
        <v>-7.9563625841669898</v>
      </c>
      <c r="H138">
        <v>1.5161227926115701E-2</v>
      </c>
      <c r="I138">
        <v>-14.9359790795967</v>
      </c>
      <c r="J138">
        <v>-15.048644128934701</v>
      </c>
      <c r="K138">
        <v>1.8722659673998899E-3</v>
      </c>
      <c r="L138">
        <v>-1.6160198017563E-2</v>
      </c>
      <c r="M138">
        <v>1.28911459999047E-2</v>
      </c>
      <c r="N138">
        <v>-18.028334935360402</v>
      </c>
      <c r="O138">
        <v>1.60527908197373E-2</v>
      </c>
      <c r="P138">
        <v>-34.534659864571701</v>
      </c>
      <c r="Q138">
        <v>1.75327446418205E-3</v>
      </c>
      <c r="R138">
        <v>-51.739718893718603</v>
      </c>
      <c r="S138">
        <v>0.14343843746658599</v>
      </c>
      <c r="T138">
        <v>171.84598881269201</v>
      </c>
      <c r="U138">
        <v>9.6402392542893095E-2</v>
      </c>
      <c r="V138" s="14">
        <v>44854.554872685185</v>
      </c>
      <c r="W138">
        <v>2.5</v>
      </c>
      <c r="X138">
        <v>4.1026864966675798E-2</v>
      </c>
      <c r="Y138">
        <v>5.2655514906395098E-2</v>
      </c>
      <c r="Z138" s="80">
        <f>((((N138/1000)+1)/((SMOW!$Z$4/1000)+1))-1)*1000</f>
        <v>-7.6846530205836316</v>
      </c>
      <c r="AA138" s="80">
        <f>((((P138/1000)+1)/((SMOW!$AA$4/1000)+1))-1)*1000</f>
        <v>-14.551828298255964</v>
      </c>
      <c r="AB138" s="80">
        <f>Z138*SMOW!$AN$6</f>
        <v>-7.8348778391368015</v>
      </c>
      <c r="AC138" s="80">
        <f>AA138*SMOW!$AN$12</f>
        <v>-14.815296459894194</v>
      </c>
      <c r="AD138" s="80">
        <f t="shared" ref="AD138" si="368">LN((AB138/1000)+1)*1000</f>
        <v>-7.8657317579667403</v>
      </c>
      <c r="AE138" s="80">
        <f t="shared" ref="AE138" si="369">LN((AC138/1000)+1)*1000</f>
        <v>-14.926139104657736</v>
      </c>
      <c r="AF138" s="44">
        <f>(AD138-SMOW!AN$14*AE138)</f>
        <v>1.5269689292544797E-2</v>
      </c>
      <c r="AG138" s="45">
        <f t="shared" ref="AG138" si="370">AF138*1000</f>
        <v>15.269689292544797</v>
      </c>
      <c r="AK138" s="46">
        <v>24</v>
      </c>
      <c r="AL138" s="46">
        <v>1</v>
      </c>
      <c r="AM138" s="46">
        <v>0</v>
      </c>
      <c r="AN138" s="46">
        <v>1</v>
      </c>
    </row>
    <row r="139" spans="1:40" customFormat="1" x14ac:dyDescent="0.2">
      <c r="A139">
        <v>4398</v>
      </c>
      <c r="B139" t="s">
        <v>145</v>
      </c>
      <c r="C139" t="s">
        <v>62</v>
      </c>
      <c r="D139" t="s">
        <v>79</v>
      </c>
      <c r="E139" t="s">
        <v>297</v>
      </c>
      <c r="F139">
        <v>-7.9581602824928801</v>
      </c>
      <c r="G139">
        <v>-7.9900005473526701</v>
      </c>
      <c r="H139">
        <v>1.6690858062429401E-2</v>
      </c>
      <c r="I139">
        <v>-14.9674185047976</v>
      </c>
      <c r="J139">
        <v>-15.080560769248001</v>
      </c>
      <c r="K139">
        <v>1.9734833001488401E-3</v>
      </c>
      <c r="L139">
        <v>-5.1103271807134101E-2</v>
      </c>
      <c r="M139">
        <v>1.4177838430631501E-2</v>
      </c>
      <c r="N139">
        <v>-18.0553911642217</v>
      </c>
      <c r="O139">
        <v>1.7904459950966699E-2</v>
      </c>
      <c r="P139">
        <v>-34.565226386838702</v>
      </c>
      <c r="Q139">
        <v>1.8257673912109699E-3</v>
      </c>
      <c r="R139">
        <v>-51.698837927774598</v>
      </c>
      <c r="S139">
        <v>0.156399414454852</v>
      </c>
      <c r="T139">
        <v>166.829125316475</v>
      </c>
      <c r="U139">
        <v>5.6186852465172202E-2</v>
      </c>
      <c r="V139" s="14">
        <v>44854.631562499999</v>
      </c>
      <c r="W139">
        <v>2.5</v>
      </c>
      <c r="X139">
        <v>2.7442544632577299E-2</v>
      </c>
      <c r="Y139">
        <v>1.7744459828055399E-2</v>
      </c>
      <c r="Z139" s="80">
        <f>((((N139/1000)+1)/((SMOW!$Z$4/1000)+1))-1)*1000</f>
        <v>-7.711994248528975</v>
      </c>
      <c r="AA139" s="80">
        <f>((((P139/1000)+1)/((SMOW!$AA$4/1000)+1))-1)*1000</f>
        <v>-14.583027474685316</v>
      </c>
      <c r="AB139" s="80">
        <f>Z139*SMOW!$AN$6</f>
        <v>-7.8627535519829079</v>
      </c>
      <c r="AC139" s="80">
        <f>AA139*SMOW!$AN$12</f>
        <v>-14.847060513086108</v>
      </c>
      <c r="AD139" s="80">
        <f t="shared" ref="AD139" si="371">LN((AB139/1000)+1)*1000</f>
        <v>-7.8938279929850976</v>
      </c>
      <c r="AE139" s="80">
        <f t="shared" ref="AE139" si="372">LN((AC139/1000)+1)*1000</f>
        <v>-14.958381348323032</v>
      </c>
      <c r="AF139" s="44">
        <f>(AD139-SMOW!AN$14*AE139)</f>
        <v>4.1973589294634905E-3</v>
      </c>
      <c r="AG139" s="45">
        <f t="shared" ref="AG139" si="373">AF139*1000</f>
        <v>4.1973589294634905</v>
      </c>
      <c r="AH139" s="2">
        <f>AVERAGE(AG138:AG139)</f>
        <v>9.7335241110041437</v>
      </c>
      <c r="AI139" s="19">
        <f>STDEV(AG138:AG139)</f>
        <v>7.8293198832724995</v>
      </c>
      <c r="AK139" s="46">
        <v>24</v>
      </c>
      <c r="AL139" s="46">
        <v>0</v>
      </c>
      <c r="AM139" s="46">
        <v>0</v>
      </c>
      <c r="AN139" s="46">
        <v>1</v>
      </c>
    </row>
    <row r="140" spans="1:40" customFormat="1" x14ac:dyDescent="0.2">
      <c r="A140">
        <v>4399</v>
      </c>
      <c r="B140" t="s">
        <v>145</v>
      </c>
      <c r="C140" t="s">
        <v>62</v>
      </c>
      <c r="D140" t="s">
        <v>79</v>
      </c>
      <c r="E140" t="s">
        <v>298</v>
      </c>
      <c r="F140">
        <v>-7.5671312441672702</v>
      </c>
      <c r="G140">
        <v>-7.59591156608119</v>
      </c>
      <c r="H140">
        <v>1.47794243864857E-2</v>
      </c>
      <c r="I140">
        <v>-14.2989020337548</v>
      </c>
      <c r="J140">
        <v>-14.4021164768233</v>
      </c>
      <c r="K140">
        <v>1.73481760144174E-3</v>
      </c>
      <c r="L140">
        <v>-1.32837915932931E-2</v>
      </c>
      <c r="M140">
        <v>1.2933583103548E-2</v>
      </c>
      <c r="N140">
        <v>-17.6849759914553</v>
      </c>
      <c r="O140">
        <v>1.46287482792107E-2</v>
      </c>
      <c r="P140">
        <v>-33.910518508041598</v>
      </c>
      <c r="Q140">
        <v>1.70030148136969E-3</v>
      </c>
      <c r="R140">
        <v>-50.7473661268032</v>
      </c>
      <c r="S140">
        <v>0.15708250984692801</v>
      </c>
      <c r="T140">
        <v>165.21646023585799</v>
      </c>
      <c r="U140">
        <v>7.2635206014402806E-2</v>
      </c>
      <c r="V140" s="14">
        <v>44854.708692129629</v>
      </c>
      <c r="W140">
        <v>2.5</v>
      </c>
      <c r="X140">
        <v>2.5456369567570001E-2</v>
      </c>
      <c r="Y140">
        <v>3.66776415172545E-2</v>
      </c>
      <c r="Z140" s="80">
        <f>((((N140/1000)+1)/((SMOW!$Z$4/1000)+1))-1)*1000</f>
        <v>-7.3376772760876952</v>
      </c>
      <c r="AA140" s="80">
        <f>((((P140/1000)+1)/((SMOW!$AA$4/1000)+1))-1)*1000</f>
        <v>-13.914768703149448</v>
      </c>
      <c r="AB140" s="80">
        <f>Z140*SMOW!$AN$6</f>
        <v>-7.4811191770361747</v>
      </c>
      <c r="AC140" s="80">
        <f>AA140*SMOW!$AN$12</f>
        <v>-14.166702580783184</v>
      </c>
      <c r="AD140" s="80">
        <f t="shared" ref="AD140" si="374">LN((AB140/1000)+1)*1000</f>
        <v>-7.5092431025281812</v>
      </c>
      <c r="AE140" s="80">
        <f t="shared" ref="AE140" si="375">LN((AC140/1000)+1)*1000</f>
        <v>-14.268008227916786</v>
      </c>
      <c r="AF140" s="44">
        <f>(AD140-SMOW!AN$14*AE140)</f>
        <v>2.4265241811882277E-2</v>
      </c>
      <c r="AG140" s="45">
        <f t="shared" ref="AG140" si="376">AF140*1000</f>
        <v>24.265241811882277</v>
      </c>
      <c r="AH140" s="2"/>
      <c r="AK140" s="46">
        <v>24</v>
      </c>
      <c r="AL140" s="46">
        <v>0</v>
      </c>
      <c r="AM140" s="46">
        <v>0</v>
      </c>
      <c r="AN140" s="46">
        <v>1</v>
      </c>
    </row>
    <row r="141" spans="1:40" customFormat="1" x14ac:dyDescent="0.2">
      <c r="A141">
        <v>4400</v>
      </c>
      <c r="B141" t="s">
        <v>145</v>
      </c>
      <c r="C141" t="s">
        <v>62</v>
      </c>
      <c r="D141" t="s">
        <v>79</v>
      </c>
      <c r="E141" t="s">
        <v>299</v>
      </c>
      <c r="F141">
        <v>-7.5368225550314696</v>
      </c>
      <c r="G141">
        <v>-7.5653713336603703</v>
      </c>
      <c r="H141">
        <v>1.33028055633447E-2</v>
      </c>
      <c r="I141">
        <v>-14.2231240999341</v>
      </c>
      <c r="J141">
        <v>-14.3252422405217</v>
      </c>
      <c r="K141">
        <v>1.78755879608522E-3</v>
      </c>
      <c r="L141">
        <v>-1.3945095034294501E-2</v>
      </c>
      <c r="M141">
        <v>1.2311391396208E-2</v>
      </c>
      <c r="N141">
        <v>-17.649841113056901</v>
      </c>
      <c r="O141">
        <v>1.38230287305138E-2</v>
      </c>
      <c r="P141">
        <v>-33.835861412253102</v>
      </c>
      <c r="Q141">
        <v>1.7509020461544699E-3</v>
      </c>
      <c r="R141">
        <v>-50.920881080185303</v>
      </c>
      <c r="S141">
        <v>0.11748513048909701</v>
      </c>
      <c r="T141">
        <v>173.373449363183</v>
      </c>
      <c r="U141">
        <v>6.7933254829290399E-2</v>
      </c>
      <c r="V141" s="14">
        <v>44854.792824074073</v>
      </c>
      <c r="W141">
        <v>2.5</v>
      </c>
      <c r="X141">
        <v>8.0234799245162206E-3</v>
      </c>
      <c r="Y141">
        <v>3.38882109213618E-3</v>
      </c>
      <c r="Z141" s="80">
        <f>((((N141/1000)+1)/((SMOW!$Z$4/1000)+1))-1)*1000</f>
        <v>-7.3021723014643491</v>
      </c>
      <c r="AA141" s="80">
        <f>((((P141/1000)+1)/((SMOW!$AA$4/1000)+1))-1)*1000</f>
        <v>-13.83856638340697</v>
      </c>
      <c r="AB141" s="80">
        <f>Z141*SMOW!$AN$6</f>
        <v>-7.4449201270451786</v>
      </c>
      <c r="AC141" s="80">
        <f>AA141*SMOW!$AN$12</f>
        <v>-14.089120579760552</v>
      </c>
      <c r="AD141" s="80">
        <f t="shared" ref="AD141" si="377">LN((AB141/1000)+1)*1000</f>
        <v>-7.4727718669856094</v>
      </c>
      <c r="AE141" s="80">
        <f t="shared" ref="AE141" si="378">LN((AC141/1000)+1)*1000</f>
        <v>-14.189314448090748</v>
      </c>
      <c r="AF141" s="44">
        <f>(AD141-SMOW!AN$14*AE141)</f>
        <v>1.9186161606305596E-2</v>
      </c>
      <c r="AG141" s="45">
        <f t="shared" ref="AG141" si="379">AF141*1000</f>
        <v>19.186161606305596</v>
      </c>
      <c r="AH141" s="2">
        <f>AVERAGE(AG140:AG141)</f>
        <v>21.725701709093936</v>
      </c>
      <c r="AI141" s="19">
        <f>STDEV(AG140:AG141)</f>
        <v>3.5914520555536256</v>
      </c>
      <c r="AK141" s="46">
        <v>24</v>
      </c>
      <c r="AL141" s="46">
        <v>0</v>
      </c>
      <c r="AM141" s="46">
        <v>0</v>
      </c>
      <c r="AN141" s="46">
        <v>1</v>
      </c>
    </row>
    <row r="142" spans="1:40" customFormat="1" x14ac:dyDescent="0.2">
      <c r="A142">
        <v>4401</v>
      </c>
      <c r="B142" t="s">
        <v>145</v>
      </c>
      <c r="C142" t="s">
        <v>62</v>
      </c>
      <c r="D142" t="s">
        <v>79</v>
      </c>
      <c r="E142" t="s">
        <v>300</v>
      </c>
      <c r="F142">
        <v>-7.6714234051682597</v>
      </c>
      <c r="G142">
        <v>-7.7010038910510099</v>
      </c>
      <c r="H142">
        <v>1.37730711945309E-2</v>
      </c>
      <c r="I142">
        <v>-14.491369127183299</v>
      </c>
      <c r="J142">
        <v>-14.5973947588367</v>
      </c>
      <c r="K142">
        <v>3.0999244125753602E-3</v>
      </c>
      <c r="L142">
        <v>6.4205416147791903E-3</v>
      </c>
      <c r="M142">
        <v>1.33968294111581E-2</v>
      </c>
      <c r="N142">
        <v>-17.788204894752301</v>
      </c>
      <c r="O142">
        <v>1.3632654849580201E-2</v>
      </c>
      <c r="P142">
        <v>-34.099156255202701</v>
      </c>
      <c r="Q142">
        <v>3.0382479786107701E-3</v>
      </c>
      <c r="R142">
        <v>-51.488332621116399</v>
      </c>
      <c r="S142">
        <v>0.13723149271114499</v>
      </c>
      <c r="T142">
        <v>337.52871811041598</v>
      </c>
      <c r="U142">
        <v>0.230143269237155</v>
      </c>
      <c r="V142" s="14">
        <v>44855.552719907406</v>
      </c>
      <c r="W142">
        <v>2.5</v>
      </c>
      <c r="X142">
        <v>6.6448664004435498E-2</v>
      </c>
      <c r="Y142">
        <v>7.3471251474975005E-2</v>
      </c>
      <c r="Z142" s="80">
        <f>((((N142/1000)+1)/((SMOW!$Z$4/1000)+1))-1)*1000</f>
        <v>-7.4419935498029055</v>
      </c>
      <c r="AA142" s="80">
        <f>((((P142/1000)+1)/((SMOW!$AA$4/1000)+1))-1)*1000</f>
        <v>-14.107310802100148</v>
      </c>
      <c r="AB142" s="80">
        <f>Z142*SMOW!$AN$6</f>
        <v>-7.587474696147245</v>
      </c>
      <c r="AC142" s="80">
        <f>AA142*SMOW!$AN$12</f>
        <v>-14.362730751161388</v>
      </c>
      <c r="AD142" s="80">
        <f t="shared" ref="AD142" si="380">LN((AB142/1000)+1)*1000</f>
        <v>-7.6164060189741472</v>
      </c>
      <c r="AE142" s="80">
        <f t="shared" ref="AE142" si="381">LN((AC142/1000)+1)*1000</f>
        <v>-14.466873150719515</v>
      </c>
      <c r="AF142" s="44">
        <f>(AD142-SMOW!AN$14*AE142)</f>
        <v>2.2103004605757093E-2</v>
      </c>
      <c r="AG142" s="45">
        <f t="shared" ref="AG142" si="382">AF142*1000</f>
        <v>22.103004605757093</v>
      </c>
      <c r="AK142" s="46">
        <v>24</v>
      </c>
      <c r="AL142" s="46">
        <v>0</v>
      </c>
      <c r="AM142" s="46">
        <v>0</v>
      </c>
      <c r="AN142" s="46">
        <v>1</v>
      </c>
    </row>
    <row r="143" spans="1:40" customFormat="1" x14ac:dyDescent="0.2">
      <c r="A143">
        <v>4402</v>
      </c>
      <c r="B143" t="s">
        <v>145</v>
      </c>
      <c r="C143" t="s">
        <v>62</v>
      </c>
      <c r="D143" t="s">
        <v>79</v>
      </c>
      <c r="E143" t="s">
        <v>301</v>
      </c>
      <c r="F143">
        <v>-7.7680475468310899</v>
      </c>
      <c r="G143">
        <v>-7.79837882249074</v>
      </c>
      <c r="H143">
        <v>1.19539940613785E-2</v>
      </c>
      <c r="I143">
        <v>-14.674403767341801</v>
      </c>
      <c r="J143">
        <v>-14.7831379318076</v>
      </c>
      <c r="K143">
        <v>1.60224521255766E-3</v>
      </c>
      <c r="L143">
        <v>1.5105389917928201E-2</v>
      </c>
      <c r="M143">
        <v>1.09097168831725E-2</v>
      </c>
      <c r="N143">
        <v>-17.883843954103799</v>
      </c>
      <c r="O143">
        <v>1.1832123192495599E-2</v>
      </c>
      <c r="P143">
        <v>-34.278549218212099</v>
      </c>
      <c r="Q143">
        <v>1.5703667671832899E-3</v>
      </c>
      <c r="R143">
        <v>-52.003231703315102</v>
      </c>
      <c r="S143">
        <v>0.15804276734341599</v>
      </c>
      <c r="T143">
        <v>151.78154415555599</v>
      </c>
      <c r="U143">
        <v>7.6248016107406197E-2</v>
      </c>
      <c r="V143" s="14">
        <v>44855.633460648147</v>
      </c>
      <c r="W143">
        <v>2.5</v>
      </c>
      <c r="X143">
        <v>3.5790607606993499E-2</v>
      </c>
      <c r="Y143">
        <v>2.5194314901984701E-2</v>
      </c>
      <c r="Z143" s="80">
        <f>((((N143/1000)+1)/((SMOW!$Z$4/1000)+1))-1)*1000</f>
        <v>-7.5386400313069979</v>
      </c>
      <c r="AA143" s="80">
        <f>((((P143/1000)+1)/((SMOW!$AA$4/1000)+1))-1)*1000</f>
        <v>-14.290416771900126</v>
      </c>
      <c r="AB143" s="80">
        <f>Z143*SMOW!$AN$6</f>
        <v>-7.6860104887378453</v>
      </c>
      <c r="AC143" s="80">
        <f>AA143*SMOW!$AN$12</f>
        <v>-14.549151946530237</v>
      </c>
      <c r="AD143" s="80">
        <f t="shared" ref="AD143" si="383">LN((AB143/1000)+1)*1000</f>
        <v>-7.7157000949448067</v>
      </c>
      <c r="AE143" s="80">
        <f t="shared" ref="AE143" si="384">LN((AC143/1000)+1)*1000</f>
        <v>-14.656028769170424</v>
      </c>
      <c r="AF143" s="44">
        <f>(AD143-SMOW!AN$14*AE143)</f>
        <v>2.2683095177177925E-2</v>
      </c>
      <c r="AG143" s="45">
        <f t="shared" ref="AG143" si="385">AF143*1000</f>
        <v>22.683095177177925</v>
      </c>
      <c r="AH143" s="2">
        <f>AVERAGE(AG142:AG143)</f>
        <v>22.393049891467509</v>
      </c>
      <c r="AI143" s="19">
        <f>STDEV(AG142:AG143)</f>
        <v>0.41018597675405005</v>
      </c>
      <c r="AK143" s="46">
        <v>24</v>
      </c>
      <c r="AL143" s="46">
        <v>0</v>
      </c>
      <c r="AM143" s="46">
        <v>0</v>
      </c>
      <c r="AN143" s="46">
        <v>1</v>
      </c>
    </row>
    <row r="144" spans="1:40" x14ac:dyDescent="0.2">
      <c r="C144"/>
      <c r="D144"/>
    </row>
    <row r="145" spans="3:4" x14ac:dyDescent="0.2">
      <c r="C145"/>
      <c r="D145"/>
    </row>
    <row r="146" spans="3:4" x14ac:dyDescent="0.2">
      <c r="C146"/>
      <c r="D146"/>
    </row>
    <row r="147" spans="3:4" x14ac:dyDescent="0.2">
      <c r="C147"/>
      <c r="D147"/>
    </row>
  </sheetData>
  <dataValidations count="2">
    <dataValidation type="list" allowBlank="1" showInputMessage="1" showErrorMessage="1" sqref="C4:C63 C68:C147" xr:uid="{00000000-0002-0000-0000-000000000000}">
      <formula1>Type</formula1>
    </dataValidation>
    <dataValidation type="list" allowBlank="1" showInputMessage="1" showErrorMessage="1" sqref="D2:D147" xr:uid="{00000000-0002-0000-0000-000001000000}">
      <formula1>INDIRECT(C2)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46"/>
  <sheetViews>
    <sheetView topLeftCell="I1" workbookViewId="0">
      <selection activeCell="Q33" sqref="Q33"/>
    </sheetView>
  </sheetViews>
  <sheetFormatPr baseColWidth="10" defaultColWidth="8.83203125" defaultRowHeight="15" x14ac:dyDescent="0.2"/>
  <cols>
    <col min="1" max="1" width="10.5" bestFit="1" customWidth="1"/>
    <col min="5" max="5" width="40" bestFit="1" customWidth="1"/>
    <col min="6" max="14" width="9.5" bestFit="1" customWidth="1"/>
    <col min="15" max="15" width="7.6640625" customWidth="1"/>
    <col min="16" max="16" width="9.5" bestFit="1" customWidth="1"/>
    <col min="17" max="17" width="7.33203125" customWidth="1"/>
    <col min="18" max="18" width="9.5" bestFit="1" customWidth="1"/>
    <col min="19" max="19" width="7.5" customWidth="1"/>
    <col min="20" max="20" width="10.5" bestFit="1" customWidth="1"/>
    <col min="21" max="21" width="6.6640625" customWidth="1"/>
    <col min="22" max="22" width="16.5" customWidth="1"/>
    <col min="23" max="23" width="7.6640625" customWidth="1"/>
    <col min="24" max="24" width="14.83203125" customWidth="1"/>
    <col min="25" max="25" width="15" customWidth="1"/>
    <col min="26" max="26" width="19.83203125" customWidth="1"/>
    <col min="27" max="27" width="16.1640625" customWidth="1"/>
    <col min="28" max="28" width="19.33203125" customWidth="1"/>
    <col min="29" max="29" width="18.1640625" customWidth="1"/>
    <col min="30" max="31" width="10.83203125" customWidth="1"/>
    <col min="32" max="32" width="10.6640625" customWidth="1"/>
    <col min="33" max="33" width="13.6640625" customWidth="1"/>
    <col min="39" max="39" width="12.1640625" customWidth="1"/>
    <col min="40" max="40" width="22" bestFit="1" customWidth="1"/>
  </cols>
  <sheetData>
    <row r="1" spans="1:42" x14ac:dyDescent="0.2">
      <c r="B1" s="20"/>
      <c r="Z1" s="93" t="s">
        <v>25</v>
      </c>
      <c r="AA1" s="93"/>
      <c r="AB1" s="94" t="s">
        <v>26</v>
      </c>
      <c r="AC1" s="94"/>
      <c r="AL1" s="8"/>
      <c r="AM1" s="9" t="s">
        <v>23</v>
      </c>
      <c r="AN1" s="8"/>
    </row>
    <row r="2" spans="1:42" x14ac:dyDescent="0.2">
      <c r="B2" s="20"/>
      <c r="Z2" s="32" t="s">
        <v>27</v>
      </c>
      <c r="AA2" s="32" t="s">
        <v>28</v>
      </c>
      <c r="AB2" s="33" t="s">
        <v>29</v>
      </c>
      <c r="AC2" s="33" t="s">
        <v>30</v>
      </c>
      <c r="AL2" s="9" t="s">
        <v>2</v>
      </c>
      <c r="AM2" s="9" t="s">
        <v>38</v>
      </c>
      <c r="AN2" s="9" t="s">
        <v>39</v>
      </c>
    </row>
    <row r="3" spans="1:42" x14ac:dyDescent="0.2">
      <c r="B3" s="20"/>
      <c r="Z3" s="5" t="s">
        <v>42</v>
      </c>
      <c r="AA3" s="5" t="s">
        <v>43</v>
      </c>
      <c r="AB3" s="5" t="s">
        <v>36</v>
      </c>
      <c r="AC3" s="5" t="s">
        <v>37</v>
      </c>
      <c r="AD3" s="18" t="s">
        <v>31</v>
      </c>
      <c r="AE3" s="18" t="s">
        <v>32</v>
      </c>
      <c r="AF3" s="18" t="s">
        <v>33</v>
      </c>
      <c r="AG3" s="18" t="s">
        <v>34</v>
      </c>
      <c r="AH3" s="21" t="s">
        <v>72</v>
      </c>
      <c r="AI3" s="22" t="s">
        <v>73</v>
      </c>
      <c r="AJ3" s="18" t="s">
        <v>80</v>
      </c>
      <c r="AK3" s="18"/>
      <c r="AL3" s="8" t="s">
        <v>22</v>
      </c>
      <c r="AM3" s="10">
        <f>$Z$31</f>
        <v>1.8503717077085941E-14</v>
      </c>
      <c r="AN3" s="8">
        <v>0</v>
      </c>
    </row>
    <row r="4" spans="1:42" x14ac:dyDescent="0.2">
      <c r="B4" s="20"/>
      <c r="Z4" s="6">
        <f>AVERAGE(N17:N28)</f>
        <v>-10.423785086326307</v>
      </c>
      <c r="AA4" s="6">
        <f>AVERAGE(P17:P28)</f>
        <v>-20.277912263826067</v>
      </c>
      <c r="AB4" s="7">
        <f>(EXP(0.528*LN(AC4/1000+1))-1)*1000</f>
        <v>-29.698648998496392</v>
      </c>
      <c r="AC4" s="5">
        <v>-55.5</v>
      </c>
      <c r="AL4" s="8" t="s">
        <v>24</v>
      </c>
      <c r="AM4" s="10">
        <f>SLAP!Z22</f>
        <v>-29.129211382661779</v>
      </c>
      <c r="AN4" s="11">
        <f>AB4</f>
        <v>-29.698648998496392</v>
      </c>
    </row>
    <row r="5" spans="1:42" x14ac:dyDescent="0.2">
      <c r="A5" s="1" t="s">
        <v>22</v>
      </c>
      <c r="B5" s="2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L5" s="8"/>
      <c r="AM5" s="10"/>
      <c r="AN5" s="11"/>
    </row>
    <row r="6" spans="1:42" x14ac:dyDescent="0.2">
      <c r="A6" s="18" t="s">
        <v>0</v>
      </c>
      <c r="B6" s="22" t="s">
        <v>78</v>
      </c>
      <c r="C6" s="13" t="s">
        <v>64</v>
      </c>
      <c r="D6" s="13" t="s">
        <v>57</v>
      </c>
      <c r="E6" s="18" t="s">
        <v>1</v>
      </c>
      <c r="F6" s="18" t="s">
        <v>2</v>
      </c>
      <c r="G6" s="18" t="s">
        <v>3</v>
      </c>
      <c r="H6" s="18" t="s">
        <v>4</v>
      </c>
      <c r="I6" s="18" t="s">
        <v>5</v>
      </c>
      <c r="J6" s="18" t="s">
        <v>6</v>
      </c>
      <c r="K6" s="18" t="s">
        <v>7</v>
      </c>
      <c r="L6" s="18" t="s">
        <v>8</v>
      </c>
      <c r="M6" s="18" t="s">
        <v>9</v>
      </c>
      <c r="N6" s="18" t="s">
        <v>10</v>
      </c>
      <c r="O6" s="18" t="s">
        <v>11</v>
      </c>
      <c r="P6" s="18" t="s">
        <v>12</v>
      </c>
      <c r="Q6" s="18" t="s">
        <v>13</v>
      </c>
      <c r="R6" s="18" t="s">
        <v>14</v>
      </c>
      <c r="S6" s="18" t="s">
        <v>15</v>
      </c>
      <c r="T6" s="18" t="s">
        <v>16</v>
      </c>
      <c r="U6" s="18" t="s">
        <v>17</v>
      </c>
      <c r="V6" s="18" t="s">
        <v>18</v>
      </c>
      <c r="W6" s="18" t="s">
        <v>19</v>
      </c>
      <c r="X6" s="18" t="s">
        <v>20</v>
      </c>
      <c r="Y6" s="18" t="s">
        <v>21</v>
      </c>
      <c r="AL6" s="8"/>
      <c r="AM6" s="8" t="s">
        <v>40</v>
      </c>
      <c r="AN6" s="11">
        <f>SLOPE(AN3:AN4,AM3:AM4)</f>
        <v>1.0195486794460058</v>
      </c>
    </row>
    <row r="7" spans="1:42" x14ac:dyDescent="0.2">
      <c r="B7" s="20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/>
      <c r="X7" s="15"/>
      <c r="Y7" s="15"/>
      <c r="Z7" s="37"/>
      <c r="AA7" s="37"/>
      <c r="AB7" s="37"/>
      <c r="AC7" s="37"/>
      <c r="AD7" s="37"/>
      <c r="AE7" s="37"/>
      <c r="AF7" s="38"/>
      <c r="AG7" s="39"/>
      <c r="AL7" s="8"/>
      <c r="AM7" s="8" t="s">
        <v>41</v>
      </c>
      <c r="AN7" s="8">
        <v>0</v>
      </c>
    </row>
    <row r="8" spans="1:42" x14ac:dyDescent="0.2">
      <c r="B8" s="2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/>
      <c r="X8" s="15"/>
      <c r="Y8" s="15"/>
      <c r="Z8" s="37"/>
      <c r="AA8" s="37"/>
      <c r="AB8" s="37"/>
      <c r="AC8" s="37"/>
      <c r="AD8" s="37"/>
      <c r="AE8" s="37"/>
      <c r="AF8" s="38"/>
      <c r="AG8" s="39"/>
      <c r="AL8" s="8"/>
      <c r="AM8" s="8"/>
      <c r="AN8" s="8"/>
    </row>
    <row r="9" spans="1:42" x14ac:dyDescent="0.2">
      <c r="B9" s="20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/>
      <c r="X9" s="15"/>
      <c r="Y9" s="15"/>
      <c r="Z9" s="37"/>
      <c r="AA9" s="37"/>
      <c r="AB9" s="37"/>
      <c r="AC9" s="37"/>
      <c r="AD9" s="37"/>
      <c r="AE9" s="37"/>
      <c r="AF9" s="38"/>
      <c r="AG9" s="39"/>
      <c r="AL9" s="9" t="s">
        <v>5</v>
      </c>
      <c r="AM9" s="8"/>
      <c r="AN9" s="8"/>
    </row>
    <row r="10" spans="1:42" x14ac:dyDescent="0.2">
      <c r="B10" s="20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4"/>
      <c r="X10" s="15"/>
      <c r="Y10" s="15"/>
      <c r="Z10" s="37"/>
      <c r="AA10" s="37"/>
      <c r="AB10" s="37"/>
      <c r="AC10" s="37"/>
      <c r="AD10" s="37"/>
      <c r="AE10" s="37"/>
      <c r="AF10" s="38"/>
      <c r="AG10" s="39"/>
      <c r="AL10" s="8" t="s">
        <v>22</v>
      </c>
      <c r="AM10" s="10">
        <f>AA31</f>
        <v>-2.7755575615628914E-14</v>
      </c>
      <c r="AN10" s="8">
        <v>0</v>
      </c>
    </row>
    <row r="11" spans="1:42" x14ac:dyDescent="0.2">
      <c r="B11" s="20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/>
      <c r="X11" s="15"/>
      <c r="Y11" s="15"/>
      <c r="Z11" s="37"/>
      <c r="AA11" s="37"/>
      <c r="AB11" s="37"/>
      <c r="AC11" s="37"/>
      <c r="AD11" s="37"/>
      <c r="AE11" s="37"/>
      <c r="AF11" s="38"/>
      <c r="AG11" s="39"/>
      <c r="AL11" s="8" t="s">
        <v>24</v>
      </c>
      <c r="AM11" s="10">
        <f>SLAP!AA22</f>
        <v>-54.513014487391111</v>
      </c>
      <c r="AN11" s="8">
        <f>AC4</f>
        <v>-55.5</v>
      </c>
    </row>
    <row r="12" spans="1:42" x14ac:dyDescent="0.2">
      <c r="B12" s="20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/>
      <c r="X12" s="15"/>
      <c r="Y12" s="15"/>
      <c r="Z12" s="37"/>
      <c r="AA12" s="37"/>
      <c r="AB12" s="37"/>
      <c r="AC12" s="37"/>
      <c r="AD12" s="37"/>
      <c r="AE12" s="37"/>
      <c r="AF12" s="38"/>
      <c r="AG12" s="39"/>
      <c r="AL12" s="8"/>
      <c r="AM12" s="8" t="s">
        <v>40</v>
      </c>
      <c r="AN12" s="11">
        <f>SLOPE(AN10:AN11,AM10:AM11)</f>
        <v>1.0181055023628753</v>
      </c>
    </row>
    <row r="13" spans="1:42" x14ac:dyDescent="0.2">
      <c r="B13" s="20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/>
      <c r="X13" s="15"/>
      <c r="Y13" s="15"/>
      <c r="Z13" s="37"/>
      <c r="AA13" s="37"/>
      <c r="AB13" s="37"/>
      <c r="AC13" s="37"/>
      <c r="AD13" s="37"/>
      <c r="AE13" s="37"/>
      <c r="AF13" s="38"/>
      <c r="AG13" s="39"/>
      <c r="AL13" s="8"/>
      <c r="AM13" s="8" t="s">
        <v>41</v>
      </c>
      <c r="AN13" s="8">
        <v>0</v>
      </c>
    </row>
    <row r="14" spans="1:42" x14ac:dyDescent="0.2">
      <c r="B14" s="2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/>
      <c r="X14" s="15"/>
      <c r="Y14" s="15"/>
      <c r="Z14" s="37"/>
      <c r="AA14" s="37"/>
      <c r="AB14" s="37"/>
      <c r="AC14" s="37"/>
      <c r="AD14" s="37"/>
      <c r="AE14" s="37"/>
      <c r="AF14" s="38"/>
      <c r="AG14" s="39"/>
      <c r="AL14" s="24"/>
      <c r="AM14" s="23" t="s">
        <v>76</v>
      </c>
      <c r="AN14" s="23">
        <v>0.52800000000000002</v>
      </c>
    </row>
    <row r="15" spans="1:42" x14ac:dyDescent="0.2">
      <c r="A15" s="43" t="s">
        <v>85</v>
      </c>
      <c r="B15" s="2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/>
      <c r="X15" s="15"/>
      <c r="Y15" s="15"/>
      <c r="Z15" s="16"/>
      <c r="AA15" s="16"/>
      <c r="AB15" s="16"/>
      <c r="AC15" s="16"/>
      <c r="AD15" s="16"/>
      <c r="AE15" s="16"/>
      <c r="AF15" s="15"/>
      <c r="AG15" s="2"/>
      <c r="AJ15" s="25"/>
      <c r="AK15" s="25"/>
      <c r="AL15" s="25"/>
      <c r="AM15" s="26" t="s">
        <v>74</v>
      </c>
      <c r="AN15" s="25"/>
      <c r="AO15" s="25"/>
      <c r="AP15" s="25"/>
    </row>
    <row r="16" spans="1:42" x14ac:dyDescent="0.2">
      <c r="A16" t="s">
        <v>96</v>
      </c>
      <c r="B16" s="20"/>
      <c r="C16" s="42"/>
      <c r="D16" s="4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/>
      <c r="X16" s="15"/>
      <c r="Y16" s="15"/>
      <c r="Z16" s="16"/>
      <c r="AA16" s="16"/>
      <c r="AB16" s="16"/>
      <c r="AC16" s="16"/>
      <c r="AD16" s="16"/>
      <c r="AE16" s="16"/>
      <c r="AF16" s="15"/>
      <c r="AG16" s="2"/>
    </row>
    <row r="17" spans="1:40" x14ac:dyDescent="0.2">
      <c r="A17">
        <v>4265</v>
      </c>
      <c r="B17" t="s">
        <v>145</v>
      </c>
      <c r="C17" t="s">
        <v>61</v>
      </c>
      <c r="D17" t="s">
        <v>22</v>
      </c>
      <c r="E17" t="s">
        <v>156</v>
      </c>
      <c r="F17">
        <v>-0.23533761071709799</v>
      </c>
      <c r="G17">
        <v>-0.23536559463777601</v>
      </c>
      <c r="H17">
        <v>3.8400465439495201E-3</v>
      </c>
      <c r="I17">
        <v>-0.398174367550785</v>
      </c>
      <c r="J17">
        <v>-0.39825371268169502</v>
      </c>
      <c r="K17">
        <v>1.6428041973421299E-3</v>
      </c>
      <c r="L17">
        <v>-2.50876343418408E-2</v>
      </c>
      <c r="M17">
        <v>3.8154301896757199E-3</v>
      </c>
      <c r="N17">
        <v>-10.4279299324132</v>
      </c>
      <c r="O17">
        <v>3.8008973017411001E-3</v>
      </c>
      <c r="P17">
        <v>-20.286361234490599</v>
      </c>
      <c r="Q17">
        <v>1.6101187859865599E-3</v>
      </c>
      <c r="R17">
        <v>-33.865673142445402</v>
      </c>
      <c r="S17">
        <v>0.143723569233802</v>
      </c>
      <c r="T17">
        <v>523.37424349178798</v>
      </c>
      <c r="U17">
        <v>0.222297917496728</v>
      </c>
      <c r="V17" s="14">
        <v>44799.733622685184</v>
      </c>
      <c r="W17">
        <v>2.5</v>
      </c>
      <c r="X17">
        <v>1.1201540792366601E-2</v>
      </c>
      <c r="Y17">
        <v>9.2789712580506906E-3</v>
      </c>
      <c r="Z17" s="80">
        <f>((((N17/1000)+1)/((SMOW!$Z$4/1000)+1))-1)*1000</f>
        <v>-4.1885061750068786E-3</v>
      </c>
      <c r="AA17" s="80">
        <f>((((P17/1000)+1)/((SMOW!$AA$4/1000)+1))-1)*1000</f>
        <v>-8.6238442210673227E-3</v>
      </c>
      <c r="AB17" s="80">
        <f>Z17*SMOW!$AN$6</f>
        <v>-4.2703859395797038E-3</v>
      </c>
      <c r="AC17" s="80">
        <f>AA17*SMOW!$AN$12</f>
        <v>-8.7799832529889266E-3</v>
      </c>
      <c r="AD17" s="80">
        <f t="shared" ref="AD17:AE24" si="0">LN((AB17/1000)+1)*1000</f>
        <v>-4.2703950576549908E-3</v>
      </c>
      <c r="AE17" s="80">
        <f t="shared" si="0"/>
        <v>-8.7800217972719124E-3</v>
      </c>
      <c r="AF17" s="44">
        <f>(AD17-SMOW!AN$14*AE17)</f>
        <v>3.6545645130457889E-4</v>
      </c>
      <c r="AG17" s="45">
        <f t="shared" ref="AG17:AG24" si="1">AF17*1000</f>
        <v>0.36545645130457888</v>
      </c>
    </row>
    <row r="18" spans="1:40" x14ac:dyDescent="0.2">
      <c r="A18">
        <v>4266</v>
      </c>
      <c r="B18" t="s">
        <v>145</v>
      </c>
      <c r="C18" t="s">
        <v>61</v>
      </c>
      <c r="D18" t="s">
        <v>22</v>
      </c>
      <c r="E18" t="s">
        <v>157</v>
      </c>
      <c r="F18">
        <v>-0.42083710090267101</v>
      </c>
      <c r="G18">
        <v>-0.42092608101975798</v>
      </c>
      <c r="H18">
        <v>4.5460181353462002E-3</v>
      </c>
      <c r="I18">
        <v>-0.77150438040742797</v>
      </c>
      <c r="J18">
        <v>-0.77180241780240999</v>
      </c>
      <c r="K18">
        <v>3.7505464071947302E-3</v>
      </c>
      <c r="L18">
        <v>-1.3414404420086E-2</v>
      </c>
      <c r="M18">
        <v>4.5074696264972803E-3</v>
      </c>
      <c r="N18">
        <v>-10.611538256856999</v>
      </c>
      <c r="O18">
        <v>4.4996715187037503E-3</v>
      </c>
      <c r="P18">
        <v>-20.6522634327231</v>
      </c>
      <c r="Q18">
        <v>3.6759251271139101E-3</v>
      </c>
      <c r="R18">
        <v>-33.665273205317</v>
      </c>
      <c r="S18">
        <v>0.12922790979066201</v>
      </c>
      <c r="T18">
        <v>475.27588352941302</v>
      </c>
      <c r="U18">
        <v>0.47261284913143897</v>
      </c>
      <c r="V18" s="14">
        <v>44802.496400462966</v>
      </c>
      <c r="W18">
        <v>2.5</v>
      </c>
      <c r="X18">
        <v>6.0930488895714098E-2</v>
      </c>
      <c r="Y18">
        <v>6.2198588974019399E-2</v>
      </c>
      <c r="Z18" s="80">
        <f>((((N18/1000)+1)/((SMOW!$Z$4/1000)+1))-1)*1000</f>
        <v>-0.18973088449492082</v>
      </c>
      <c r="AA18" s="80">
        <f>((((P18/1000)+1)/((SMOW!$AA$4/1000)+1))-1)*1000</f>
        <v>-0.38209934590949235</v>
      </c>
      <c r="AB18" s="80">
        <f>Z18*SMOW!$AN$6</f>
        <v>-0.19343987273691918</v>
      </c>
      <c r="AC18" s="80">
        <f>AA18*SMOW!$AN$12</f>
        <v>-0.38901744651970976</v>
      </c>
      <c r="AD18" s="80">
        <f t="shared" si="0"/>
        <v>-0.19345858464220708</v>
      </c>
      <c r="AE18" s="80">
        <f t="shared" si="0"/>
        <v>-0.38909313343626262</v>
      </c>
      <c r="AF18" s="44">
        <f>(AD18-SMOW!AN$14*AE18)</f>
        <v>1.1982589812139594E-2</v>
      </c>
      <c r="AG18" s="45">
        <f t="shared" si="1"/>
        <v>11.982589812139594</v>
      </c>
    </row>
    <row r="19" spans="1:40" x14ac:dyDescent="0.2">
      <c r="A19">
        <v>4267</v>
      </c>
      <c r="B19" t="s">
        <v>145</v>
      </c>
      <c r="C19" t="s">
        <v>61</v>
      </c>
      <c r="D19" t="s">
        <v>22</v>
      </c>
      <c r="E19" t="s">
        <v>158</v>
      </c>
      <c r="F19">
        <v>-0.28051226632065401</v>
      </c>
      <c r="G19">
        <v>-0.280551983713693</v>
      </c>
      <c r="H19">
        <v>4.3338950199829796E-3</v>
      </c>
      <c r="I19">
        <v>-0.47726828771424401</v>
      </c>
      <c r="J19">
        <v>-0.47738227145998202</v>
      </c>
      <c r="K19">
        <v>1.67841457488477E-3</v>
      </c>
      <c r="L19">
        <v>-2.84941443828227E-2</v>
      </c>
      <c r="M19">
        <v>4.6012067931275697E-3</v>
      </c>
      <c r="N19">
        <v>-10.472644032783</v>
      </c>
      <c r="O19">
        <v>4.2897109967179603E-3</v>
      </c>
      <c r="P19">
        <v>-20.3638814933982</v>
      </c>
      <c r="Q19">
        <v>1.64502065557634E-3</v>
      </c>
      <c r="R19">
        <v>-33.929478233604897</v>
      </c>
      <c r="S19">
        <v>0.145529649841008</v>
      </c>
      <c r="T19">
        <v>283.590491559089</v>
      </c>
      <c r="U19">
        <v>0.16139534122347299</v>
      </c>
      <c r="V19" s="14">
        <v>44802.572951388887</v>
      </c>
      <c r="W19">
        <v>2.5</v>
      </c>
      <c r="X19">
        <v>1.78746129830934E-2</v>
      </c>
      <c r="Y19">
        <v>1.5451855302720099E-2</v>
      </c>
      <c r="Z19" s="80">
        <f>((((N19/1000)+1)/((SMOW!$Z$4/1000)+1))-1)*1000</f>
        <v>-4.9373606317848484E-2</v>
      </c>
      <c r="AA19" s="80">
        <f>((((P19/1000)+1)/((SMOW!$AA$4/1000)+1))-1)*1000</f>
        <v>-8.7748587735525518E-2</v>
      </c>
      <c r="AB19" s="80">
        <f>Z19*SMOW!$AN$6</f>
        <v>-5.0338795120849392E-2</v>
      </c>
      <c r="AC19" s="80">
        <f>AA19*SMOW!$AN$12</f>
        <v>-8.9337319998110051E-2</v>
      </c>
      <c r="AD19" s="80">
        <f t="shared" si="0"/>
        <v>-5.0340062160509284E-2</v>
      </c>
      <c r="AE19" s="80">
        <f t="shared" si="0"/>
        <v>-8.9341310814221614E-2</v>
      </c>
      <c r="AF19" s="44">
        <f>(AD19-SMOW!AN$14*AE19)</f>
        <v>-3.1678500506002669E-3</v>
      </c>
      <c r="AG19" s="45">
        <f t="shared" si="1"/>
        <v>-3.1678500506002667</v>
      </c>
    </row>
    <row r="20" spans="1:40" x14ac:dyDescent="0.2">
      <c r="A20">
        <v>4268</v>
      </c>
      <c r="B20" t="s">
        <v>145</v>
      </c>
      <c r="C20" t="s">
        <v>61</v>
      </c>
      <c r="D20" t="s">
        <v>22</v>
      </c>
      <c r="E20" t="s">
        <v>160</v>
      </c>
      <c r="F20">
        <v>-0.247252302715184</v>
      </c>
      <c r="G20">
        <v>-0.24728314970586601</v>
      </c>
      <c r="H20">
        <v>3.75509567040541E-3</v>
      </c>
      <c r="I20">
        <v>-0.40499281424449302</v>
      </c>
      <c r="J20">
        <v>-0.40507489128017499</v>
      </c>
      <c r="K20">
        <v>1.52349642377448E-3</v>
      </c>
      <c r="L20">
        <v>-3.3403607109933203E-2</v>
      </c>
      <c r="M20">
        <v>3.8140348511045701E-3</v>
      </c>
      <c r="N20">
        <v>-10.4397231542266</v>
      </c>
      <c r="O20">
        <v>3.71681250163769E-3</v>
      </c>
      <c r="P20">
        <v>-20.2930440206258</v>
      </c>
      <c r="Q20">
        <v>1.49318477288475E-3</v>
      </c>
      <c r="R20">
        <v>-34.048391526883698</v>
      </c>
      <c r="S20">
        <v>0.14361327839502699</v>
      </c>
      <c r="T20">
        <v>264.73491447691498</v>
      </c>
      <c r="U20">
        <v>7.4267348804791494E-2</v>
      </c>
      <c r="V20" s="14">
        <v>44802.651701388888</v>
      </c>
      <c r="W20">
        <v>2.5</v>
      </c>
      <c r="X20">
        <v>1.2207386708061199E-3</v>
      </c>
      <c r="Y20">
        <v>7.2201789276958399E-4</v>
      </c>
      <c r="Z20" s="80">
        <f>((((N20/1000)+1)/((SMOW!$Z$4/1000)+1))-1)*1000</f>
        <v>-1.6105952891809494E-2</v>
      </c>
      <c r="AA20" s="80">
        <f>((((P20/1000)+1)/((SMOW!$AA$4/1000)+1))-1)*1000</f>
        <v>-1.5444948102349976E-2</v>
      </c>
      <c r="AB20" s="80">
        <f>Z20*SMOW!$AN$6</f>
        <v>-1.6420803002063947E-2</v>
      </c>
      <c r="AC20" s="80">
        <f>AA20*SMOW!$AN$12</f>
        <v>-1.5724586646711562E-2</v>
      </c>
      <c r="AD20" s="80">
        <f t="shared" si="0"/>
        <v>-1.6420937824876757E-2</v>
      </c>
      <c r="AE20" s="80">
        <f t="shared" si="0"/>
        <v>-1.5724710279279078E-2</v>
      </c>
      <c r="AF20" s="44">
        <f>(AD20-SMOW!AN$14*AE20)</f>
        <v>-8.1182907974174032E-3</v>
      </c>
      <c r="AG20" s="45">
        <f t="shared" si="1"/>
        <v>-8.1182907974174032</v>
      </c>
      <c r="AH20" s="2">
        <f>AVERAGE(AG17:AG20)</f>
        <v>0.26547635385662582</v>
      </c>
      <c r="AI20">
        <f>STDEV(AG17:AG20)</f>
        <v>8.5513356785257795</v>
      </c>
    </row>
    <row r="21" spans="1:40" x14ac:dyDescent="0.2">
      <c r="A21">
        <v>4312</v>
      </c>
      <c r="B21" t="s">
        <v>145</v>
      </c>
      <c r="C21" t="s">
        <v>61</v>
      </c>
      <c r="D21" t="s">
        <v>22</v>
      </c>
      <c r="E21" t="s">
        <v>201</v>
      </c>
      <c r="F21">
        <v>-0.15547403844727001</v>
      </c>
      <c r="G21">
        <v>-0.155486639925278</v>
      </c>
      <c r="H21">
        <v>5.1339859849797399E-3</v>
      </c>
      <c r="I21">
        <v>-0.23421394358425801</v>
      </c>
      <c r="J21">
        <v>-0.2342416843588</v>
      </c>
      <c r="K21">
        <v>3.9758707921150101E-3</v>
      </c>
      <c r="L21">
        <v>-3.18070305838314E-2</v>
      </c>
      <c r="M21">
        <v>5.2297917081232503E-3</v>
      </c>
      <c r="N21">
        <v>-10.348880568590801</v>
      </c>
      <c r="O21">
        <v>5.08164504105677E-3</v>
      </c>
      <c r="P21">
        <v>-20.125662984988999</v>
      </c>
      <c r="Q21">
        <v>3.8967664335141099E-3</v>
      </c>
      <c r="R21">
        <v>-30.372021583341201</v>
      </c>
      <c r="S21">
        <v>0.137492540369688</v>
      </c>
      <c r="T21">
        <v>194.34994135576</v>
      </c>
      <c r="U21">
        <v>0.153054200011497</v>
      </c>
      <c r="V21" s="14">
        <v>44819.495000000003</v>
      </c>
      <c r="W21">
        <v>2.5</v>
      </c>
      <c r="X21">
        <v>2.1464760620742401E-2</v>
      </c>
      <c r="Y21">
        <v>2.0319224942087901E-2</v>
      </c>
      <c r="Z21" s="80">
        <f>((((N21/1000)+1)/((SMOW!$Z$4/1000)+1))-1)*1000</f>
        <v>7.569353083325403E-2</v>
      </c>
      <c r="AA21" s="80">
        <f>((((P21/1000)+1)/((SMOW!$AA$4/1000)+1))-1)*1000</f>
        <v>0.1554004760562222</v>
      </c>
      <c r="AB21" s="80">
        <f>Z21*SMOW!$AN$6</f>
        <v>7.7173239403649674E-2</v>
      </c>
      <c r="AC21" s="80">
        <f>AA21*SMOW!$AN$12</f>
        <v>0.15821407974265009</v>
      </c>
      <c r="AD21" s="80">
        <f t="shared" si="0"/>
        <v>7.7170261702352222E-2</v>
      </c>
      <c r="AE21" s="80">
        <f t="shared" si="0"/>
        <v>0.15820156521515344</v>
      </c>
      <c r="AF21" s="44">
        <f>(AD21-SMOW!AN$14*AE21)</f>
        <v>-6.3601647312487991E-3</v>
      </c>
      <c r="AG21" s="45">
        <f t="shared" si="1"/>
        <v>-6.3601647312487994</v>
      </c>
    </row>
    <row r="22" spans="1:40" x14ac:dyDescent="0.2">
      <c r="A22">
        <v>4313</v>
      </c>
      <c r="B22" t="s">
        <v>145</v>
      </c>
      <c r="C22" t="s">
        <v>61</v>
      </c>
      <c r="D22" t="s">
        <v>22</v>
      </c>
      <c r="E22" t="s">
        <v>202</v>
      </c>
      <c r="F22">
        <v>-0.183574088932659</v>
      </c>
      <c r="G22">
        <v>-0.18359146163353601</v>
      </c>
      <c r="H22">
        <v>5.16755127948384E-3</v>
      </c>
      <c r="I22">
        <v>-0.30045461665700901</v>
      </c>
      <c r="J22">
        <v>-0.30049980121583503</v>
      </c>
      <c r="K22">
        <v>1.41428892461078E-3</v>
      </c>
      <c r="L22">
        <v>-2.4927566591575401E-2</v>
      </c>
      <c r="M22">
        <v>5.1003487540061104E-3</v>
      </c>
      <c r="N22">
        <v>-10.3766941392979</v>
      </c>
      <c r="O22">
        <v>5.1148681376652697E-3</v>
      </c>
      <c r="P22">
        <v>-20.190585726410799</v>
      </c>
      <c r="Q22">
        <v>1.3861500780281599E-3</v>
      </c>
      <c r="R22">
        <v>-30.583539272529901</v>
      </c>
      <c r="S22">
        <v>0.148975088519087</v>
      </c>
      <c r="T22">
        <v>187.782097245394</v>
      </c>
      <c r="U22">
        <v>7.1983191046137998E-2</v>
      </c>
      <c r="V22" s="14">
        <v>44819.573171296295</v>
      </c>
      <c r="W22">
        <v>2.5</v>
      </c>
      <c r="X22">
        <v>1.39815284064572E-2</v>
      </c>
      <c r="Y22">
        <v>1.6666129068506098E-2</v>
      </c>
      <c r="Z22" s="80">
        <f>((((N22/1000)+1)/((SMOW!$Z$4/1000)+1))-1)*1000</f>
        <v>4.7586983517478032E-2</v>
      </c>
      <c r="AA22" s="80">
        <f>((((P22/1000)+1)/((SMOW!$AA$4/1000)+1))-1)*1000</f>
        <v>8.9133988616207915E-2</v>
      </c>
      <c r="AB22" s="80">
        <f>Z22*SMOW!$AN$6</f>
        <v>4.8517246204063572E-2</v>
      </c>
      <c r="AC22" s="80">
        <f>AA22*SMOW!$AN$12</f>
        <v>9.0747804257711173E-2</v>
      </c>
      <c r="AD22" s="80">
        <f t="shared" si="0"/>
        <v>4.8516069280615956E-2</v>
      </c>
      <c r="AE22" s="80">
        <f t="shared" si="0"/>
        <v>9.0743686924875555E-2</v>
      </c>
      <c r="AF22" s="44">
        <f>(AD22-SMOW!AN$14*AE22)</f>
        <v>6.0340258428166066E-4</v>
      </c>
      <c r="AG22" s="45">
        <f t="shared" si="1"/>
        <v>0.6034025842816606</v>
      </c>
    </row>
    <row r="23" spans="1:40" x14ac:dyDescent="0.2">
      <c r="A23">
        <v>4314</v>
      </c>
      <c r="B23" t="s">
        <v>145</v>
      </c>
      <c r="C23" t="s">
        <v>61</v>
      </c>
      <c r="D23" t="s">
        <v>22</v>
      </c>
      <c r="E23" t="s">
        <v>203</v>
      </c>
      <c r="F23">
        <v>-0.160625961522778</v>
      </c>
      <c r="G23">
        <v>-0.160639210406228</v>
      </c>
      <c r="H23">
        <v>4.2186423919532701E-3</v>
      </c>
      <c r="I23">
        <v>-0.26739042204024499</v>
      </c>
      <c r="J23">
        <v>-0.26742622018036899</v>
      </c>
      <c r="K23">
        <v>1.4836606352130401E-3</v>
      </c>
      <c r="L23">
        <v>-1.9438166150993599E-2</v>
      </c>
      <c r="M23">
        <v>4.3693748983026099E-3</v>
      </c>
      <c r="N23">
        <v>-10.353979967853901</v>
      </c>
      <c r="O23">
        <v>4.1756333682596899E-3</v>
      </c>
      <c r="P23">
        <v>-20.158179380613799</v>
      </c>
      <c r="Q23">
        <v>1.4541415615146199E-3</v>
      </c>
      <c r="R23">
        <v>-30.5427497388389</v>
      </c>
      <c r="S23">
        <v>0.115611360478095</v>
      </c>
      <c r="T23">
        <v>192.91306728945401</v>
      </c>
      <c r="U23">
        <v>7.27303494032151E-2</v>
      </c>
      <c r="V23" s="14">
        <v>44819.650300925925</v>
      </c>
      <c r="W23">
        <v>2.5</v>
      </c>
      <c r="X23">
        <v>8.3655287203224303E-4</v>
      </c>
      <c r="Y23">
        <v>3.4413906351094502E-4</v>
      </c>
      <c r="Z23" s="80">
        <f>((((N23/1000)+1)/((SMOW!$Z$4/1000)+1))-1)*1000</f>
        <v>7.0540416615028079E-2</v>
      </c>
      <c r="AA23" s="80">
        <f>((((P23/1000)+1)/((SMOW!$AA$4/1000)+1))-1)*1000</f>
        <v>0.12221106853771424</v>
      </c>
      <c r="AB23" s="80">
        <f>Z23*SMOW!$AN$6</f>
        <v>7.191938860742296E-2</v>
      </c>
      <c r="AC23" s="80">
        <f>AA23*SMOW!$AN$12</f>
        <v>0.12442376132789335</v>
      </c>
      <c r="AD23" s="80">
        <f t="shared" si="0"/>
        <v>7.1916802532162941E-2</v>
      </c>
      <c r="AE23" s="80">
        <f t="shared" si="0"/>
        <v>0.12441602133364674</v>
      </c>
      <c r="AF23" s="44">
        <f>(AD23-SMOW!AN$14*AE23)</f>
        <v>6.22514326799746E-3</v>
      </c>
      <c r="AG23" s="45">
        <f t="shared" si="1"/>
        <v>6.2251432679974599</v>
      </c>
    </row>
    <row r="24" spans="1:40" x14ac:dyDescent="0.2">
      <c r="A24">
        <v>4315</v>
      </c>
      <c r="B24" t="s">
        <v>145</v>
      </c>
      <c r="C24" t="s">
        <v>61</v>
      </c>
      <c r="D24" t="s">
        <v>22</v>
      </c>
      <c r="E24" t="s">
        <v>204</v>
      </c>
      <c r="F24">
        <v>-0.161268054052457</v>
      </c>
      <c r="G24">
        <v>-0.16128146353775999</v>
      </c>
      <c r="H24">
        <v>4.6127031842656601E-3</v>
      </c>
      <c r="I24">
        <v>-0.25654590716522702</v>
      </c>
      <c r="J24">
        <v>-0.25657887088318898</v>
      </c>
      <c r="K24">
        <v>1.6248349707591999E-3</v>
      </c>
      <c r="L24">
        <v>-2.5807819711436201E-2</v>
      </c>
      <c r="M24">
        <v>4.8061633256682298E-3</v>
      </c>
      <c r="N24">
        <v>-10.354615514255601</v>
      </c>
      <c r="O24">
        <v>4.5656767141109599E-3</v>
      </c>
      <c r="P24">
        <v>-20.147550629388601</v>
      </c>
      <c r="Q24">
        <v>1.5925070770934501E-3</v>
      </c>
      <c r="R24">
        <v>-30.828631611276599</v>
      </c>
      <c r="S24">
        <v>0.13554992955801701</v>
      </c>
      <c r="T24">
        <v>182.25859822398101</v>
      </c>
      <c r="U24">
        <v>7.3311861230514697E-2</v>
      </c>
      <c r="V24" s="14">
        <v>44819.727025462962</v>
      </c>
      <c r="W24">
        <v>2.5</v>
      </c>
      <c r="X24">
        <v>5.7118299279629E-4</v>
      </c>
      <c r="Y24">
        <v>1.2966762049554E-3</v>
      </c>
      <c r="Z24" s="80">
        <f>((((N24/1000)+1)/((SMOW!$Z$4/1000)+1))-1)*1000</f>
        <v>6.9898175631522008E-2</v>
      </c>
      <c r="AA24" s="80">
        <f>((((P24/1000)+1)/((SMOW!$AA$4/1000)+1))-1)*1000</f>
        <v>0.1330598095821145</v>
      </c>
      <c r="AB24" s="80">
        <f>Z24*SMOW!$AN$6</f>
        <v>7.1264592660803247E-2</v>
      </c>
      <c r="AC24" s="80">
        <f>AA24*SMOW!$AN$12</f>
        <v>0.13546892427890722</v>
      </c>
      <c r="AD24" s="80">
        <f t="shared" si="0"/>
        <v>7.1262053460377089E-2</v>
      </c>
      <c r="AE24" s="80">
        <f t="shared" si="0"/>
        <v>0.13545974919285267</v>
      </c>
      <c r="AF24" s="44">
        <f>(AD24-SMOW!AN$14*AE24)</f>
        <v>-2.6069411344911697E-4</v>
      </c>
      <c r="AG24" s="45">
        <f t="shared" si="1"/>
        <v>-0.26069411344911697</v>
      </c>
      <c r="AH24" s="2">
        <f>AVERAGE(AG21:AG24)</f>
        <v>5.192175189530096E-2</v>
      </c>
      <c r="AI24">
        <f>STDEV(AG21:AG24)</f>
        <v>5.1518726932362657</v>
      </c>
    </row>
    <row r="25" spans="1:40" x14ac:dyDescent="0.2">
      <c r="A25">
        <v>4368</v>
      </c>
      <c r="B25" t="s">
        <v>145</v>
      </c>
      <c r="C25" t="s">
        <v>61</v>
      </c>
      <c r="D25" t="s">
        <v>22</v>
      </c>
      <c r="E25" t="s">
        <v>258</v>
      </c>
      <c r="F25">
        <v>-0.247135354935649</v>
      </c>
      <c r="G25">
        <v>-0.247166396347414</v>
      </c>
      <c r="H25">
        <v>5.0545590719953898E-3</v>
      </c>
      <c r="I25">
        <v>-0.42506372280111698</v>
      </c>
      <c r="J25">
        <v>-0.42515413376530897</v>
      </c>
      <c r="K25">
        <v>1.5314277666258599E-3</v>
      </c>
      <c r="L25">
        <v>-2.2685013719331199E-2</v>
      </c>
      <c r="M25">
        <v>5.24997985943441E-3</v>
      </c>
      <c r="N25">
        <v>-10.4396073987287</v>
      </c>
      <c r="O25">
        <v>5.00302788478216E-3</v>
      </c>
      <c r="P25">
        <v>-20.312715596198299</v>
      </c>
      <c r="Q25">
        <v>1.5009583128743401E-3</v>
      </c>
      <c r="R25">
        <v>-31.020690661963801</v>
      </c>
      <c r="S25">
        <v>0.13247553687292801</v>
      </c>
      <c r="T25">
        <v>182.139101510784</v>
      </c>
      <c r="U25">
        <v>9.0572174973181499E-2</v>
      </c>
      <c r="V25" s="14">
        <v>44846.71980324074</v>
      </c>
      <c r="W25">
        <v>2.5</v>
      </c>
      <c r="X25">
        <v>1.8331480784245902E-2</v>
      </c>
      <c r="Y25">
        <v>1.61167491613225E-2</v>
      </c>
      <c r="Z25" s="80">
        <f>((((N25/1000)+1)/((SMOW!$Z$4/1000)+1))-1)*1000</f>
        <v>-1.5988978073533389E-2</v>
      </c>
      <c r="AA25" s="80">
        <f>((((P25/1000)+1)/((SMOW!$AA$4/1000)+1))-1)*1000</f>
        <v>-3.5523678406312875E-2</v>
      </c>
      <c r="AB25" s="80">
        <f>Z25*SMOW!$AN$6</f>
        <v>-1.6301541480562107E-2</v>
      </c>
      <c r="AC25" s="80">
        <f>AA25*SMOW!$AN$12</f>
        <v>-3.6166852449636397E-2</v>
      </c>
      <c r="AD25" s="80">
        <f t="shared" ref="AD25:AD28" si="2">LN((AB25/1000)+1)*1000</f>
        <v>-1.6301674352150269E-2</v>
      </c>
      <c r="AE25" s="80">
        <f t="shared" ref="AE25:AE28" si="3">LN((AC25/1000)+1)*1000</f>
        <v>-3.616750648604828E-2</v>
      </c>
      <c r="AF25" s="44">
        <f>(AD25-SMOW!AN$14*AE25)</f>
        <v>2.7947690724832233E-3</v>
      </c>
      <c r="AG25" s="45">
        <f t="shared" ref="AG25:AG28" si="4">AF25*1000</f>
        <v>2.7947690724832235</v>
      </c>
      <c r="AK25" s="20"/>
      <c r="AL25" s="20"/>
      <c r="AM25" s="20"/>
      <c r="AN25" s="20"/>
    </row>
    <row r="26" spans="1:40" x14ac:dyDescent="0.2">
      <c r="A26">
        <v>4369</v>
      </c>
      <c r="B26" t="s">
        <v>145</v>
      </c>
      <c r="C26" t="s">
        <v>61</v>
      </c>
      <c r="D26" t="s">
        <v>22</v>
      </c>
      <c r="E26" t="s">
        <v>259</v>
      </c>
      <c r="F26">
        <v>-0.221376030281009</v>
      </c>
      <c r="G26">
        <v>-0.22140100104222499</v>
      </c>
      <c r="H26">
        <v>4.8741135766506597E-3</v>
      </c>
      <c r="I26">
        <v>-0.38650025304833002</v>
      </c>
      <c r="J26">
        <v>-0.38657500313730903</v>
      </c>
      <c r="K26">
        <v>1.42477213267612E-3</v>
      </c>
      <c r="L26">
        <v>-1.7289399385725698E-2</v>
      </c>
      <c r="M26">
        <v>4.8844854909683598E-3</v>
      </c>
      <c r="N26">
        <v>-10.414110690172199</v>
      </c>
      <c r="O26">
        <v>4.8244220297439001E-3</v>
      </c>
      <c r="P26">
        <v>-20.274919389442601</v>
      </c>
      <c r="Q26">
        <v>1.3964247110420001E-3</v>
      </c>
      <c r="R26">
        <v>-30.369154923795499</v>
      </c>
      <c r="S26">
        <v>0.13203237908964599</v>
      </c>
      <c r="T26">
        <v>174.99889946485499</v>
      </c>
      <c r="U26">
        <v>8.17315071712474E-2</v>
      </c>
      <c r="V26" s="14">
        <v>44846.7965625</v>
      </c>
      <c r="W26">
        <v>2.5</v>
      </c>
      <c r="X26">
        <v>6.5153721405156002E-3</v>
      </c>
      <c r="Y26">
        <v>5.4121596897350101E-3</v>
      </c>
      <c r="Z26" s="80">
        <f>((((N26/1000)+1)/((SMOW!$Z$4/1000)+1))-1)*1000</f>
        <v>9.7763022275376699E-3</v>
      </c>
      <c r="AA26" s="80">
        <f>((((P26/1000)+1)/((SMOW!$AA$4/1000)+1))-1)*1000</f>
        <v>3.0548197502699992E-3</v>
      </c>
      <c r="AB26" s="80">
        <f>Z26*SMOW!$AN$6</f>
        <v>9.9674160259510761E-3</v>
      </c>
      <c r="AC26" s="80">
        <f>AA26*SMOW!$AN$12</f>
        <v>3.1101287964766708E-3</v>
      </c>
      <c r="AD26" s="80">
        <f t="shared" si="2"/>
        <v>9.9673663515189945E-3</v>
      </c>
      <c r="AE26" s="80">
        <f t="shared" si="3"/>
        <v>3.1101239600613167E-3</v>
      </c>
      <c r="AF26" s="44">
        <f>(AD26-SMOW!AN$14*AE26)</f>
        <v>8.3252209006066183E-3</v>
      </c>
      <c r="AG26" s="45">
        <f t="shared" si="4"/>
        <v>8.3252209006066185</v>
      </c>
      <c r="AK26" s="20"/>
      <c r="AL26" s="20"/>
      <c r="AM26" s="20"/>
      <c r="AN26" s="20"/>
    </row>
    <row r="27" spans="1:40" x14ac:dyDescent="0.2">
      <c r="A27">
        <v>4370</v>
      </c>
      <c r="B27" t="s">
        <v>145</v>
      </c>
      <c r="C27" t="s">
        <v>61</v>
      </c>
      <c r="D27" t="s">
        <v>22</v>
      </c>
      <c r="E27" t="s">
        <v>260</v>
      </c>
      <c r="F27">
        <v>-0.21898015095720699</v>
      </c>
      <c r="G27">
        <v>-0.219004512335148</v>
      </c>
      <c r="H27">
        <v>4.4234720644574198E-3</v>
      </c>
      <c r="I27">
        <v>-0.35207817352871401</v>
      </c>
      <c r="J27">
        <v>-0.35214028672591902</v>
      </c>
      <c r="K27">
        <v>2.4707457878884302E-3</v>
      </c>
      <c r="L27">
        <v>-3.3074440943863199E-2</v>
      </c>
      <c r="M27">
        <v>4.46311119711884E-3</v>
      </c>
      <c r="N27">
        <v>-10.411739236818001</v>
      </c>
      <c r="O27">
        <v>4.3783748039775998E-3</v>
      </c>
      <c r="P27">
        <v>-20.241182175368699</v>
      </c>
      <c r="Q27">
        <v>2.4215875604132798E-3</v>
      </c>
      <c r="R27">
        <v>-30.699765232690201</v>
      </c>
      <c r="S27">
        <v>0.13659727962349999</v>
      </c>
      <c r="T27">
        <v>168.119857348903</v>
      </c>
      <c r="U27">
        <v>0.11399995608526201</v>
      </c>
      <c r="V27" s="14">
        <v>44847.406898148147</v>
      </c>
      <c r="W27">
        <v>2.5</v>
      </c>
      <c r="X27">
        <v>4.7143486990552798E-2</v>
      </c>
      <c r="Y27">
        <v>4.5484655277488802E-2</v>
      </c>
      <c r="Z27" s="80">
        <f>((((N27/1000)+1)/((SMOW!$Z$4/1000)+1))-1)*1000</f>
        <v>1.2172735486926101E-2</v>
      </c>
      <c r="AA27" s="80">
        <f>((((P27/1000)+1)/((SMOW!$AA$4/1000)+1))-1)*1000</f>
        <v>3.7490313750332405E-2</v>
      </c>
      <c r="AB27" s="80">
        <f>Z27*SMOW!$AN$6</f>
        <v>1.2410696390941039E-2</v>
      </c>
      <c r="AC27" s="80">
        <f>AA27*SMOW!$AN$12</f>
        <v>3.8169094714523982E-2</v>
      </c>
      <c r="AD27" s="80">
        <f t="shared" si="2"/>
        <v>1.2410619378963388E-2</v>
      </c>
      <c r="AE27" s="80">
        <f t="shared" si="3"/>
        <v>3.8168366293075039E-2</v>
      </c>
      <c r="AF27" s="44">
        <f>(AD27-SMOW!AN$14*AE27)</f>
        <v>-7.7422780237802347E-3</v>
      </c>
      <c r="AG27" s="45">
        <f t="shared" si="4"/>
        <v>-7.7422780237802344</v>
      </c>
      <c r="AK27" s="46">
        <v>24</v>
      </c>
      <c r="AL27" s="46">
        <v>0</v>
      </c>
      <c r="AM27" s="46">
        <v>0</v>
      </c>
      <c r="AN27" s="46">
        <v>0</v>
      </c>
    </row>
    <row r="28" spans="1:40" x14ac:dyDescent="0.2">
      <c r="A28">
        <v>4371</v>
      </c>
      <c r="B28" t="s">
        <v>145</v>
      </c>
      <c r="C28" t="s">
        <v>61</v>
      </c>
      <c r="D28" t="s">
        <v>22</v>
      </c>
      <c r="E28" t="s">
        <v>263</v>
      </c>
      <c r="F28">
        <v>-0.24142791280119499</v>
      </c>
      <c r="G28">
        <v>-0.24145774361942901</v>
      </c>
      <c r="H28">
        <v>5.9142441250242799E-3</v>
      </c>
      <c r="I28">
        <v>-0.400459704639261</v>
      </c>
      <c r="J28">
        <v>-0.40053996928112101</v>
      </c>
      <c r="K28">
        <v>1.74228951038563E-3</v>
      </c>
      <c r="L28">
        <v>-2.9972639838996801E-2</v>
      </c>
      <c r="M28">
        <v>5.8403585023521498E-3</v>
      </c>
      <c r="N28">
        <v>-10.433958143918799</v>
      </c>
      <c r="O28">
        <v>5.8539484559278999E-3</v>
      </c>
      <c r="P28">
        <v>-20.2886011022633</v>
      </c>
      <c r="Q28">
        <v>1.70762472839899E-3</v>
      </c>
      <c r="R28">
        <v>-30.833064193443899</v>
      </c>
      <c r="S28">
        <v>0.102414330933118</v>
      </c>
      <c r="T28">
        <v>173.28604057512601</v>
      </c>
      <c r="U28">
        <v>6.6522026273875601E-2</v>
      </c>
      <c r="V28" s="14">
        <v>44847.48574074074</v>
      </c>
      <c r="W28">
        <v>2.5</v>
      </c>
      <c r="X28">
        <v>4.5109979897158103E-3</v>
      </c>
      <c r="Y28">
        <v>2.9843175794132802E-3</v>
      </c>
      <c r="Z28" s="80">
        <f>((((N28/1000)+1)/((SMOW!$Z$4/1000)+1))-1)*1000</f>
        <v>-1.0280216358404815E-2</v>
      </c>
      <c r="AA28" s="80">
        <f>((((P28/1000)+1)/((SMOW!$AA$4/1000)+1))-1)*1000</f>
        <v>-1.0910071918446285E-2</v>
      </c>
      <c r="AB28" s="80">
        <f>Z28*SMOW!$AN$6</f>
        <v>-1.0481181012630856E-2</v>
      </c>
      <c r="AC28" s="80">
        <f>AA28*SMOW!$AN$12</f>
        <v>-1.1107604251344853E-2</v>
      </c>
      <c r="AD28" s="80">
        <f t="shared" si="2"/>
        <v>-1.0481235940617456E-2</v>
      </c>
      <c r="AE28" s="80">
        <f t="shared" si="3"/>
        <v>-1.1107665941274275E-2</v>
      </c>
      <c r="AF28" s="44">
        <f>(AD28-SMOW!AN$14*AE28)</f>
        <v>-4.6163883236246383E-3</v>
      </c>
      <c r="AG28" s="45">
        <f t="shared" si="4"/>
        <v>-4.6163883236246379</v>
      </c>
      <c r="AH28" s="2">
        <f>AVERAGE(AG25:AG28)</f>
        <v>-0.3096690935787576</v>
      </c>
      <c r="AI28">
        <f>STDEV(AG25:AG28)</f>
        <v>7.2569591330056582</v>
      </c>
      <c r="AK28" s="46">
        <v>24</v>
      </c>
      <c r="AL28" s="46">
        <v>0</v>
      </c>
      <c r="AM28" s="46">
        <v>0</v>
      </c>
      <c r="AN28" s="46">
        <v>0</v>
      </c>
    </row>
    <row r="29" spans="1:40" x14ac:dyDescent="0.2">
      <c r="V29" s="14"/>
      <c r="Z29" s="80"/>
      <c r="AA29" s="80"/>
      <c r="AB29" s="80"/>
      <c r="AC29" s="80"/>
      <c r="AD29" s="80"/>
      <c r="AE29" s="80"/>
      <c r="AF29" s="44"/>
      <c r="AG29" s="45"/>
      <c r="AK29" s="20"/>
      <c r="AL29" s="20"/>
      <c r="AM29" s="20"/>
      <c r="AN29" s="20"/>
    </row>
    <row r="30" spans="1:40" x14ac:dyDescent="0.2">
      <c r="V30" s="14"/>
      <c r="Z30" s="80"/>
      <c r="AA30" s="80"/>
      <c r="AB30" s="80"/>
      <c r="AC30" s="80"/>
      <c r="AD30" s="80"/>
      <c r="AE30" s="80"/>
      <c r="AF30" s="44"/>
      <c r="AG30" s="45"/>
      <c r="AH30" s="2"/>
      <c r="AI30" s="2"/>
      <c r="AK30" s="20"/>
      <c r="AL30" s="20"/>
      <c r="AM30" s="20"/>
      <c r="AN30" s="20"/>
    </row>
    <row r="31" spans="1:40" x14ac:dyDescent="0.2">
      <c r="Y31" s="18" t="s">
        <v>35</v>
      </c>
      <c r="Z31" s="16">
        <f t="shared" ref="Z31:AF31" si="5">AVERAGE(Z17:Z29)</f>
        <v>1.8503717077085941E-14</v>
      </c>
      <c r="AA31" s="16">
        <f t="shared" si="5"/>
        <v>-2.7755575615628914E-14</v>
      </c>
      <c r="AB31" s="16">
        <f t="shared" si="5"/>
        <v>1.8865406921827106E-14</v>
      </c>
      <c r="AC31" s="16">
        <f t="shared" si="5"/>
        <v>-2.8257055260475877E-14</v>
      </c>
      <c r="AD31" s="16">
        <f t="shared" si="5"/>
        <v>-2.4764393354392207E-6</v>
      </c>
      <c r="AE31" s="16">
        <f t="shared" si="5"/>
        <v>-9.5696528910848722E-6</v>
      </c>
      <c r="AF31" s="16">
        <f t="shared" si="5"/>
        <v>2.576337391056293E-6</v>
      </c>
      <c r="AG31" s="16">
        <f>AVERAGE(AG17:AG30)</f>
        <v>2.5763373910563381E-3</v>
      </c>
      <c r="AH31" s="18" t="s">
        <v>35</v>
      </c>
      <c r="AI31" t="s">
        <v>75</v>
      </c>
    </row>
    <row r="32" spans="1:40" s="17" customFormat="1" x14ac:dyDescent="0.2">
      <c r="A32"/>
      <c r="B32" s="20"/>
      <c r="C32"/>
      <c r="D32"/>
      <c r="E32"/>
      <c r="F32" s="16"/>
      <c r="G32" s="16"/>
      <c r="H32" s="16"/>
      <c r="I32" s="16"/>
      <c r="J32" s="16"/>
      <c r="K32" s="16"/>
      <c r="L32"/>
      <c r="M32"/>
      <c r="N32"/>
      <c r="O32"/>
      <c r="P32"/>
      <c r="Q32"/>
      <c r="R32"/>
      <c r="S32"/>
      <c r="T32"/>
      <c r="U32"/>
      <c r="V32" s="14"/>
      <c r="W32"/>
      <c r="X32" s="15"/>
      <c r="Y32" s="15"/>
      <c r="Z32" s="15"/>
      <c r="AA32" s="15"/>
      <c r="AB32" s="15"/>
      <c r="AC32" s="15"/>
      <c r="AD32"/>
      <c r="AE32"/>
      <c r="AF32" s="15"/>
      <c r="AG32" s="2">
        <f>STDEV(AG17:AG30)</f>
        <v>6.4502851548507953</v>
      </c>
      <c r="AH32" s="18" t="s">
        <v>73</v>
      </c>
      <c r="AJ32"/>
      <c r="AK32"/>
    </row>
    <row r="33" spans="1:37" s="17" customFormat="1" x14ac:dyDescent="0.2">
      <c r="B33" s="20"/>
      <c r="C33"/>
      <c r="D33"/>
      <c r="E33"/>
      <c r="F33" s="16"/>
      <c r="G33" s="16"/>
      <c r="H33" s="16"/>
      <c r="I33" s="16"/>
      <c r="J33" s="16"/>
      <c r="K33" s="16"/>
      <c r="L33"/>
      <c r="M33"/>
      <c r="N33"/>
      <c r="O33"/>
      <c r="P33"/>
      <c r="Q33"/>
      <c r="R33"/>
      <c r="S33"/>
      <c r="T33"/>
      <c r="U33"/>
      <c r="V33" s="14"/>
      <c r="W33"/>
      <c r="X33" s="15"/>
      <c r="Y33" s="15"/>
      <c r="Z33" s="15"/>
      <c r="AA33" s="15"/>
      <c r="AB33" s="15"/>
      <c r="AC33" s="15"/>
      <c r="AD33"/>
      <c r="AE33"/>
      <c r="AF33"/>
      <c r="AG33" s="3"/>
      <c r="AH33" s="18"/>
      <c r="AI33"/>
      <c r="AJ33"/>
      <c r="AK33"/>
    </row>
    <row r="34" spans="1:37" x14ac:dyDescent="0.2">
      <c r="A34" s="17" t="s">
        <v>81</v>
      </c>
      <c r="B34" s="27"/>
      <c r="C34" s="17"/>
      <c r="D34" s="17"/>
      <c r="E34" s="17"/>
      <c r="F34" s="34"/>
      <c r="G34" s="34"/>
      <c r="H34" s="34"/>
      <c r="I34" s="36"/>
      <c r="J34" s="36"/>
      <c r="K34" s="36"/>
      <c r="L34" s="34"/>
      <c r="M34" s="34"/>
      <c r="N34" s="34"/>
      <c r="O34" s="34"/>
      <c r="P34" s="17"/>
      <c r="Q34" s="17"/>
      <c r="R34" s="17"/>
      <c r="S34" s="17"/>
      <c r="T34" s="17"/>
      <c r="U34" s="17"/>
      <c r="V34" s="12"/>
      <c r="W34" s="17"/>
      <c r="X34" s="34"/>
      <c r="Y34" s="34"/>
      <c r="Z34" s="36"/>
      <c r="AA34" s="36"/>
      <c r="AB34" s="36"/>
      <c r="AC34" s="36"/>
      <c r="AD34" s="36"/>
      <c r="AE34" s="36"/>
      <c r="AF34" s="34"/>
      <c r="AG34" s="35"/>
      <c r="AH34" s="17"/>
      <c r="AI34" s="17"/>
      <c r="AJ34" s="17"/>
    </row>
    <row r="35" spans="1:37" x14ac:dyDescent="0.2">
      <c r="B35" s="27"/>
      <c r="C35" s="17"/>
      <c r="D35" s="17"/>
      <c r="E35" s="17"/>
      <c r="F35" s="34"/>
      <c r="G35" s="34"/>
      <c r="H35" s="34"/>
      <c r="I35" s="36"/>
      <c r="J35" s="36"/>
      <c r="K35" s="36"/>
      <c r="L35" s="34"/>
      <c r="M35" s="34"/>
      <c r="N35" s="34"/>
      <c r="O35" s="34"/>
      <c r="P35" s="17"/>
      <c r="Q35" s="17"/>
      <c r="R35" s="17"/>
      <c r="S35" s="17"/>
      <c r="T35" s="17"/>
      <c r="U35" s="17"/>
      <c r="V35" s="12"/>
      <c r="W35" s="17"/>
      <c r="X35" s="34"/>
      <c r="Y35" s="34"/>
      <c r="Z35" s="36"/>
      <c r="AA35" s="36"/>
      <c r="AB35" s="36"/>
      <c r="AC35" s="36"/>
      <c r="AD35" s="36"/>
      <c r="AE35" s="36"/>
      <c r="AF35" s="34"/>
      <c r="AG35" s="35"/>
      <c r="AH35" s="17"/>
      <c r="AI35" s="17"/>
      <c r="AJ35" s="17"/>
      <c r="AK35" s="17"/>
    </row>
    <row r="36" spans="1:37" x14ac:dyDescent="0.2">
      <c r="A36" s="61"/>
      <c r="B36" s="62"/>
      <c r="C36" s="42"/>
      <c r="D36" s="42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4"/>
      <c r="X36" s="15"/>
      <c r="Y36" s="15"/>
      <c r="Z36" s="16"/>
      <c r="AA36" s="16"/>
      <c r="AB36" s="16"/>
      <c r="AC36" s="16"/>
      <c r="AD36" s="16"/>
      <c r="AE36" s="16"/>
      <c r="AF36" s="15"/>
      <c r="AG36" s="2"/>
      <c r="AH36" s="2"/>
      <c r="AI36" s="2"/>
    </row>
    <row r="37" spans="1:37" x14ac:dyDescent="0.2">
      <c r="B37" s="20"/>
      <c r="C37" s="42"/>
      <c r="D37" s="42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4"/>
      <c r="X37" s="15"/>
      <c r="Y37" s="15"/>
      <c r="Z37" s="16"/>
      <c r="AA37" s="16"/>
      <c r="AB37" s="16"/>
      <c r="AC37" s="16"/>
      <c r="AD37" s="16"/>
      <c r="AE37" s="16"/>
      <c r="AF37" s="15"/>
      <c r="AG37" s="2"/>
    </row>
    <row r="39" spans="1:37" x14ac:dyDescent="0.2">
      <c r="B39" s="20"/>
      <c r="C39" s="42"/>
      <c r="D39" s="42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4"/>
      <c r="X39" s="15"/>
      <c r="Y39" s="15"/>
      <c r="Z39" s="16"/>
      <c r="AA39" s="16"/>
      <c r="AB39" s="16"/>
      <c r="AC39" s="16"/>
      <c r="AD39" s="16"/>
      <c r="AE39" s="16"/>
      <c r="AF39" s="15"/>
      <c r="AG39" s="2"/>
    </row>
    <row r="41" spans="1:37" x14ac:dyDescent="0.2">
      <c r="B41" s="20"/>
      <c r="C41" s="42"/>
      <c r="D41" s="42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4"/>
      <c r="X41" s="15"/>
      <c r="Y41" s="15"/>
      <c r="Z41" s="16"/>
      <c r="AA41" s="16"/>
      <c r="AB41" s="16"/>
      <c r="AC41" s="16"/>
      <c r="AD41" s="16"/>
      <c r="AE41" s="16"/>
      <c r="AF41" s="15"/>
      <c r="AG41" s="2"/>
      <c r="AH41" s="56"/>
      <c r="AI41" s="56"/>
    </row>
    <row r="42" spans="1:37" x14ac:dyDescent="0.2">
      <c r="B42" s="20"/>
      <c r="C42" s="42"/>
      <c r="D42" s="42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4"/>
      <c r="X42" s="15"/>
      <c r="Y42" s="15"/>
      <c r="Z42" s="16"/>
      <c r="AA42" s="16"/>
      <c r="AB42" s="16"/>
      <c r="AC42" s="16"/>
      <c r="AD42" s="16"/>
      <c r="AE42" s="16"/>
      <c r="AF42" s="15"/>
      <c r="AG42" s="2"/>
      <c r="AH42" s="2"/>
      <c r="AI42" s="2"/>
    </row>
    <row r="43" spans="1:37" x14ac:dyDescent="0.2">
      <c r="B43" s="20"/>
      <c r="C43" s="42"/>
      <c r="D43" s="42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4"/>
      <c r="X43" s="15"/>
      <c r="Y43" s="15"/>
      <c r="Z43" s="16"/>
      <c r="AA43" s="16"/>
      <c r="AB43" s="16"/>
      <c r="AC43" s="16"/>
      <c r="AD43" s="16"/>
      <c r="AE43" s="16"/>
      <c r="AF43" s="15"/>
      <c r="AG43" s="2"/>
    </row>
    <row r="44" spans="1:37" x14ac:dyDescent="0.2">
      <c r="B44" s="20"/>
      <c r="C44" s="42"/>
      <c r="D44" s="4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4"/>
      <c r="X44" s="15"/>
      <c r="Y44" s="15"/>
      <c r="Z44" s="16"/>
      <c r="AA44" s="16"/>
      <c r="AB44" s="16"/>
      <c r="AC44" s="16"/>
      <c r="AD44" s="16"/>
      <c r="AE44" s="16"/>
      <c r="AF44" s="15"/>
      <c r="AG44" s="2"/>
    </row>
    <row r="45" spans="1:37" x14ac:dyDescent="0.2">
      <c r="B45" s="20"/>
      <c r="C45" s="42"/>
      <c r="D45" s="42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4"/>
      <c r="W45" s="19"/>
      <c r="X45" s="15"/>
      <c r="Y45" s="15"/>
      <c r="Z45" s="16"/>
      <c r="AA45" s="16"/>
      <c r="AB45" s="16"/>
      <c r="AC45" s="16"/>
      <c r="AD45" s="16"/>
      <c r="AE45" s="16"/>
      <c r="AF45" s="15"/>
      <c r="AG45" s="2"/>
      <c r="AH45" s="2"/>
      <c r="AI45" s="2"/>
    </row>
    <row r="46" spans="1:37" x14ac:dyDescent="0.2">
      <c r="B46" s="20"/>
      <c r="C46" s="42"/>
      <c r="D46" s="42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4"/>
      <c r="W46" s="19"/>
      <c r="X46" s="15"/>
      <c r="Y46" s="15"/>
      <c r="Z46" s="16"/>
      <c r="AA46" s="16"/>
      <c r="AB46" s="16"/>
      <c r="AC46" s="16"/>
      <c r="AD46" s="16"/>
      <c r="AE46" s="16"/>
      <c r="AF46" s="15"/>
      <c r="AG46" s="2"/>
    </row>
  </sheetData>
  <mergeCells count="2">
    <mergeCell ref="Z1:AA1"/>
    <mergeCell ref="AB1:AC1"/>
  </mergeCells>
  <dataValidations count="3">
    <dataValidation type="list" allowBlank="1" showInputMessage="1" showErrorMessage="1" sqref="F16 F37 D39 F45:F46 D41:D46 D34:D37 H16 D7:D30" xr:uid="{00000000-0002-0000-0100-000000000000}">
      <formula1>INDIRECT(C7)</formula1>
    </dataValidation>
    <dataValidation type="list" allowBlank="1" showInputMessage="1" showErrorMessage="1" sqref="C39 E37 C34:C37 E45:E46 C41:C46 E16 C7:C30" xr:uid="{00000000-0002-0000-0100-000001000000}">
      <formula1>Type</formula1>
    </dataValidation>
    <dataValidation type="list" allowBlank="1" showInputMessage="1" showErrorMessage="1" sqref="E10:E15" xr:uid="{00000000-0002-0000-0100-000002000000}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55"/>
  <sheetViews>
    <sheetView topLeftCell="P1" workbookViewId="0">
      <selection activeCell="Z19" sqref="Z19"/>
    </sheetView>
  </sheetViews>
  <sheetFormatPr baseColWidth="10" defaultColWidth="8.83203125" defaultRowHeight="15" x14ac:dyDescent="0.2"/>
  <cols>
    <col min="5" max="5" width="36.33203125" customWidth="1"/>
    <col min="6" max="7" width="11.33203125" bestFit="1" customWidth="1"/>
    <col min="8" max="8" width="9.5" bestFit="1" customWidth="1"/>
    <col min="9" max="10" width="11.33203125" bestFit="1" customWidth="1"/>
    <col min="11" max="13" width="9.5" bestFit="1" customWidth="1"/>
    <col min="14" max="14" width="11.33203125" bestFit="1" customWidth="1"/>
    <col min="15" max="15" width="9.5" bestFit="1" customWidth="1"/>
    <col min="16" max="16" width="11.33203125" bestFit="1" customWidth="1"/>
    <col min="17" max="17" width="9.5" bestFit="1" customWidth="1"/>
    <col min="18" max="18" width="12.33203125" bestFit="1" customWidth="1"/>
    <col min="19" max="19" width="9.5" bestFit="1" customWidth="1"/>
    <col min="20" max="20" width="11.5" bestFit="1" customWidth="1"/>
    <col min="21" max="21" width="9.5" bestFit="1" customWidth="1"/>
    <col min="22" max="22" width="16.1640625" customWidth="1"/>
    <col min="25" max="25" width="14.6640625" customWidth="1"/>
    <col min="26" max="26" width="16.5" customWidth="1"/>
    <col min="27" max="27" width="17.6640625" customWidth="1"/>
    <col min="28" max="28" width="13.83203125" customWidth="1"/>
    <col min="29" max="29" width="14.33203125" customWidth="1"/>
    <col min="30" max="30" width="11.5" customWidth="1"/>
    <col min="31" max="31" width="10.5" customWidth="1"/>
    <col min="32" max="32" width="11.5" customWidth="1"/>
    <col min="33" max="33" width="15.33203125" customWidth="1"/>
    <col min="36" max="36" width="10.5" customWidth="1"/>
  </cols>
  <sheetData>
    <row r="1" spans="1:36" x14ac:dyDescent="0.2">
      <c r="A1" s="4" t="s">
        <v>24</v>
      </c>
      <c r="B1" s="29"/>
      <c r="C1" s="4"/>
      <c r="D1" s="4"/>
      <c r="E1" s="4"/>
      <c r="F1" s="30"/>
      <c r="G1" s="30"/>
      <c r="H1" s="30"/>
      <c r="I1" s="30"/>
      <c r="J1" s="30"/>
      <c r="K1" s="3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0"/>
      <c r="Y1" s="40"/>
      <c r="Z1" s="4"/>
      <c r="AA1" s="4"/>
      <c r="AB1" s="4"/>
      <c r="AC1" s="4"/>
      <c r="AD1" s="4"/>
      <c r="AE1" s="4"/>
      <c r="AF1" s="4"/>
      <c r="AG1" s="4"/>
    </row>
    <row r="2" spans="1:36" x14ac:dyDescent="0.2">
      <c r="A2" s="18" t="s">
        <v>0</v>
      </c>
      <c r="B2" s="22" t="s">
        <v>78</v>
      </c>
      <c r="C2" s="13" t="s">
        <v>64</v>
      </c>
      <c r="D2" s="13" t="s">
        <v>57</v>
      </c>
      <c r="E2" s="18" t="s">
        <v>1</v>
      </c>
      <c r="F2" s="31" t="s">
        <v>2</v>
      </c>
      <c r="G2" s="31" t="s">
        <v>3</v>
      </c>
      <c r="H2" s="31" t="s">
        <v>4</v>
      </c>
      <c r="I2" s="31" t="s">
        <v>5</v>
      </c>
      <c r="J2" s="31" t="s">
        <v>6</v>
      </c>
      <c r="K2" s="31" t="s">
        <v>7</v>
      </c>
      <c r="L2" s="1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41" t="s">
        <v>20</v>
      </c>
      <c r="Y2" s="41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8" t="s">
        <v>31</v>
      </c>
      <c r="AE2" s="18" t="s">
        <v>32</v>
      </c>
      <c r="AF2" s="18" t="s">
        <v>33</v>
      </c>
      <c r="AG2" s="18" t="s">
        <v>34</v>
      </c>
      <c r="AH2" s="21" t="s">
        <v>72</v>
      </c>
      <c r="AI2" s="22" t="s">
        <v>73</v>
      </c>
      <c r="AJ2" s="18" t="s">
        <v>80</v>
      </c>
    </row>
    <row r="3" spans="1:36" x14ac:dyDescent="0.2">
      <c r="A3" t="s">
        <v>96</v>
      </c>
      <c r="B3" s="20"/>
      <c r="F3" s="16"/>
      <c r="G3" s="16"/>
      <c r="H3" s="16"/>
      <c r="I3" s="16"/>
      <c r="J3" s="16"/>
      <c r="K3" s="16"/>
      <c r="L3" s="15"/>
      <c r="M3" s="15"/>
      <c r="X3" s="15"/>
      <c r="Y3" s="15"/>
    </row>
    <row r="4" spans="1:36" x14ac:dyDescent="0.2">
      <c r="A4">
        <v>4261</v>
      </c>
      <c r="B4" t="s">
        <v>145</v>
      </c>
      <c r="C4" t="s">
        <v>61</v>
      </c>
      <c r="D4" t="s">
        <v>24</v>
      </c>
      <c r="E4" t="s">
        <v>152</v>
      </c>
      <c r="F4">
        <v>-29.2788123162731</v>
      </c>
      <c r="G4">
        <v>-29.715991765824601</v>
      </c>
      <c r="H4">
        <v>4.9043013774124396E-3</v>
      </c>
      <c r="I4">
        <v>-54.772856668673001</v>
      </c>
      <c r="J4">
        <v>-56.330017108178197</v>
      </c>
      <c r="K4">
        <v>1.5444259650148999E-3</v>
      </c>
      <c r="L4">
        <v>2.6257267293509599E-2</v>
      </c>
      <c r="M4">
        <v>4.7117803466628803E-3</v>
      </c>
      <c r="N4">
        <v>-39.175306657698698</v>
      </c>
      <c r="O4">
        <v>4.8543020661305902E-3</v>
      </c>
      <c r="P4">
        <v>-73.579198930386198</v>
      </c>
      <c r="Q4">
        <v>1.51369789769303E-3</v>
      </c>
      <c r="R4">
        <v>-101.523995684971</v>
      </c>
      <c r="S4">
        <v>0.15640408030608399</v>
      </c>
      <c r="T4">
        <v>1155.1573555945499</v>
      </c>
      <c r="U4">
        <v>0.392235629767613</v>
      </c>
      <c r="V4" s="14">
        <v>44798.771064814813</v>
      </c>
      <c r="W4">
        <v>2.5</v>
      </c>
      <c r="X4">
        <v>9.8916594493774698E-2</v>
      </c>
      <c r="Y4">
        <v>0.38448033643455698</v>
      </c>
      <c r="Z4" s="80">
        <f>((((N4/1000)+1)/((SMOW!$Z$4/1000)+1))-1)*1000</f>
        <v>-29.054378165183081</v>
      </c>
      <c r="AA4" s="80">
        <f>((((P4/1000)+1)/((SMOW!$AA$4/1000)+1))-1)*1000</f>
        <v>-54.404496268653624</v>
      </c>
      <c r="AB4" s="80">
        <f>Z4*SMOW!$AN$6</f>
        <v>-29.622352890437277</v>
      </c>
      <c r="AC4" s="80">
        <f>AA4*SMOW!$AN$12</f>
        <v>-55.389517004396772</v>
      </c>
      <c r="AD4" s="80">
        <f t="shared" ref="AD4:AE7" si="0">LN((AB4/1000)+1)*1000</f>
        <v>-30.069956335692659</v>
      </c>
      <c r="AE4" s="80">
        <f t="shared" si="0"/>
        <v>-56.982623767172505</v>
      </c>
      <c r="AF4" s="44">
        <f>(AD4-SMOW!AN$14*AE4)</f>
        <v>1.6869013374424924E-2</v>
      </c>
      <c r="AG4" s="45">
        <f t="shared" ref="AG4:AG7" si="1">AF4*1000</f>
        <v>16.869013374424924</v>
      </c>
    </row>
    <row r="5" spans="1:36" x14ac:dyDescent="0.2">
      <c r="A5">
        <v>4262</v>
      </c>
      <c r="B5" t="s">
        <v>145</v>
      </c>
      <c r="C5" t="s">
        <v>61</v>
      </c>
      <c r="D5" t="s">
        <v>24</v>
      </c>
      <c r="E5" t="s">
        <v>153</v>
      </c>
      <c r="F5">
        <v>-29.099232369318202</v>
      </c>
      <c r="G5">
        <v>-29.531012485984899</v>
      </c>
      <c r="H5">
        <v>5.0034800965070396E-3</v>
      </c>
      <c r="I5">
        <v>-54.426172414140503</v>
      </c>
      <c r="J5">
        <v>-55.9633117579748</v>
      </c>
      <c r="K5">
        <v>6.5706789145549803E-3</v>
      </c>
      <c r="L5">
        <v>1.76161222258347E-2</v>
      </c>
      <c r="M5">
        <v>3.6700326208571801E-3</v>
      </c>
      <c r="N5">
        <v>-38.9975575267922</v>
      </c>
      <c r="O5">
        <v>4.9524696590177103E-3</v>
      </c>
      <c r="P5">
        <v>-73.239412343566102</v>
      </c>
      <c r="Q5">
        <v>6.43994797074917E-3</v>
      </c>
      <c r="R5">
        <v>-101.242429384066</v>
      </c>
      <c r="S5">
        <v>0.185507610156005</v>
      </c>
      <c r="T5">
        <v>649.42143559102999</v>
      </c>
      <c r="U5">
        <v>0.46035180269021903</v>
      </c>
      <c r="V5" s="14">
        <v>44799.499293981484</v>
      </c>
      <c r="W5">
        <v>2.5</v>
      </c>
      <c r="X5">
        <v>0.27247765001576701</v>
      </c>
      <c r="Y5">
        <v>0.264150410098274</v>
      </c>
      <c r="Z5" s="80">
        <f>((((N5/1000)+1)/((SMOW!$Z$4/1000)+1))-1)*1000</f>
        <v>-28.874756698713199</v>
      </c>
      <c r="AA5" s="80">
        <f>((((P5/1000)+1)/((SMOW!$AA$4/1000)+1))-1)*1000</f>
        <v>-54.057676909292972</v>
      </c>
      <c r="AB5" s="80">
        <f>Z5*SMOW!$AN$6</f>
        <v>-29.439220061497753</v>
      </c>
      <c r="AC5" s="80">
        <f>AA5*SMOW!$AN$12</f>
        <v>-55.036418306305727</v>
      </c>
      <c r="AD5" s="80">
        <f t="shared" si="0"/>
        <v>-29.881250885864031</v>
      </c>
      <c r="AE5" s="80">
        <f t="shared" si="0"/>
        <v>-56.608890121268431</v>
      </c>
      <c r="AF5" s="44">
        <f>(AD5-SMOW!AN$14*AE5)</f>
        <v>8.2430981657033442E-3</v>
      </c>
      <c r="AG5" s="45">
        <f t="shared" si="1"/>
        <v>8.2430981657033442</v>
      </c>
    </row>
    <row r="6" spans="1:36" x14ac:dyDescent="0.2">
      <c r="A6">
        <v>4263</v>
      </c>
      <c r="B6" t="s">
        <v>145</v>
      </c>
      <c r="C6" t="s">
        <v>61</v>
      </c>
      <c r="D6" t="s">
        <v>24</v>
      </c>
      <c r="E6" t="s">
        <v>154</v>
      </c>
      <c r="F6">
        <v>-29.236961707411702</v>
      </c>
      <c r="G6">
        <v>-29.6728797095011</v>
      </c>
      <c r="H6">
        <v>4.5296375802514298E-3</v>
      </c>
      <c r="I6">
        <v>-54.677724196874202</v>
      </c>
      <c r="J6">
        <v>-56.229377088049098</v>
      </c>
      <c r="K6">
        <v>1.6616128317566801E-3</v>
      </c>
      <c r="L6">
        <v>1.6231392988822702E-2</v>
      </c>
      <c r="M6">
        <v>4.74333440027579E-3</v>
      </c>
      <c r="N6">
        <v>-39.133882715442603</v>
      </c>
      <c r="O6">
        <v>4.4834579632304699E-3</v>
      </c>
      <c r="P6">
        <v>-73.485959224614504</v>
      </c>
      <c r="Q6">
        <v>1.6285532017612299E-3</v>
      </c>
      <c r="R6">
        <v>-103.94011290935801</v>
      </c>
      <c r="S6">
        <v>0.200780669591618</v>
      </c>
      <c r="T6">
        <v>564.99833375913602</v>
      </c>
      <c r="U6">
        <v>0.36498768057745201</v>
      </c>
      <c r="V6" s="14">
        <v>44799.580428240741</v>
      </c>
      <c r="W6">
        <v>2.5</v>
      </c>
      <c r="X6">
        <v>5.7013360864670702E-2</v>
      </c>
      <c r="Y6">
        <v>0.32829419401140297</v>
      </c>
      <c r="Z6" s="80">
        <f>((((N6/1000)+1)/((SMOW!$Z$4/1000)+1))-1)*1000</f>
        <v>-29.012517880313894</v>
      </c>
      <c r="AA6" s="80">
        <f>((((P6/1000)+1)/((SMOW!$AA$4/1000)+1))-1)*1000</f>
        <v>-54.309326723188775</v>
      </c>
      <c r="AB6" s="80">
        <f>Z6*SMOW!$AN$6</f>
        <v>-29.579674292277662</v>
      </c>
      <c r="AC6" s="80">
        <f>AA6*SMOW!$AN$12</f>
        <v>-55.292624366501641</v>
      </c>
      <c r="AD6" s="80">
        <f t="shared" si="0"/>
        <v>-30.025975871199009</v>
      </c>
      <c r="AE6" s="80">
        <f t="shared" si="0"/>
        <v>-56.880054855819083</v>
      </c>
      <c r="AF6" s="44">
        <f>(AD6-SMOW!AN$14*AE6)</f>
        <v>6.6930926734691809E-3</v>
      </c>
      <c r="AG6" s="45">
        <f t="shared" si="1"/>
        <v>6.6930926734691809</v>
      </c>
    </row>
    <row r="7" spans="1:36" x14ac:dyDescent="0.2">
      <c r="A7">
        <v>4264</v>
      </c>
      <c r="B7" t="s">
        <v>145</v>
      </c>
      <c r="C7" t="s">
        <v>61</v>
      </c>
      <c r="D7" t="s">
        <v>24</v>
      </c>
      <c r="E7" t="s">
        <v>155</v>
      </c>
      <c r="F7">
        <v>-29.3494541276498</v>
      </c>
      <c r="G7">
        <v>-29.788766808876101</v>
      </c>
      <c r="H7">
        <v>4.2629128279770296E-3</v>
      </c>
      <c r="I7">
        <v>-54.881037944792297</v>
      </c>
      <c r="J7">
        <v>-56.444473688640301</v>
      </c>
      <c r="K7">
        <v>1.51345256557534E-3</v>
      </c>
      <c r="L7">
        <v>1.3915298725955001E-2</v>
      </c>
      <c r="M7">
        <v>4.3886424430681498E-3</v>
      </c>
      <c r="N7">
        <v>-39.245228276402798</v>
      </c>
      <c r="O7">
        <v>4.2194524675606701E-3</v>
      </c>
      <c r="P7">
        <v>-73.685227820045398</v>
      </c>
      <c r="Q7">
        <v>1.4833407483838799E-3</v>
      </c>
      <c r="R7">
        <v>-105.32887927989501</v>
      </c>
      <c r="S7">
        <v>0.15410896782554201</v>
      </c>
      <c r="T7">
        <v>460.86481186969201</v>
      </c>
      <c r="U7">
        <v>0.123167821204076</v>
      </c>
      <c r="V7" s="14">
        <v>44799.656840277778</v>
      </c>
      <c r="W7">
        <v>2.5</v>
      </c>
      <c r="X7">
        <v>1.5934252476290701E-2</v>
      </c>
      <c r="Y7">
        <v>1.3475464845721799E-2</v>
      </c>
      <c r="Z7" s="80">
        <f>((((N7/1000)+1)/((SMOW!$Z$4/1000)+1))-1)*1000</f>
        <v>-29.12503630919494</v>
      </c>
      <c r="AA7" s="80">
        <f>((((P7/1000)+1)/((SMOW!$AA$4/1000)+1))-1)*1000</f>
        <v>-54.512719703632143</v>
      </c>
      <c r="AB7" s="80">
        <f>Z7*SMOW!$AN$6</f>
        <v>-29.69439230785667</v>
      </c>
      <c r="AC7" s="80">
        <f>AA7*SMOW!$AN$12</f>
        <v>-55.499699879033017</v>
      </c>
      <c r="AD7" s="80">
        <f t="shared" si="0"/>
        <v>-30.144197629086879</v>
      </c>
      <c r="AE7" s="80">
        <f t="shared" si="0"/>
        <v>-57.099274284173347</v>
      </c>
      <c r="AF7" s="44">
        <f>(AD7-SMOW!AN$14*AE7)</f>
        <v>4.2191929566506303E-3</v>
      </c>
      <c r="AG7" s="45">
        <f t="shared" si="1"/>
        <v>4.2191929566506303</v>
      </c>
      <c r="AH7" s="2">
        <f>AVERAGE(AG4:AG7)</f>
        <v>9.0060992925620198</v>
      </c>
      <c r="AI7">
        <f>STDEV(AG4:AG7)</f>
        <v>5.4976376886532368</v>
      </c>
    </row>
    <row r="8" spans="1:36" x14ac:dyDescent="0.2">
      <c r="A8">
        <v>4316</v>
      </c>
      <c r="B8" t="s">
        <v>145</v>
      </c>
      <c r="C8" t="s">
        <v>61</v>
      </c>
      <c r="D8" t="s">
        <v>24</v>
      </c>
      <c r="E8" t="s">
        <v>205</v>
      </c>
      <c r="F8">
        <v>-29.4807601858559</v>
      </c>
      <c r="G8">
        <v>-29.924052586152701</v>
      </c>
      <c r="H8">
        <v>5.6360340541803796E-3</v>
      </c>
      <c r="I8">
        <v>-55.129508657591401</v>
      </c>
      <c r="J8">
        <v>-56.707408069909199</v>
      </c>
      <c r="K8">
        <v>6.7366392379270496E-3</v>
      </c>
      <c r="L8">
        <v>1.7458874759331298E-2</v>
      </c>
      <c r="M8">
        <v>5.2678125560319897E-3</v>
      </c>
      <c r="N8">
        <v>-39.375195670450204</v>
      </c>
      <c r="O8">
        <v>5.5785747344155399E-3</v>
      </c>
      <c r="P8">
        <v>-73.928754932462397</v>
      </c>
      <c r="Q8">
        <v>6.6026063294390702E-3</v>
      </c>
      <c r="R8">
        <v>-105.06716500424901</v>
      </c>
      <c r="S8">
        <v>0.20055722003704099</v>
      </c>
      <c r="T8">
        <v>113.982197939632</v>
      </c>
      <c r="U8">
        <v>9.7022596266150396E-2</v>
      </c>
      <c r="V8" s="14">
        <v>44820.495046296295</v>
      </c>
      <c r="W8">
        <v>2.5</v>
      </c>
      <c r="X8">
        <v>0.195888902730317</v>
      </c>
      <c r="Y8">
        <v>0.192462025953272</v>
      </c>
      <c r="Z8" s="80">
        <f>((((N8/1000)+1)/((SMOW!$Z$4/1000)+1))-1)*1000</f>
        <v>-29.256372725823265</v>
      </c>
      <c r="AA8" s="80">
        <f>((((P8/1000)+1)/((SMOW!$AA$4/1000)+1))-1)*1000</f>
        <v>-54.761287246882894</v>
      </c>
      <c r="AB8" s="80">
        <f>Z8*SMOW!$AN$6</f>
        <v>-29.828296177993252</v>
      </c>
      <c r="AC8" s="80">
        <f>AA8*SMOW!$AN$12</f>
        <v>-55.752767862525424</v>
      </c>
      <c r="AD8" s="80">
        <f t="shared" ref="AD8:AD11" si="2">LN((AB8/1000)+1)*1000</f>
        <v>-30.282208900390657</v>
      </c>
      <c r="AE8" s="80">
        <f t="shared" ref="AE8:AE11" si="3">LN((AC8/1000)+1)*1000</f>
        <v>-57.367248675334189</v>
      </c>
      <c r="AF8" s="44">
        <f>(AD8-SMOW!AN$14*AE8)</f>
        <v>7.6984001857951512E-3</v>
      </c>
      <c r="AG8" s="45">
        <f t="shared" ref="AG8:AG11" si="4">AF8*1000</f>
        <v>7.6984001857951512</v>
      </c>
    </row>
    <row r="9" spans="1:36" x14ac:dyDescent="0.2">
      <c r="A9">
        <v>4317</v>
      </c>
      <c r="B9" t="s">
        <v>145</v>
      </c>
      <c r="C9" t="s">
        <v>61</v>
      </c>
      <c r="D9" t="s">
        <v>24</v>
      </c>
      <c r="E9" t="s">
        <v>206</v>
      </c>
      <c r="F9">
        <v>-29.387359545310801</v>
      </c>
      <c r="G9">
        <v>-29.827819327707299</v>
      </c>
      <c r="H9">
        <v>5.2605062495483896E-3</v>
      </c>
      <c r="I9">
        <v>-54.949749567070803</v>
      </c>
      <c r="J9">
        <v>-56.517177915649299</v>
      </c>
      <c r="K9">
        <v>1.85107363680549E-3</v>
      </c>
      <c r="L9">
        <v>1.32506117555751E-2</v>
      </c>
      <c r="M9">
        <v>5.3098028627861001E-3</v>
      </c>
      <c r="N9">
        <v>-39.282747248649699</v>
      </c>
      <c r="O9">
        <v>5.2068754325937296E-3</v>
      </c>
      <c r="P9">
        <v>-73.752572348398303</v>
      </c>
      <c r="Q9">
        <v>1.8142444739828801E-3</v>
      </c>
      <c r="R9">
        <v>-105.504138057573</v>
      </c>
      <c r="S9">
        <v>0.145089937201025</v>
      </c>
      <c r="T9">
        <v>81.318015277242907</v>
      </c>
      <c r="U9">
        <v>6.9531816789733997E-2</v>
      </c>
      <c r="V9" s="14">
        <v>44820.580578703702</v>
      </c>
      <c r="W9">
        <v>2.5</v>
      </c>
      <c r="X9">
        <v>1.0807328143516899E-2</v>
      </c>
      <c r="Y9">
        <v>9.8351459107234897E-3</v>
      </c>
      <c r="Z9" s="80">
        <f>((((N9/1000)+1)/((SMOW!$Z$4/1000)+1))-1)*1000</f>
        <v>-29.162950490721819</v>
      </c>
      <c r="AA9" s="80">
        <f>((((P9/1000)+1)/((SMOW!$AA$4/1000)+1))-1)*1000</f>
        <v>-54.581458103221017</v>
      </c>
      <c r="AB9" s="80">
        <f>Z9*SMOW!$AN$6</f>
        <v>-29.733047661564676</v>
      </c>
      <c r="AC9" s="80">
        <f>AA9*SMOW!$AN$12</f>
        <v>-55.569682821878068</v>
      </c>
      <c r="AD9" s="80">
        <f t="shared" si="2"/>
        <v>-30.184036751322598</v>
      </c>
      <c r="AE9" s="80">
        <f t="shared" si="3"/>
        <v>-57.173372233813318</v>
      </c>
      <c r="AF9" s="44">
        <f>(AD9-SMOW!AN$14*AE9)</f>
        <v>3.5037881308355168E-3</v>
      </c>
      <c r="AG9" s="45">
        <f t="shared" si="4"/>
        <v>3.5037881308355168</v>
      </c>
    </row>
    <row r="10" spans="1:36" x14ac:dyDescent="0.2">
      <c r="A10">
        <v>4318</v>
      </c>
      <c r="B10" t="s">
        <v>145</v>
      </c>
      <c r="C10" t="s">
        <v>61</v>
      </c>
      <c r="D10" t="s">
        <v>24</v>
      </c>
      <c r="E10" t="s">
        <v>207</v>
      </c>
      <c r="F10">
        <v>-29.4446886291799</v>
      </c>
      <c r="G10">
        <v>-29.886886087102699</v>
      </c>
      <c r="H10">
        <v>5.99549263940967E-3</v>
      </c>
      <c r="I10">
        <v>-55.067640775742397</v>
      </c>
      <c r="J10">
        <v>-56.641931649423299</v>
      </c>
      <c r="K10">
        <v>1.64039285807117E-3</v>
      </c>
      <c r="L10">
        <v>2.00538237927982E-2</v>
      </c>
      <c r="M10">
        <v>6.0220160818865503E-3</v>
      </c>
      <c r="N10">
        <v>-39.339491862990997</v>
      </c>
      <c r="O10">
        <v>5.9343686423934498E-3</v>
      </c>
      <c r="P10">
        <v>-73.868117980733501</v>
      </c>
      <c r="Q10">
        <v>1.60775542298402E-3</v>
      </c>
      <c r="R10">
        <v>-105.987248125536</v>
      </c>
      <c r="S10">
        <v>0.12938512355627299</v>
      </c>
      <c r="T10">
        <v>105.08196892605901</v>
      </c>
      <c r="U10">
        <v>6.2113285796694402E-2</v>
      </c>
      <c r="V10" s="14">
        <v>44820.65724537037</v>
      </c>
      <c r="W10">
        <v>2.5</v>
      </c>
      <c r="X10">
        <v>6.4047079218949301E-3</v>
      </c>
      <c r="Y10">
        <v>4.44043478863476E-3</v>
      </c>
      <c r="Z10" s="80">
        <f>((((N10/1000)+1)/((SMOW!$Z$4/1000)+1))-1)*1000</f>
        <v>-29.220292829276516</v>
      </c>
      <c r="AA10" s="80">
        <f>((((P10/1000)+1)/((SMOW!$AA$4/1000)+1))-1)*1000</f>
        <v>-54.699395254767971</v>
      </c>
      <c r="AB10" s="80">
        <f>Z10*SMOW!$AN$6</f>
        <v>-29.791510967114466</v>
      </c>
      <c r="AC10" s="80">
        <f>AA10*SMOW!$AN$12</f>
        <v>-55.689755284801024</v>
      </c>
      <c r="AD10" s="80">
        <f t="shared" si="2"/>
        <v>-30.244293433083222</v>
      </c>
      <c r="AE10" s="80">
        <f t="shared" si="3"/>
        <v>-57.300517767199224</v>
      </c>
      <c r="AF10" s="44">
        <f>(AD10-SMOW!AN$14*AE10)</f>
        <v>1.0379947997968486E-2</v>
      </c>
      <c r="AG10" s="45">
        <f t="shared" si="4"/>
        <v>10.379947997968486</v>
      </c>
    </row>
    <row r="11" spans="1:36" x14ac:dyDescent="0.2">
      <c r="A11">
        <v>4319</v>
      </c>
      <c r="B11" t="s">
        <v>145</v>
      </c>
      <c r="C11" t="s">
        <v>61</v>
      </c>
      <c r="D11" t="s">
        <v>24</v>
      </c>
      <c r="E11" t="s">
        <v>208</v>
      </c>
      <c r="F11">
        <v>-29.450083482932701</v>
      </c>
      <c r="G11">
        <v>-29.892444262320399</v>
      </c>
      <c r="H11">
        <v>4.2910290230101797E-3</v>
      </c>
      <c r="I11">
        <v>-55.063797421339999</v>
      </c>
      <c r="J11">
        <v>-56.637864305809998</v>
      </c>
      <c r="K11">
        <v>1.3483968300651099E-3</v>
      </c>
      <c r="L11">
        <v>1.2348091147255999E-2</v>
      </c>
      <c r="M11">
        <v>4.6030821824465402E-3</v>
      </c>
      <c r="N11">
        <v>-39.3448317162553</v>
      </c>
      <c r="O11">
        <v>4.2472820182233202E-3</v>
      </c>
      <c r="P11">
        <v>-73.864351094129105</v>
      </c>
      <c r="Q11">
        <v>1.32156897977525E-3</v>
      </c>
      <c r="R11">
        <v>-106.287747376152</v>
      </c>
      <c r="S11">
        <v>0.116033308755682</v>
      </c>
      <c r="T11">
        <v>95.613882823700806</v>
      </c>
      <c r="U11">
        <v>6.3151950512863694E-2</v>
      </c>
      <c r="V11" s="14">
        <v>44820.734027777777</v>
      </c>
      <c r="W11">
        <v>2.5</v>
      </c>
      <c r="X11">
        <v>0.109828073855694</v>
      </c>
      <c r="Y11">
        <v>0.114771981218032</v>
      </c>
      <c r="Z11" s="80">
        <f>((((N11/1000)+1)/((SMOW!$Z$4/1000)+1))-1)*1000</f>
        <v>-29.225688930338613</v>
      </c>
      <c r="AA11" s="80">
        <f>((((P11/1000)+1)/((SMOW!$AA$4/1000)+1))-1)*1000</f>
        <v>-54.695550402588445</v>
      </c>
      <c r="AB11" s="80">
        <f>Z11*SMOW!$AN$6</f>
        <v>-29.797012554826484</v>
      </c>
      <c r="AC11" s="80">
        <f>AA11*SMOW!$AN$12</f>
        <v>-55.685840819641278</v>
      </c>
      <c r="AD11" s="80">
        <f t="shared" si="2"/>
        <v>-30.249963970264286</v>
      </c>
      <c r="AE11" s="80">
        <f t="shared" si="3"/>
        <v>-57.296372458950827</v>
      </c>
      <c r="AF11" s="44">
        <f>(AD11-SMOW!AN$14*AE11)</f>
        <v>2.5206880617538729E-3</v>
      </c>
      <c r="AG11" s="45">
        <f t="shared" si="4"/>
        <v>2.5206880617538729</v>
      </c>
      <c r="AH11" s="2">
        <f>AVERAGE(AG8:AG11)</f>
        <v>6.0257060940882567</v>
      </c>
      <c r="AI11">
        <f>STDEV(AG8:AG11)</f>
        <v>3.6698115166087995</v>
      </c>
    </row>
    <row r="12" spans="1:36" x14ac:dyDescent="0.2">
      <c r="V12" s="14"/>
      <c r="Z12" s="80"/>
      <c r="AA12" s="80"/>
      <c r="AB12" s="80"/>
      <c r="AC12" s="80"/>
      <c r="AD12" s="80"/>
      <c r="AE12" s="80"/>
      <c r="AF12" s="44"/>
      <c r="AG12" s="45"/>
      <c r="AH12" s="2"/>
    </row>
    <row r="13" spans="1:36" x14ac:dyDescent="0.2">
      <c r="A13">
        <v>4372</v>
      </c>
      <c r="B13" t="s">
        <v>145</v>
      </c>
      <c r="C13" t="s">
        <v>61</v>
      </c>
      <c r="D13" t="s">
        <v>24</v>
      </c>
      <c r="E13" t="s">
        <v>264</v>
      </c>
      <c r="F13">
        <v>-29.381896388968698</v>
      </c>
      <c r="G13">
        <v>-29.822190652191999</v>
      </c>
      <c r="H13">
        <v>4.6442286745775703E-3</v>
      </c>
      <c r="I13">
        <v>-54.911503177858101</v>
      </c>
      <c r="J13">
        <v>-56.476708502434597</v>
      </c>
      <c r="K13">
        <v>1.66098708424582E-3</v>
      </c>
      <c r="L13">
        <v>-2.4885629065766902E-3</v>
      </c>
      <c r="M13">
        <v>4.8038640797463004E-3</v>
      </c>
      <c r="N13">
        <v>-39.277339789140498</v>
      </c>
      <c r="O13">
        <v>4.5968808023138701E-3</v>
      </c>
      <c r="P13">
        <v>-73.715086913513801</v>
      </c>
      <c r="Q13">
        <v>1.6279399041913101E-3</v>
      </c>
      <c r="R13">
        <v>-106.43756999204599</v>
      </c>
      <c r="S13">
        <v>0.13260570828291099</v>
      </c>
      <c r="T13">
        <v>72.525112930314904</v>
      </c>
      <c r="U13">
        <v>7.9448773121399904E-2</v>
      </c>
      <c r="V13" s="14">
        <v>44847.568414351852</v>
      </c>
      <c r="W13">
        <v>2.5</v>
      </c>
      <c r="X13">
        <v>2.6782087571925999E-2</v>
      </c>
      <c r="Y13">
        <v>2.3699616940759401E-2</v>
      </c>
      <c r="Z13" s="80">
        <f>((((N13/1000)+1)/((SMOW!$Z$4/1000)+1))-1)*1000</f>
        <v>-29.157486071278662</v>
      </c>
      <c r="AA13" s="80">
        <f>((((P13/1000)+1)/((SMOW!$AA$4/1000)+1))-1)*1000</f>
        <v>-54.543196809172741</v>
      </c>
      <c r="AB13" s="80">
        <f>Z13*SMOW!$AN$6</f>
        <v>-29.727476419937467</v>
      </c>
      <c r="AC13" s="80">
        <f>AA13*SMOW!$AN$12</f>
        <v>-55.530728787879994</v>
      </c>
      <c r="AD13" s="80">
        <f t="shared" ref="AD13" si="5">LN((AB13/1000)+1)*1000</f>
        <v>-30.178294799977206</v>
      </c>
      <c r="AE13" s="80">
        <f t="shared" ref="AE13" si="6">LN((AC13/1000)+1)*1000</f>
        <v>-57.132127019675998</v>
      </c>
      <c r="AF13" s="44">
        <f>(AD13-SMOW!AN$14*AE13)</f>
        <v>-1.2531733588275529E-2</v>
      </c>
      <c r="AG13" s="45">
        <f t="shared" ref="AG13" si="7">AF13*1000</f>
        <v>-12.531733588275529</v>
      </c>
    </row>
    <row r="14" spans="1:36" x14ac:dyDescent="0.2">
      <c r="A14">
        <v>4373</v>
      </c>
      <c r="B14" t="s">
        <v>145</v>
      </c>
      <c r="C14" t="s">
        <v>61</v>
      </c>
      <c r="D14" t="s">
        <v>24</v>
      </c>
      <c r="E14" t="s">
        <v>265</v>
      </c>
      <c r="F14">
        <v>-29.3018959046479</v>
      </c>
      <c r="G14">
        <v>-29.739771763514899</v>
      </c>
      <c r="H14">
        <v>4.2068428784742496E-3</v>
      </c>
      <c r="I14">
        <v>-54.756259626274897</v>
      </c>
      <c r="J14">
        <v>-56.312458483918299</v>
      </c>
      <c r="K14">
        <v>1.65324135063225E-3</v>
      </c>
      <c r="L14">
        <v>-6.7936840059895903E-3</v>
      </c>
      <c r="M14">
        <v>4.4244899950478499E-3</v>
      </c>
      <c r="N14">
        <v>-39.198154909084302</v>
      </c>
      <c r="O14">
        <v>4.1639541507229698E-3</v>
      </c>
      <c r="P14">
        <v>-73.562932104552502</v>
      </c>
      <c r="Q14">
        <v>1.6203482805373899E-3</v>
      </c>
      <c r="R14">
        <v>-106.908896608953</v>
      </c>
      <c r="S14">
        <v>0.12898732186230299</v>
      </c>
      <c r="T14">
        <v>86.379335106580101</v>
      </c>
      <c r="U14">
        <v>7.6914449475408694E-2</v>
      </c>
      <c r="V14" s="14">
        <v>44847.648935185185</v>
      </c>
      <c r="W14">
        <v>2.5</v>
      </c>
      <c r="X14">
        <v>7.3874593097796801E-2</v>
      </c>
      <c r="Y14">
        <v>7.7586740062884393E-2</v>
      </c>
      <c r="Z14" s="80">
        <f>((((N14/1000)+1)/((SMOW!$Z$4/1000)+1))-1)*1000</f>
        <v>-29.077467090564689</v>
      </c>
      <c r="AA14" s="80">
        <f>((((P14/1000)+1)/((SMOW!$AA$4/1000)+1))-1)*1000</f>
        <v>-54.387892758293589</v>
      </c>
      <c r="AB14" s="80">
        <f>Z14*SMOW!$AN$6</f>
        <v>-29.645893173819921</v>
      </c>
      <c r="AC14" s="80">
        <f>AA14*SMOW!$AN$12</f>
        <v>-55.372612879140682</v>
      </c>
      <c r="AD14" s="80">
        <f t="shared" ref="AD14:AD15" si="8">LN((AB14/1000)+1)*1000</f>
        <v>-30.094215518690113</v>
      </c>
      <c r="AE14" s="80">
        <f t="shared" ref="AE14:AE15" si="9">LN((AC14/1000)+1)*1000</f>
        <v>-56.964728587826421</v>
      </c>
      <c r="AF14" s="44">
        <f>(AD14-SMOW!AN$14*AE14)</f>
        <v>-1.6838824317762402E-2</v>
      </c>
      <c r="AG14" s="45">
        <f t="shared" ref="AG14:AG15" si="10">AF14*1000</f>
        <v>-16.838824317762402</v>
      </c>
    </row>
    <row r="15" spans="1:36" x14ac:dyDescent="0.2">
      <c r="A15">
        <v>4374</v>
      </c>
      <c r="B15" t="s">
        <v>145</v>
      </c>
      <c r="C15" t="s">
        <v>61</v>
      </c>
      <c r="D15" t="s">
        <v>24</v>
      </c>
      <c r="E15" t="s">
        <v>266</v>
      </c>
      <c r="F15">
        <v>-29.380064710045598</v>
      </c>
      <c r="G15">
        <v>-29.820303675630999</v>
      </c>
      <c r="H15">
        <v>5.5016691270948197E-3</v>
      </c>
      <c r="I15">
        <v>-54.904546223572098</v>
      </c>
      <c r="J15">
        <v>-56.469347363828597</v>
      </c>
      <c r="K15">
        <v>1.72407850037862E-3</v>
      </c>
      <c r="L15">
        <v>-4.48826752947094E-3</v>
      </c>
      <c r="M15">
        <v>5.8156318454609199E-3</v>
      </c>
      <c r="N15">
        <v>-39.275526784168598</v>
      </c>
      <c r="O15">
        <v>5.4455796566322502E-3</v>
      </c>
      <c r="P15">
        <v>-73.7082683755484</v>
      </c>
      <c r="Q15">
        <v>1.6897760466317701E-3</v>
      </c>
      <c r="R15">
        <v>-106.527233195333</v>
      </c>
      <c r="S15">
        <v>0.138517194737696</v>
      </c>
      <c r="T15">
        <v>90.089476335634899</v>
      </c>
      <c r="U15">
        <v>7.4415975930114606E-2</v>
      </c>
      <c r="V15" s="14">
        <v>44847.725624999999</v>
      </c>
      <c r="W15">
        <v>2.5</v>
      </c>
      <c r="X15">
        <v>0.16580464449760501</v>
      </c>
      <c r="Y15">
        <v>0.36786663025197502</v>
      </c>
      <c r="Z15" s="80">
        <f>((((N15/1000)+1)/((SMOW!$Z$4/1000)+1))-1)*1000</f>
        <v>-29.155653968864993</v>
      </c>
      <c r="AA15" s="80">
        <f>((((P15/1000)+1)/((SMOW!$AA$4/1000)+1))-1)*1000</f>
        <v>-54.536237143722019</v>
      </c>
      <c r="AB15" s="80">
        <f>Z15*SMOW!$AN$6</f>
        <v>-29.725608502341</v>
      </c>
      <c r="AC15" s="80">
        <f>AA15*SMOW!$AN$12</f>
        <v>-55.523643114190008</v>
      </c>
      <c r="AD15" s="80">
        <f t="shared" si="8"/>
        <v>-30.176369654460778</v>
      </c>
      <c r="AE15" s="80">
        <f t="shared" si="9"/>
        <v>-57.124624767006942</v>
      </c>
      <c r="AF15" s="44">
        <f>(AD15-SMOW!AN$14*AE15)</f>
        <v>-1.4567777481111932E-2</v>
      </c>
      <c r="AG15" s="45">
        <f t="shared" si="10"/>
        <v>-14.567777481111932</v>
      </c>
    </row>
    <row r="16" spans="1:36" x14ac:dyDescent="0.2">
      <c r="A16">
        <v>4376</v>
      </c>
      <c r="B16" t="s">
        <v>145</v>
      </c>
      <c r="C16" t="s">
        <v>61</v>
      </c>
      <c r="D16" t="s">
        <v>24</v>
      </c>
      <c r="E16" t="s">
        <v>269</v>
      </c>
      <c r="F16">
        <v>-29.452329464982899</v>
      </c>
      <c r="G16">
        <v>-29.894759314032601</v>
      </c>
      <c r="H16">
        <v>7.9146160416852691E-3</v>
      </c>
      <c r="I16">
        <v>-55.035194690675603</v>
      </c>
      <c r="J16">
        <v>-56.607596855777103</v>
      </c>
      <c r="K16">
        <v>8.59962626101257E-3</v>
      </c>
      <c r="L16">
        <v>-1.00311164632363E-2</v>
      </c>
      <c r="M16">
        <v>7.2715833370321399E-3</v>
      </c>
      <c r="N16">
        <v>-39.3470548005373</v>
      </c>
      <c r="O16">
        <v>7.8339265977280907E-3</v>
      </c>
      <c r="P16">
        <v>-73.836317446511401</v>
      </c>
      <c r="Q16">
        <v>8.4285271596715207E-3</v>
      </c>
      <c r="R16">
        <v>-106.65743677894601</v>
      </c>
      <c r="S16">
        <v>0.145001300409448</v>
      </c>
      <c r="T16">
        <v>82.914603620203494</v>
      </c>
      <c r="U16">
        <v>7.7028720068672896E-2</v>
      </c>
      <c r="V16" s="14">
        <v>44848.511759259258</v>
      </c>
      <c r="W16">
        <v>2.5</v>
      </c>
      <c r="X16">
        <v>4.23759314071556E-2</v>
      </c>
      <c r="Y16">
        <v>3.9278569940808902E-2</v>
      </c>
      <c r="Z16" s="80">
        <f>((((N16/1000)+1)/((SMOW!$Z$4/1000)+1))-1)*1000</f>
        <v>-29.227935431667685</v>
      </c>
      <c r="AA16" s="80">
        <f>((((P16/1000)+1)/((SMOW!$AA$4/1000)+1))-1)*1000</f>
        <v>-54.666936525277102</v>
      </c>
      <c r="AB16" s="80">
        <f>Z16*SMOW!$AN$6</f>
        <v>-29.799302972289912</v>
      </c>
      <c r="AC16" s="80">
        <f>AA16*SMOW!$AN$12</f>
        <v>-55.656708873706663</v>
      </c>
      <c r="AD16" s="80">
        <f t="shared" ref="AD16" si="11">LN((AB16/1000)+1)*1000</f>
        <v>-30.252324734142235</v>
      </c>
      <c r="AE16" s="80">
        <f t="shared" ref="AE16" si="12">LN((AC16/1000)+1)*1000</f>
        <v>-57.265523089275923</v>
      </c>
      <c r="AF16" s="44">
        <f>(AD16-SMOW!AN$14*AE16)</f>
        <v>-1.6128543004544582E-2</v>
      </c>
      <c r="AG16" s="45">
        <f t="shared" ref="AG16" si="13">AF16*1000</f>
        <v>-16.128543004544582</v>
      </c>
      <c r="AH16" s="2">
        <f>AVERAGE(AG13:AG16)</f>
        <v>-15.016719597923611</v>
      </c>
      <c r="AI16">
        <f>STDEV(AG13:AG16)</f>
        <v>1.9090068438818388</v>
      </c>
    </row>
    <row r="17" spans="1:35" x14ac:dyDescent="0.2">
      <c r="V17" s="14"/>
      <c r="Z17" s="80"/>
      <c r="AA17" s="80"/>
      <c r="AB17" s="80"/>
      <c r="AC17" s="80"/>
      <c r="AD17" s="80"/>
      <c r="AE17" s="80"/>
      <c r="AF17" s="44"/>
      <c r="AG17" s="45"/>
      <c r="AH17" s="2"/>
    </row>
    <row r="18" spans="1:35" x14ac:dyDescent="0.2">
      <c r="V18" s="14"/>
      <c r="Z18" s="80"/>
      <c r="AA18" s="80"/>
      <c r="AB18" s="80"/>
      <c r="AC18" s="80"/>
      <c r="AD18" s="80"/>
      <c r="AE18" s="80"/>
      <c r="AF18" s="44"/>
      <c r="AG18" s="45"/>
      <c r="AH18" s="2"/>
    </row>
    <row r="19" spans="1:35" x14ac:dyDescent="0.2">
      <c r="V19" s="14"/>
      <c r="Z19" s="80"/>
      <c r="AA19" s="80"/>
      <c r="AB19" s="80"/>
      <c r="AC19" s="80"/>
      <c r="AD19" s="80"/>
      <c r="AE19" s="80"/>
      <c r="AF19" s="44"/>
      <c r="AG19" s="45"/>
      <c r="AH19" s="2"/>
    </row>
    <row r="20" spans="1:35" x14ac:dyDescent="0.2">
      <c r="V20" s="14"/>
      <c r="Z20" s="80"/>
      <c r="AA20" s="80"/>
      <c r="AB20" s="80"/>
      <c r="AC20" s="80"/>
      <c r="AD20" s="80"/>
      <c r="AE20" s="80"/>
      <c r="AF20" s="44"/>
      <c r="AG20" s="45"/>
      <c r="AH20" s="2"/>
    </row>
    <row r="21" spans="1:35" x14ac:dyDescent="0.2">
      <c r="V21" s="14"/>
      <c r="Z21" s="80"/>
      <c r="AA21" s="80"/>
      <c r="AB21" s="80"/>
      <c r="AC21" s="80"/>
      <c r="AD21" s="80"/>
      <c r="AE21" s="80"/>
      <c r="AF21" s="44"/>
      <c r="AG21" s="45"/>
    </row>
    <row r="22" spans="1:35" x14ac:dyDescent="0.2">
      <c r="B22" s="20"/>
      <c r="F22" s="16"/>
      <c r="G22" s="16"/>
      <c r="H22" s="16"/>
      <c r="I22" s="16"/>
      <c r="J22" s="16"/>
      <c r="K22" s="16"/>
      <c r="L22" s="15"/>
      <c r="M22" s="15"/>
      <c r="X22" s="15"/>
      <c r="Y22" s="18" t="s">
        <v>35</v>
      </c>
      <c r="Z22" s="16">
        <f>AVERAGE(Z4:Z16)</f>
        <v>-29.129211382661779</v>
      </c>
      <c r="AA22" s="16">
        <f>AVERAGE(AA4:AA16)</f>
        <v>-54.513014487391111</v>
      </c>
      <c r="AB22" s="16">
        <f t="shared" ref="AB22:AG22" si="14">AVERAGE(AB4:AB16)</f>
        <v>-29.698648998496381</v>
      </c>
      <c r="AC22" s="16">
        <f t="shared" si="14"/>
        <v>-55.500000000000028</v>
      </c>
      <c r="AD22" s="16">
        <f t="shared" si="14"/>
        <v>-30.148590707014467</v>
      </c>
      <c r="AE22" s="16">
        <f t="shared" si="14"/>
        <v>-57.099613135626356</v>
      </c>
      <c r="AF22" s="16">
        <f t="shared" si="14"/>
        <v>5.0285962422217762E-6</v>
      </c>
      <c r="AG22" s="16">
        <f t="shared" si="14"/>
        <v>5.0285962422217763E-3</v>
      </c>
      <c r="AH22" s="18" t="s">
        <v>35</v>
      </c>
    </row>
    <row r="23" spans="1:35" x14ac:dyDescent="0.2">
      <c r="Y23" s="15"/>
      <c r="Z23" s="15"/>
      <c r="AA23" s="15"/>
      <c r="AB23" s="15"/>
      <c r="AC23" s="15"/>
      <c r="AF23" s="15"/>
      <c r="AG23" s="2">
        <f>STDEV(AG4:AG20)</f>
        <v>11.73065344087072</v>
      </c>
      <c r="AH23" s="18" t="s">
        <v>73</v>
      </c>
    </row>
    <row r="25" spans="1:35" x14ac:dyDescent="0.2">
      <c r="A25" s="17"/>
    </row>
    <row r="26" spans="1:35" x14ac:dyDescent="0.2">
      <c r="A26" t="s">
        <v>81</v>
      </c>
    </row>
    <row r="27" spans="1:35" x14ac:dyDescent="0.2">
      <c r="V27" s="14"/>
      <c r="Z27" s="80"/>
      <c r="AA27" s="80"/>
      <c r="AB27" s="80"/>
      <c r="AC27" s="80"/>
      <c r="AD27" s="80"/>
      <c r="AE27" s="80"/>
      <c r="AF27" s="44"/>
      <c r="AG27" s="45"/>
    </row>
    <row r="28" spans="1:35" x14ac:dyDescent="0.2">
      <c r="B28" s="20"/>
      <c r="C28" s="42"/>
      <c r="D28" s="42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4"/>
      <c r="W28" s="19"/>
      <c r="X28" s="15"/>
      <c r="Y28" s="15"/>
      <c r="Z28" s="16"/>
      <c r="AA28" s="16"/>
      <c r="AB28" s="16"/>
      <c r="AC28" s="16"/>
      <c r="AD28" s="16"/>
      <c r="AE28" s="16"/>
      <c r="AF28" s="15"/>
      <c r="AG28" s="2"/>
    </row>
    <row r="29" spans="1:35" x14ac:dyDescent="0.2">
      <c r="B29" s="20"/>
      <c r="C29" s="42"/>
      <c r="D29" s="42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4"/>
      <c r="X29" s="15"/>
      <c r="Y29" s="15"/>
      <c r="Z29" s="16"/>
      <c r="AA29" s="16"/>
      <c r="AB29" s="16"/>
      <c r="AC29" s="16"/>
      <c r="AD29" s="16"/>
      <c r="AE29" s="16"/>
      <c r="AF29" s="15"/>
      <c r="AG29" s="2"/>
    </row>
    <row r="30" spans="1:35" x14ac:dyDescent="0.2">
      <c r="B30" s="20"/>
      <c r="C30" s="42"/>
      <c r="D30" s="42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4"/>
      <c r="X30" s="15"/>
      <c r="Y30" s="15"/>
      <c r="Z30" s="16"/>
      <c r="AA30" s="16"/>
      <c r="AB30" s="16"/>
      <c r="AC30" s="16"/>
      <c r="AD30" s="16"/>
      <c r="AE30" s="16"/>
      <c r="AF30" s="15"/>
      <c r="AG30" s="2"/>
    </row>
    <row r="31" spans="1:35" x14ac:dyDescent="0.2">
      <c r="B31" s="20"/>
      <c r="C31" s="42"/>
      <c r="D31" s="42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4"/>
      <c r="X31" s="15"/>
      <c r="Y31" s="15"/>
      <c r="Z31" s="16"/>
      <c r="AA31" s="16"/>
      <c r="AB31" s="16"/>
      <c r="AC31" s="16"/>
      <c r="AD31" s="16"/>
      <c r="AE31" s="16"/>
      <c r="AF31" s="15"/>
      <c r="AG31" s="2"/>
      <c r="AH31" s="2"/>
      <c r="AI31" s="2"/>
    </row>
    <row r="32" spans="1:35" x14ac:dyDescent="0.2">
      <c r="B32" s="20"/>
      <c r="C32" s="42"/>
      <c r="D32" s="42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4"/>
      <c r="X32" s="15"/>
      <c r="Y32" s="15"/>
      <c r="Z32" s="16"/>
      <c r="AA32" s="16"/>
      <c r="AB32" s="16"/>
      <c r="AC32" s="16"/>
      <c r="AD32" s="16"/>
      <c r="AE32" s="16"/>
      <c r="AF32" s="15"/>
      <c r="AG32" s="2"/>
    </row>
    <row r="33" spans="1:37" x14ac:dyDescent="0.2">
      <c r="B33" s="20"/>
      <c r="C33" s="42"/>
      <c r="D33" s="42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4"/>
      <c r="X33" s="15"/>
      <c r="Y33" s="15"/>
      <c r="Z33" s="16"/>
      <c r="AA33" s="16"/>
      <c r="AB33" s="16"/>
      <c r="AC33" s="16"/>
      <c r="AD33" s="16"/>
      <c r="AE33" s="16"/>
      <c r="AF33" s="15"/>
      <c r="AG33" s="2"/>
    </row>
    <row r="34" spans="1:37" x14ac:dyDescent="0.2">
      <c r="B34" s="20"/>
      <c r="C34" s="42"/>
      <c r="D34" s="42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4"/>
      <c r="X34" s="15"/>
      <c r="Y34" s="15"/>
      <c r="Z34" s="16"/>
      <c r="AA34" s="16"/>
      <c r="AB34" s="16"/>
      <c r="AC34" s="16"/>
      <c r="AD34" s="16"/>
      <c r="AE34" s="16"/>
      <c r="AF34" s="15"/>
      <c r="AG34" s="2"/>
    </row>
    <row r="35" spans="1:37" s="20" customFormat="1" x14ac:dyDescent="0.2">
      <c r="A35" s="46"/>
      <c r="C35" s="42"/>
      <c r="D35" s="42"/>
      <c r="E35" s="42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14"/>
      <c r="W35" s="47"/>
      <c r="X35" s="47"/>
      <c r="Y35" s="47"/>
      <c r="Z35" s="48"/>
      <c r="AA35" s="48"/>
      <c r="AB35" s="48"/>
      <c r="AC35" s="48"/>
      <c r="AD35" s="48"/>
      <c r="AE35" s="48"/>
      <c r="AF35" s="47"/>
      <c r="AG35" s="49"/>
      <c r="AH35" s="45"/>
      <c r="AI35" s="45"/>
    </row>
    <row r="36" spans="1:37" s="20" customFormat="1" x14ac:dyDescent="0.2">
      <c r="A36" s="46"/>
      <c r="C36" s="42"/>
      <c r="D36" s="42"/>
      <c r="E36" s="42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14"/>
      <c r="W36" s="47"/>
      <c r="X36" s="47"/>
      <c r="Y36" s="47"/>
      <c r="Z36" s="48"/>
      <c r="AA36" s="48"/>
      <c r="AB36" s="48"/>
      <c r="AC36" s="48"/>
      <c r="AD36" s="48"/>
      <c r="AE36" s="48"/>
      <c r="AF36" s="47"/>
      <c r="AG36" s="49"/>
    </row>
    <row r="37" spans="1:37" s="20" customFormat="1" x14ac:dyDescent="0.2">
      <c r="A37" s="46"/>
      <c r="C37" s="42"/>
      <c r="D37" s="42"/>
      <c r="E37" s="42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14"/>
      <c r="W37" s="47"/>
      <c r="X37" s="47"/>
      <c r="Y37" s="47"/>
      <c r="Z37" s="48"/>
      <c r="AA37" s="48"/>
      <c r="AB37" s="48"/>
      <c r="AC37" s="48"/>
      <c r="AD37" s="48"/>
      <c r="AE37" s="48"/>
      <c r="AF37" s="47"/>
      <c r="AG37" s="49"/>
    </row>
    <row r="38" spans="1:37" s="20" customFormat="1" x14ac:dyDescent="0.2">
      <c r="A38" s="46"/>
      <c r="C38" s="42"/>
      <c r="D38" s="42"/>
      <c r="E38" s="42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14"/>
      <c r="W38" s="47"/>
      <c r="X38" s="47"/>
      <c r="Y38" s="47"/>
      <c r="Z38" s="48"/>
      <c r="AA38" s="48"/>
      <c r="AB38" s="48"/>
      <c r="AC38" s="48"/>
      <c r="AD38" s="48"/>
      <c r="AE38" s="48"/>
      <c r="AF38" s="47"/>
      <c r="AG38" s="49"/>
      <c r="AH38" s="44"/>
      <c r="AI38" s="45"/>
      <c r="AJ38" s="45"/>
      <c r="AK38" s="45"/>
    </row>
    <row r="39" spans="1:37" x14ac:dyDescent="0.2">
      <c r="B39" s="20"/>
      <c r="C39" s="42"/>
      <c r="D39" s="42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4"/>
      <c r="X39" s="15"/>
      <c r="Y39" s="15"/>
      <c r="Z39" s="16"/>
      <c r="AA39" s="16"/>
      <c r="AB39" s="16"/>
      <c r="AC39" s="16"/>
      <c r="AD39" s="16"/>
      <c r="AE39" s="16"/>
      <c r="AF39" s="15"/>
      <c r="AG39" s="2"/>
    </row>
    <row r="40" spans="1:37" x14ac:dyDescent="0.2">
      <c r="B40" s="20"/>
      <c r="C40" s="42"/>
      <c r="D40" s="42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4"/>
      <c r="X40" s="15"/>
      <c r="Y40" s="15"/>
      <c r="Z40" s="16"/>
      <c r="AA40" s="16"/>
      <c r="AB40" s="16"/>
      <c r="AC40" s="16"/>
      <c r="AD40" s="16"/>
      <c r="AE40" s="16"/>
      <c r="AF40" s="15"/>
      <c r="AG40" s="2"/>
    </row>
    <row r="41" spans="1:37" x14ac:dyDescent="0.2">
      <c r="B41" s="20"/>
      <c r="C41" s="42"/>
      <c r="D41" s="42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4"/>
      <c r="X41" s="15"/>
      <c r="Y41" s="15"/>
      <c r="Z41" s="16"/>
      <c r="AA41" s="16"/>
      <c r="AB41" s="16"/>
      <c r="AC41" s="16"/>
      <c r="AD41" s="16"/>
      <c r="AE41" s="16"/>
      <c r="AF41" s="15"/>
      <c r="AG41" s="2"/>
    </row>
    <row r="42" spans="1:37" x14ac:dyDescent="0.2">
      <c r="B42" s="20"/>
      <c r="C42" s="42"/>
      <c r="D42" s="42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4"/>
      <c r="X42" s="15"/>
      <c r="Y42" s="15"/>
      <c r="Z42" s="16"/>
      <c r="AA42" s="16"/>
      <c r="AB42" s="16"/>
      <c r="AC42" s="16"/>
      <c r="AD42" s="16"/>
      <c r="AE42" s="16"/>
      <c r="AF42" s="15"/>
      <c r="AG42" s="2"/>
    </row>
    <row r="47" spans="1:37" x14ac:dyDescent="0.2">
      <c r="B47" s="20"/>
      <c r="C47" s="42"/>
      <c r="D47" s="42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4"/>
      <c r="X47" s="15"/>
      <c r="Y47" s="15"/>
      <c r="Z47" s="16"/>
      <c r="AA47" s="16"/>
      <c r="AB47" s="16"/>
      <c r="AC47" s="16"/>
      <c r="AD47" s="16"/>
      <c r="AE47" s="16"/>
      <c r="AF47" s="15"/>
      <c r="AG47" s="2"/>
      <c r="AH47" s="51"/>
      <c r="AI47" s="53"/>
    </row>
    <row r="48" spans="1:37" x14ac:dyDescent="0.2">
      <c r="B48" s="20"/>
      <c r="C48" s="42"/>
      <c r="D48" s="42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4"/>
      <c r="X48" s="15"/>
      <c r="Y48" s="15"/>
      <c r="Z48" s="16"/>
      <c r="AA48" s="16"/>
      <c r="AB48" s="16"/>
      <c r="AC48" s="16"/>
      <c r="AD48" s="16"/>
      <c r="AE48" s="16"/>
      <c r="AF48" s="15"/>
      <c r="AG48" s="2"/>
      <c r="AH48" s="54"/>
      <c r="AI48" s="39"/>
    </row>
    <row r="49" spans="2:35" x14ac:dyDescent="0.2">
      <c r="B49" s="20"/>
      <c r="C49" s="42"/>
      <c r="D49" s="42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4"/>
      <c r="X49" s="15"/>
      <c r="Y49" s="15"/>
      <c r="Z49" s="16"/>
      <c r="AA49" s="16"/>
      <c r="AB49" s="16"/>
      <c r="AC49" s="16"/>
      <c r="AD49" s="16"/>
      <c r="AE49" s="16"/>
      <c r="AF49" s="15"/>
      <c r="AG49" s="2"/>
    </row>
    <row r="50" spans="2:35" x14ac:dyDescent="0.2">
      <c r="B50" s="20"/>
      <c r="C50" s="42"/>
      <c r="D50" s="4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4"/>
      <c r="X50" s="15"/>
      <c r="Y50" s="15"/>
      <c r="Z50" s="16"/>
      <c r="AA50" s="16"/>
      <c r="AB50" s="16"/>
      <c r="AC50" s="16"/>
      <c r="AD50" s="16"/>
      <c r="AE50" s="16"/>
      <c r="AF50" s="15"/>
      <c r="AG50" s="2"/>
    </row>
    <row r="51" spans="2:35" x14ac:dyDescent="0.2">
      <c r="B51" s="20"/>
      <c r="C51" s="42"/>
      <c r="D51" s="4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4"/>
      <c r="X51" s="15"/>
      <c r="Y51" s="15"/>
      <c r="Z51" s="16"/>
      <c r="AA51" s="16"/>
      <c r="AB51" s="16"/>
      <c r="AC51" s="16"/>
      <c r="AD51" s="16"/>
      <c r="AE51" s="16"/>
      <c r="AF51" s="15"/>
      <c r="AG51" s="2"/>
    </row>
    <row r="52" spans="2:35" x14ac:dyDescent="0.2">
      <c r="B52" s="20"/>
      <c r="C52" s="42"/>
      <c r="D52" s="4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4"/>
      <c r="X52" s="15"/>
      <c r="Y52" s="15"/>
      <c r="Z52" s="16"/>
      <c r="AA52" s="16"/>
      <c r="AB52" s="16"/>
      <c r="AC52" s="16"/>
      <c r="AD52" s="16"/>
      <c r="AE52" s="16"/>
      <c r="AF52" s="15"/>
      <c r="AG52" s="2"/>
      <c r="AH52" s="55"/>
      <c r="AI52" s="55"/>
    </row>
    <row r="53" spans="2:35" x14ac:dyDescent="0.2">
      <c r="B53" s="20"/>
      <c r="C53" s="42"/>
      <c r="D53" s="42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4"/>
      <c r="W53" s="19"/>
      <c r="X53" s="15"/>
      <c r="Y53" s="15"/>
      <c r="Z53" s="16"/>
      <c r="AA53" s="16"/>
      <c r="AB53" s="16"/>
      <c r="AC53" s="16"/>
      <c r="AD53" s="16"/>
      <c r="AE53" s="16"/>
      <c r="AF53" s="15"/>
      <c r="AG53" s="2"/>
      <c r="AH53" s="56"/>
      <c r="AI53" s="56"/>
    </row>
    <row r="54" spans="2:35" x14ac:dyDescent="0.2">
      <c r="B54" s="20"/>
      <c r="C54" s="42"/>
      <c r="D54" s="42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4"/>
      <c r="W54" s="19"/>
      <c r="X54" s="15"/>
      <c r="Y54" s="15"/>
      <c r="Z54" s="16"/>
      <c r="AA54" s="16"/>
      <c r="AB54" s="16"/>
      <c r="AC54" s="16"/>
      <c r="AD54" s="16"/>
      <c r="AE54" s="16"/>
      <c r="AF54" s="15"/>
      <c r="AG54" s="2"/>
      <c r="AH54" s="2"/>
      <c r="AI54" s="2"/>
    </row>
    <row r="55" spans="2:35" x14ac:dyDescent="0.2">
      <c r="B55" s="20"/>
      <c r="C55" s="42"/>
      <c r="D55" s="42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4"/>
      <c r="W55" s="19"/>
      <c r="X55" s="15"/>
      <c r="Y55" s="15"/>
      <c r="Z55" s="16"/>
      <c r="AA55" s="16"/>
      <c r="AB55" s="16"/>
      <c r="AC55" s="16"/>
      <c r="AD55" s="16"/>
      <c r="AE55" s="16"/>
      <c r="AF55" s="15"/>
      <c r="AG55" s="2"/>
    </row>
  </sheetData>
  <dataValidations count="2">
    <dataValidation type="list" allowBlank="1" showInputMessage="1" showErrorMessage="1" sqref="D47:D55 D27:D42 D4:D21" xr:uid="{00000000-0002-0000-0200-000000000000}">
      <formula1>INDIRECT(C4)</formula1>
    </dataValidation>
    <dataValidation type="list" allowBlank="1" showInputMessage="1" showErrorMessage="1" sqref="C47:C55 C27:C42 C4:C21" xr:uid="{00000000-0002-0000-02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3"/>
  <sheetViews>
    <sheetView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9.5" bestFit="1" customWidth="1"/>
    <col min="2" max="2" width="7" style="20" customWidth="1"/>
    <col min="3" max="3" width="13.5" style="42" customWidth="1"/>
    <col min="4" max="4" width="12.6640625" style="42" customWidth="1"/>
    <col min="5" max="5" width="41.5" customWidth="1"/>
    <col min="6" max="7" width="17" style="15" bestFit="1" customWidth="1"/>
    <col min="8" max="8" width="16.33203125" style="15" bestFit="1" customWidth="1"/>
    <col min="9" max="10" width="18.1640625" style="15" bestFit="1" customWidth="1"/>
    <col min="11" max="11" width="16.33203125" style="15" bestFit="1" customWidth="1"/>
    <col min="12" max="12" width="17" style="15" bestFit="1" customWidth="1"/>
    <col min="13" max="13" width="16.33203125" style="15" bestFit="1" customWidth="1"/>
    <col min="14" max="14" width="18.1640625" style="15" bestFit="1" customWidth="1"/>
    <col min="15" max="15" width="16.33203125" style="15" bestFit="1" customWidth="1"/>
    <col min="16" max="16" width="18.1640625" style="15" bestFit="1" customWidth="1"/>
    <col min="17" max="17" width="16.33203125" style="15" bestFit="1" customWidth="1"/>
    <col min="18" max="18" width="18.1640625" style="15" bestFit="1" customWidth="1"/>
    <col min="19" max="19" width="16.33203125" style="15" bestFit="1" customWidth="1"/>
    <col min="20" max="20" width="18.5" style="15" bestFit="1" customWidth="1"/>
    <col min="21" max="21" width="16.33203125" style="15" bestFit="1" customWidth="1"/>
    <col min="22" max="22" width="21.5" style="15" bestFit="1" customWidth="1"/>
    <col min="23" max="23" width="13.6640625" bestFit="1" customWidth="1"/>
    <col min="24" max="24" width="14.6640625" customWidth="1"/>
    <col min="25" max="25" width="14.5" customWidth="1"/>
    <col min="26" max="27" width="15.33203125" bestFit="1" customWidth="1"/>
    <col min="28" max="28" width="23.6640625" bestFit="1" customWidth="1"/>
    <col min="29" max="29" width="13.5" customWidth="1"/>
    <col min="30" max="30" width="11" customWidth="1"/>
    <col min="31" max="31" width="10.83203125" customWidth="1"/>
    <col min="32" max="32" width="10.6640625" customWidth="1"/>
    <col min="33" max="33" width="13.6640625" customWidth="1"/>
    <col min="34" max="34" width="8.5" customWidth="1"/>
    <col min="35" max="35" width="7.6640625" bestFit="1" customWidth="1"/>
    <col min="36" max="36" width="18.1640625" customWidth="1"/>
    <col min="37" max="37" width="9.5" bestFit="1" customWidth="1"/>
    <col min="38" max="38" width="7.1640625" bestFit="1" customWidth="1"/>
    <col min="39" max="39" width="10" bestFit="1" customWidth="1"/>
    <col min="40" max="40" width="11.83203125" bestFit="1" customWidth="1"/>
  </cols>
  <sheetData>
    <row r="1" spans="1:40" s="18" customFormat="1" x14ac:dyDescent="0.2">
      <c r="A1" s="59" t="s">
        <v>0</v>
      </c>
      <c r="B1" s="60" t="s">
        <v>78</v>
      </c>
      <c r="C1" s="57" t="s">
        <v>64</v>
      </c>
      <c r="D1" s="57" t="s">
        <v>57</v>
      </c>
      <c r="E1" s="18" t="s">
        <v>1</v>
      </c>
      <c r="F1" s="41" t="s">
        <v>2</v>
      </c>
      <c r="G1" s="41" t="s">
        <v>3</v>
      </c>
      <c r="H1" s="41" t="s">
        <v>4</v>
      </c>
      <c r="I1" s="41" t="s">
        <v>5</v>
      </c>
      <c r="J1" s="41" t="s">
        <v>6</v>
      </c>
      <c r="K1" s="41" t="s">
        <v>7</v>
      </c>
      <c r="L1" s="41" t="s">
        <v>8</v>
      </c>
      <c r="M1" s="41" t="s">
        <v>9</v>
      </c>
      <c r="N1" s="41" t="s">
        <v>10</v>
      </c>
      <c r="O1" s="41" t="s">
        <v>11</v>
      </c>
      <c r="P1" s="41" t="s">
        <v>12</v>
      </c>
      <c r="Q1" s="41" t="s">
        <v>13</v>
      </c>
      <c r="R1" s="41" t="s">
        <v>14</v>
      </c>
      <c r="S1" s="41" t="s">
        <v>15</v>
      </c>
      <c r="T1" s="41" t="s">
        <v>16</v>
      </c>
      <c r="U1" s="41" t="s">
        <v>17</v>
      </c>
      <c r="V1" s="41" t="s">
        <v>18</v>
      </c>
      <c r="W1" s="52" t="s">
        <v>19</v>
      </c>
      <c r="X1" s="50" t="s">
        <v>20</v>
      </c>
      <c r="Y1" s="41" t="s">
        <v>21</v>
      </c>
      <c r="Z1" s="5" t="s">
        <v>42</v>
      </c>
      <c r="AA1" s="5" t="s">
        <v>43</v>
      </c>
      <c r="AB1" s="5" t="s">
        <v>110</v>
      </c>
      <c r="AC1" s="5" t="s">
        <v>91</v>
      </c>
      <c r="AD1" s="18" t="s">
        <v>31</v>
      </c>
      <c r="AE1" s="18" t="s">
        <v>32</v>
      </c>
      <c r="AF1" s="18" t="s">
        <v>33</v>
      </c>
      <c r="AG1" s="18" t="s">
        <v>34</v>
      </c>
      <c r="AH1" s="64" t="s">
        <v>72</v>
      </c>
      <c r="AI1" s="57" t="s">
        <v>73</v>
      </c>
      <c r="AJ1" s="57" t="s">
        <v>80</v>
      </c>
      <c r="AK1" s="18" t="s">
        <v>112</v>
      </c>
      <c r="AL1" s="22" t="s">
        <v>113</v>
      </c>
      <c r="AM1" s="22" t="s">
        <v>114</v>
      </c>
      <c r="AN1" s="22" t="s">
        <v>115</v>
      </c>
    </row>
    <row r="2" spans="1:40" x14ac:dyDescent="0.2">
      <c r="B2"/>
      <c r="C2"/>
      <c r="D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 s="14"/>
      <c r="Z2" s="80"/>
      <c r="AA2" s="80"/>
      <c r="AB2" s="80"/>
      <c r="AC2" s="80"/>
      <c r="AD2" s="80"/>
      <c r="AE2" s="80"/>
      <c r="AF2" s="44"/>
      <c r="AG2" s="45"/>
      <c r="AH2" s="2"/>
      <c r="AI2" s="2"/>
    </row>
    <row r="3" spans="1:40" x14ac:dyDescent="0.2">
      <c r="B3"/>
      <c r="C3"/>
      <c r="D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4"/>
      <c r="Z3" s="80"/>
      <c r="AA3" s="80"/>
      <c r="AB3" s="80"/>
      <c r="AC3" s="80"/>
      <c r="AD3" s="80"/>
      <c r="AE3" s="80"/>
      <c r="AF3" s="44"/>
      <c r="AG3" s="45"/>
      <c r="AH3" s="2"/>
      <c r="AI3" s="2"/>
    </row>
    <row r="4" spans="1:40" x14ac:dyDescent="0.2">
      <c r="B4"/>
      <c r="C4"/>
      <c r="D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14"/>
      <c r="Z4" s="80"/>
      <c r="AA4" s="80"/>
      <c r="AB4" s="80"/>
      <c r="AC4" s="80"/>
      <c r="AD4" s="80"/>
      <c r="AE4" s="80"/>
      <c r="AF4" s="44"/>
      <c r="AG4" s="45"/>
      <c r="AH4" s="2"/>
      <c r="AI4" s="2"/>
    </row>
    <row r="5" spans="1:40" x14ac:dyDescent="0.2">
      <c r="B5"/>
      <c r="C5"/>
      <c r="D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 s="14"/>
      <c r="Z5" s="80"/>
      <c r="AA5" s="80"/>
      <c r="AB5" s="80"/>
      <c r="AC5" s="80"/>
      <c r="AD5" s="80"/>
      <c r="AE5" s="80"/>
      <c r="AF5" s="44"/>
      <c r="AG5" s="45"/>
    </row>
    <row r="6" spans="1:40" x14ac:dyDescent="0.2">
      <c r="B6"/>
      <c r="C6"/>
      <c r="D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 s="14"/>
      <c r="Z6" s="80"/>
      <c r="AA6" s="80"/>
      <c r="AB6" s="80"/>
      <c r="AC6" s="80"/>
      <c r="AD6" s="80"/>
      <c r="AE6" s="80"/>
      <c r="AF6" s="44"/>
      <c r="AG6" s="45"/>
    </row>
    <row r="7" spans="1:40" x14ac:dyDescent="0.2">
      <c r="B7"/>
      <c r="C7"/>
      <c r="D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 s="14"/>
      <c r="Z7" s="80"/>
      <c r="AA7" s="80"/>
      <c r="AB7" s="80"/>
      <c r="AC7" s="80"/>
      <c r="AD7" s="80"/>
      <c r="AE7" s="80"/>
      <c r="AF7" s="44"/>
      <c r="AG7" s="45"/>
      <c r="AH7" s="2"/>
      <c r="AI7" s="2"/>
    </row>
    <row r="8" spans="1:40" x14ac:dyDescent="0.2">
      <c r="B8"/>
      <c r="C8"/>
      <c r="D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4"/>
      <c r="Z8" s="80"/>
      <c r="AA8" s="80"/>
      <c r="AB8" s="80"/>
      <c r="AC8" s="80"/>
      <c r="AD8" s="80"/>
      <c r="AE8" s="80"/>
      <c r="AF8" s="44"/>
      <c r="AG8" s="45"/>
      <c r="AK8" s="20"/>
      <c r="AL8" s="20"/>
      <c r="AM8" s="20"/>
      <c r="AN8" s="20"/>
    </row>
    <row r="9" spans="1:40" x14ac:dyDescent="0.2">
      <c r="B9"/>
      <c r="C9"/>
      <c r="D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 s="14"/>
      <c r="X9" s="67"/>
      <c r="Z9" s="80"/>
      <c r="AA9" s="80"/>
      <c r="AB9" s="80"/>
      <c r="AC9" s="80"/>
      <c r="AD9" s="80"/>
      <c r="AE9" s="80"/>
      <c r="AF9" s="44"/>
      <c r="AG9" s="45"/>
    </row>
    <row r="10" spans="1:40" x14ac:dyDescent="0.2">
      <c r="B10"/>
      <c r="C10"/>
      <c r="D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 s="14"/>
      <c r="Z10" s="80"/>
      <c r="AA10" s="80"/>
      <c r="AB10" s="80"/>
      <c r="AC10" s="80"/>
      <c r="AD10" s="80"/>
      <c r="AE10" s="80"/>
      <c r="AF10" s="44"/>
      <c r="AG10" s="45"/>
    </row>
    <row r="11" spans="1:40" x14ac:dyDescent="0.2">
      <c r="B11"/>
      <c r="C11"/>
      <c r="D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4"/>
      <c r="Z11" s="80"/>
      <c r="AA11" s="80"/>
      <c r="AB11" s="80"/>
      <c r="AC11" s="80"/>
      <c r="AD11" s="80"/>
      <c r="AE11" s="80"/>
      <c r="AF11" s="44"/>
      <c r="AG11" s="45"/>
      <c r="AH11" s="2"/>
      <c r="AI11" s="2"/>
    </row>
    <row r="12" spans="1:40" x14ac:dyDescent="0.2">
      <c r="B12"/>
      <c r="C12"/>
      <c r="D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 s="14"/>
      <c r="Z12" s="80"/>
      <c r="AA12" s="80"/>
      <c r="AB12" s="80"/>
      <c r="AC12" s="80"/>
      <c r="AD12" s="80"/>
      <c r="AE12" s="80"/>
      <c r="AF12" s="44"/>
      <c r="AG12" s="45"/>
      <c r="AH12" s="2"/>
      <c r="AI12" s="2"/>
      <c r="AK12" s="20"/>
      <c r="AL12" s="20"/>
      <c r="AM12" s="20"/>
      <c r="AN12" s="20"/>
    </row>
    <row r="13" spans="1:40" x14ac:dyDescent="0.2">
      <c r="B13"/>
      <c r="C13"/>
      <c r="D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 s="14"/>
      <c r="Z13" s="80"/>
      <c r="AA13" s="80"/>
      <c r="AB13" s="80"/>
      <c r="AC13" s="80"/>
      <c r="AD13" s="80"/>
      <c r="AE13" s="80"/>
      <c r="AF13" s="44"/>
      <c r="AG13" s="45"/>
    </row>
    <row r="14" spans="1:40" x14ac:dyDescent="0.2">
      <c r="B14"/>
      <c r="C14"/>
      <c r="D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 s="14"/>
      <c r="Z14" s="80"/>
      <c r="AA14" s="80"/>
      <c r="AB14" s="80"/>
      <c r="AC14" s="80"/>
      <c r="AD14" s="80"/>
      <c r="AE14" s="80"/>
      <c r="AF14" s="44"/>
      <c r="AG14" s="45"/>
    </row>
    <row r="15" spans="1:40" x14ac:dyDescent="0.2">
      <c r="B15"/>
      <c r="C15"/>
      <c r="D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4"/>
      <c r="Z15" s="80"/>
      <c r="AA15" s="80"/>
      <c r="AB15" s="80"/>
      <c r="AC15" s="80"/>
      <c r="AD15" s="80"/>
      <c r="AE15" s="80"/>
      <c r="AF15" s="44"/>
      <c r="AG15" s="45"/>
      <c r="AH15" s="2"/>
      <c r="AI15" s="2"/>
    </row>
    <row r="16" spans="1:40" x14ac:dyDescent="0.2">
      <c r="B16"/>
      <c r="C16"/>
      <c r="D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 s="14"/>
      <c r="Z16" s="80"/>
      <c r="AA16" s="80"/>
      <c r="AB16" s="80"/>
      <c r="AC16" s="80"/>
      <c r="AD16" s="80"/>
      <c r="AE16" s="80"/>
      <c r="AF16" s="44"/>
      <c r="AG16" s="45"/>
    </row>
    <row r="17" spans="2:41" x14ac:dyDescent="0.2">
      <c r="B17"/>
      <c r="C17"/>
      <c r="D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 s="14"/>
      <c r="Z17" s="80"/>
      <c r="AA17" s="80"/>
      <c r="AB17" s="80"/>
      <c r="AC17" s="80"/>
      <c r="AD17" s="80"/>
      <c r="AE17" s="80"/>
      <c r="AF17" s="44"/>
      <c r="AG17" s="45"/>
    </row>
    <row r="18" spans="2:41" x14ac:dyDescent="0.2">
      <c r="B18"/>
      <c r="C18"/>
      <c r="D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 s="14"/>
      <c r="Z18" s="80"/>
      <c r="AA18" s="80"/>
      <c r="AB18" s="80"/>
      <c r="AC18" s="80"/>
      <c r="AD18" s="80"/>
      <c r="AE18" s="80"/>
      <c r="AF18" s="44"/>
      <c r="AG18" s="45"/>
      <c r="AK18" s="20"/>
      <c r="AL18" s="20"/>
      <c r="AM18" s="20"/>
      <c r="AN18" s="20"/>
    </row>
    <row r="19" spans="2:41" x14ac:dyDescent="0.2">
      <c r="B19"/>
      <c r="C19"/>
      <c r="D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 s="14"/>
      <c r="Z19" s="80"/>
      <c r="AA19" s="80"/>
      <c r="AB19" s="80"/>
      <c r="AC19" s="80"/>
      <c r="AD19" s="80"/>
      <c r="AE19" s="80"/>
      <c r="AF19" s="44"/>
      <c r="AG19" s="45"/>
      <c r="AH19" s="2"/>
      <c r="AI19" s="2"/>
      <c r="AK19" s="20"/>
      <c r="AL19" s="20"/>
      <c r="AM19" s="20"/>
      <c r="AN19" s="20"/>
    </row>
    <row r="20" spans="2:41" x14ac:dyDescent="0.2">
      <c r="B20"/>
      <c r="C20"/>
      <c r="D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 s="14"/>
      <c r="Z20" s="80"/>
      <c r="AA20" s="80"/>
      <c r="AB20" s="80"/>
      <c r="AC20" s="80"/>
      <c r="AD20" s="80"/>
      <c r="AE20" s="80"/>
      <c r="AF20" s="44"/>
      <c r="AG20" s="45"/>
      <c r="AK20" s="20"/>
      <c r="AL20" s="20"/>
      <c r="AM20" s="20"/>
      <c r="AN20" s="20"/>
    </row>
    <row r="21" spans="2:41" x14ac:dyDescent="0.2">
      <c r="B21"/>
      <c r="C21"/>
      <c r="D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 s="14"/>
      <c r="Z21" s="80"/>
      <c r="AA21" s="80"/>
      <c r="AB21" s="80"/>
      <c r="AC21" s="80"/>
      <c r="AD21" s="80"/>
      <c r="AE21" s="80"/>
      <c r="AF21" s="44"/>
      <c r="AG21" s="45"/>
      <c r="AH21" s="2"/>
      <c r="AI21" s="2"/>
      <c r="AK21" s="20"/>
      <c r="AL21" s="20"/>
      <c r="AM21" s="20"/>
      <c r="AN21" s="20"/>
    </row>
    <row r="22" spans="2:41" x14ac:dyDescent="0.2">
      <c r="B22"/>
      <c r="C22"/>
      <c r="D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 s="14"/>
      <c r="Z22" s="80"/>
      <c r="AA22" s="80"/>
      <c r="AB22" s="80"/>
      <c r="AC22" s="80"/>
      <c r="AD22" s="80"/>
      <c r="AE22" s="80"/>
      <c r="AF22" s="44"/>
      <c r="AG22" s="45"/>
      <c r="AK22" s="20"/>
      <c r="AL22" s="20"/>
      <c r="AM22" s="20"/>
      <c r="AN22" s="20"/>
    </row>
    <row r="23" spans="2:41" x14ac:dyDescent="0.2">
      <c r="B23"/>
      <c r="C23"/>
      <c r="D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 s="14"/>
      <c r="Z23" s="80"/>
      <c r="AA23" s="80"/>
      <c r="AB23" s="80"/>
      <c r="AC23" s="80"/>
      <c r="AD23" s="80"/>
      <c r="AE23" s="80"/>
      <c r="AF23" s="44"/>
      <c r="AG23" s="45"/>
      <c r="AK23" s="20"/>
      <c r="AL23" s="20"/>
      <c r="AM23" s="20"/>
      <c r="AN23" s="20"/>
    </row>
    <row r="24" spans="2:41" x14ac:dyDescent="0.2">
      <c r="B24"/>
      <c r="C24"/>
      <c r="D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 s="14"/>
      <c r="Z24" s="80"/>
      <c r="AA24" s="80"/>
      <c r="AB24" s="80"/>
      <c r="AC24" s="80"/>
      <c r="AD24" s="80"/>
      <c r="AE24" s="80"/>
      <c r="AF24" s="44"/>
      <c r="AG24" s="45"/>
      <c r="AH24" s="2"/>
      <c r="AI24" s="2"/>
      <c r="AK24" s="20"/>
      <c r="AL24" s="20"/>
      <c r="AM24" s="20"/>
      <c r="AN24" s="20"/>
    </row>
    <row r="25" spans="2:41" x14ac:dyDescent="0.2">
      <c r="B25"/>
      <c r="C25"/>
      <c r="D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 s="14"/>
      <c r="Z25" s="80"/>
      <c r="AA25" s="80"/>
      <c r="AB25" s="80"/>
      <c r="AC25" s="80"/>
      <c r="AD25" s="80"/>
      <c r="AE25" s="80"/>
      <c r="AF25" s="44"/>
      <c r="AG25" s="45"/>
      <c r="AK25" s="20"/>
      <c r="AL25" s="20"/>
      <c r="AM25" s="20"/>
      <c r="AN25" s="20"/>
    </row>
    <row r="26" spans="2:41" x14ac:dyDescent="0.2">
      <c r="B26"/>
      <c r="C26"/>
      <c r="D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 s="14"/>
      <c r="Z26" s="80"/>
      <c r="AA26" s="80"/>
      <c r="AB26" s="80"/>
      <c r="AC26" s="80"/>
      <c r="AD26" s="80"/>
      <c r="AE26" s="80"/>
      <c r="AF26" s="44"/>
      <c r="AG26" s="45"/>
      <c r="AH26" s="2"/>
      <c r="AI26" s="2"/>
      <c r="AK26" s="20"/>
      <c r="AL26" s="20"/>
      <c r="AM26" s="20"/>
      <c r="AN26" s="20"/>
    </row>
    <row r="27" spans="2:41" x14ac:dyDescent="0.2">
      <c r="B27"/>
      <c r="C27"/>
      <c r="D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 s="14"/>
      <c r="Y27" s="67"/>
      <c r="Z27" s="80"/>
      <c r="AA27" s="80"/>
      <c r="AB27" s="80"/>
      <c r="AC27" s="80"/>
      <c r="AD27" s="80"/>
      <c r="AE27" s="80"/>
      <c r="AF27" s="44"/>
      <c r="AG27" s="45"/>
      <c r="AK27" s="20"/>
      <c r="AL27" s="20"/>
      <c r="AM27" s="20"/>
      <c r="AN27" s="20"/>
    </row>
    <row r="28" spans="2:41" x14ac:dyDescent="0.2">
      <c r="C28" s="63"/>
      <c r="V28" s="14"/>
      <c r="X28" s="15"/>
      <c r="Y28" s="15"/>
      <c r="Z28" s="16"/>
      <c r="AA28" s="16"/>
      <c r="AB28" s="16"/>
      <c r="AC28" s="16"/>
      <c r="AD28" s="16"/>
      <c r="AE28" s="16"/>
      <c r="AF28" s="15"/>
      <c r="AG28" s="39"/>
      <c r="AH28" s="46"/>
      <c r="AI28" s="46"/>
      <c r="AL28" s="20"/>
      <c r="AM28" s="20"/>
      <c r="AN28" s="20"/>
      <c r="AO28" s="20"/>
    </row>
    <row r="29" spans="2:41" x14ac:dyDescent="0.2">
      <c r="C29" s="63"/>
      <c r="V29" s="14"/>
      <c r="X29" s="15"/>
      <c r="Y29" s="15"/>
      <c r="Z29" s="16"/>
      <c r="AA29" s="16"/>
      <c r="AB29" s="16"/>
      <c r="AC29" s="16"/>
      <c r="AD29" s="16"/>
      <c r="AE29" s="16"/>
      <c r="AF29" s="15"/>
      <c r="AG29" s="39"/>
      <c r="AH29" s="54"/>
      <c r="AI29" s="54"/>
    </row>
    <row r="30" spans="2:41" x14ac:dyDescent="0.2">
      <c r="C30" s="63"/>
      <c r="V30" s="14"/>
      <c r="X30" s="15"/>
      <c r="Y30" s="15"/>
      <c r="Z30" s="16"/>
      <c r="AA30" s="16"/>
      <c r="AB30" s="16"/>
      <c r="AC30" s="16"/>
      <c r="AD30" s="16"/>
      <c r="AE30" s="16"/>
      <c r="AF30" s="15"/>
      <c r="AG30" s="39"/>
    </row>
    <row r="50" spans="1:22" x14ac:dyDescent="0.2">
      <c r="A50" s="20"/>
      <c r="B50" s="42"/>
      <c r="D50"/>
      <c r="E50" s="15"/>
      <c r="V50"/>
    </row>
    <row r="51" spans="1:22" x14ac:dyDescent="0.2">
      <c r="A51" s="20"/>
      <c r="B51" s="42"/>
      <c r="D51"/>
      <c r="E51" s="15"/>
      <c r="V51"/>
    </row>
    <row r="52" spans="1:22" x14ac:dyDescent="0.2">
      <c r="A52" s="20"/>
      <c r="B52" s="42"/>
      <c r="D52"/>
      <c r="E52" s="15"/>
      <c r="V52"/>
    </row>
    <row r="53" spans="1:22" x14ac:dyDescent="0.2">
      <c r="A53" s="20"/>
      <c r="B53" s="42"/>
      <c r="D53"/>
      <c r="E53" s="15"/>
      <c r="V53"/>
    </row>
  </sheetData>
  <dataValidations count="2">
    <dataValidation type="list" allowBlank="1" showInputMessage="1" showErrorMessage="1" sqref="C2:C7 C9:C30" xr:uid="{00000000-0002-0000-0300-000000000000}">
      <formula1>Type</formula1>
    </dataValidation>
    <dataValidation type="list" allowBlank="1" showInputMessage="1" showErrorMessage="1" sqref="D1:D30" xr:uid="{00000000-0002-0000-0300-000001000000}">
      <formula1>INDIRECT(C1)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workbookViewId="0">
      <selection activeCell="D27" sqref="D27"/>
    </sheetView>
  </sheetViews>
  <sheetFormatPr baseColWidth="10" defaultColWidth="8.83203125" defaultRowHeight="15" x14ac:dyDescent="0.2"/>
  <cols>
    <col min="1" max="1" width="14.33203125" customWidth="1"/>
    <col min="2" max="2" width="13.5" customWidth="1"/>
    <col min="3" max="3" width="21.5" customWidth="1"/>
    <col min="4" max="4" width="24.6640625" customWidth="1"/>
    <col min="5" max="5" width="21.5" customWidth="1"/>
    <col min="6" max="7" width="13.5" customWidth="1"/>
    <col min="8" max="8" width="12.5" customWidth="1"/>
    <col min="9" max="9" width="13.5" customWidth="1"/>
  </cols>
  <sheetData>
    <row r="1" spans="1:9" x14ac:dyDescent="0.2">
      <c r="A1" t="s">
        <v>44</v>
      </c>
      <c r="B1" t="s">
        <v>61</v>
      </c>
      <c r="C1" t="s">
        <v>63</v>
      </c>
      <c r="D1" t="s">
        <v>62</v>
      </c>
      <c r="E1" t="s">
        <v>48</v>
      </c>
      <c r="F1" t="s">
        <v>126</v>
      </c>
      <c r="G1" s="71" t="s">
        <v>119</v>
      </c>
      <c r="H1" s="75" t="s">
        <v>132</v>
      </c>
      <c r="I1" s="71" t="s">
        <v>142</v>
      </c>
    </row>
    <row r="2" spans="1:9" x14ac:dyDescent="0.2">
      <c r="A2" t="s">
        <v>62</v>
      </c>
      <c r="B2" t="s">
        <v>22</v>
      </c>
      <c r="C2" t="s">
        <v>50</v>
      </c>
      <c r="D2" t="s">
        <v>71</v>
      </c>
      <c r="E2" t="s">
        <v>45</v>
      </c>
      <c r="F2" t="s">
        <v>101</v>
      </c>
      <c r="G2" s="72" t="s">
        <v>121</v>
      </c>
      <c r="H2" s="81" t="s">
        <v>134</v>
      </c>
      <c r="I2" s="74" t="s">
        <v>141</v>
      </c>
    </row>
    <row r="3" spans="1:9" x14ac:dyDescent="0.2">
      <c r="A3" t="s">
        <v>61</v>
      </c>
      <c r="B3" t="s">
        <v>24</v>
      </c>
      <c r="C3" t="s">
        <v>52</v>
      </c>
      <c r="D3" t="s">
        <v>77</v>
      </c>
      <c r="E3" t="s">
        <v>46</v>
      </c>
      <c r="F3" t="s">
        <v>102</v>
      </c>
      <c r="G3" s="73" t="s">
        <v>120</v>
      </c>
      <c r="H3" s="82" t="s">
        <v>133</v>
      </c>
    </row>
    <row r="4" spans="1:9" x14ac:dyDescent="0.2">
      <c r="A4" t="s">
        <v>48</v>
      </c>
      <c r="B4" t="s">
        <v>58</v>
      </c>
      <c r="C4" t="s">
        <v>55</v>
      </c>
      <c r="D4" t="s">
        <v>47</v>
      </c>
      <c r="E4" t="s">
        <v>47</v>
      </c>
      <c r="F4" t="s">
        <v>127</v>
      </c>
      <c r="G4" s="72" t="s">
        <v>122</v>
      </c>
      <c r="H4" s="81" t="s">
        <v>143</v>
      </c>
      <c r="I4" s="72"/>
    </row>
    <row r="5" spans="1:9" x14ac:dyDescent="0.2">
      <c r="A5" t="s">
        <v>63</v>
      </c>
      <c r="B5" t="s">
        <v>59</v>
      </c>
      <c r="C5" t="s">
        <v>60</v>
      </c>
      <c r="D5" t="s">
        <v>49</v>
      </c>
      <c r="E5" t="s">
        <v>49</v>
      </c>
      <c r="F5" t="s">
        <v>130</v>
      </c>
      <c r="G5" s="73" t="s">
        <v>125</v>
      </c>
      <c r="H5" s="81" t="s">
        <v>144</v>
      </c>
      <c r="I5" s="73"/>
    </row>
    <row r="6" spans="1:9" x14ac:dyDescent="0.2">
      <c r="A6" t="s">
        <v>88</v>
      </c>
      <c r="B6" t="s">
        <v>65</v>
      </c>
      <c r="C6" t="s">
        <v>87</v>
      </c>
      <c r="D6" t="s">
        <v>51</v>
      </c>
      <c r="E6" t="s">
        <v>51</v>
      </c>
      <c r="G6" s="72"/>
      <c r="I6" s="72"/>
    </row>
    <row r="7" spans="1:9" x14ac:dyDescent="0.2">
      <c r="A7" t="s">
        <v>119</v>
      </c>
      <c r="B7" t="s">
        <v>66</v>
      </c>
      <c r="C7" t="s">
        <v>82</v>
      </c>
      <c r="D7" t="s">
        <v>53</v>
      </c>
      <c r="E7" t="s">
        <v>53</v>
      </c>
    </row>
    <row r="8" spans="1:9" x14ac:dyDescent="0.2">
      <c r="A8" t="s">
        <v>126</v>
      </c>
      <c r="B8" t="s">
        <v>67</v>
      </c>
      <c r="C8" t="s">
        <v>83</v>
      </c>
      <c r="D8" t="s">
        <v>54</v>
      </c>
      <c r="E8" t="s">
        <v>54</v>
      </c>
    </row>
    <row r="9" spans="1:9" x14ac:dyDescent="0.2">
      <c r="A9" t="s">
        <v>132</v>
      </c>
      <c r="B9" t="s">
        <v>68</v>
      </c>
      <c r="C9" t="s">
        <v>84</v>
      </c>
      <c r="D9" t="s">
        <v>79</v>
      </c>
      <c r="E9" t="s">
        <v>140</v>
      </c>
    </row>
    <row r="10" spans="1:9" x14ac:dyDescent="0.2">
      <c r="A10" t="s">
        <v>142</v>
      </c>
      <c r="B10" t="s">
        <v>69</v>
      </c>
      <c r="C10" t="s">
        <v>107</v>
      </c>
      <c r="D10" t="s">
        <v>86</v>
      </c>
      <c r="E10" t="s">
        <v>94</v>
      </c>
    </row>
    <row r="11" spans="1:9" x14ac:dyDescent="0.2">
      <c r="B11" t="s">
        <v>104</v>
      </c>
      <c r="C11" t="s">
        <v>89</v>
      </c>
      <c r="D11" t="s">
        <v>90</v>
      </c>
      <c r="E11" t="s">
        <v>97</v>
      </c>
    </row>
    <row r="12" spans="1:9" x14ac:dyDescent="0.2">
      <c r="B12" t="s">
        <v>70</v>
      </c>
      <c r="C12" t="s">
        <v>98</v>
      </c>
      <c r="D12" t="s">
        <v>92</v>
      </c>
      <c r="E12" t="s">
        <v>139</v>
      </c>
    </row>
    <row r="13" spans="1:9" x14ac:dyDescent="0.2">
      <c r="C13" t="s">
        <v>100</v>
      </c>
      <c r="D13" t="s">
        <v>93</v>
      </c>
      <c r="E13" t="s">
        <v>99</v>
      </c>
    </row>
    <row r="14" spans="1:9" x14ac:dyDescent="0.2">
      <c r="C14" t="s">
        <v>111</v>
      </c>
      <c r="D14" t="s">
        <v>95</v>
      </c>
      <c r="E14" t="s">
        <v>103</v>
      </c>
    </row>
    <row r="15" spans="1:9" x14ac:dyDescent="0.2">
      <c r="C15" t="s">
        <v>116</v>
      </c>
      <c r="D15" t="s">
        <v>105</v>
      </c>
      <c r="E15" t="s">
        <v>108</v>
      </c>
    </row>
    <row r="16" spans="1:9" x14ac:dyDescent="0.2">
      <c r="C16" t="s">
        <v>117</v>
      </c>
      <c r="D16" t="s">
        <v>106</v>
      </c>
      <c r="E16" t="s">
        <v>109</v>
      </c>
    </row>
    <row r="17" spans="1:5" x14ac:dyDescent="0.2">
      <c r="D17" t="s">
        <v>56</v>
      </c>
      <c r="E17" t="s">
        <v>56</v>
      </c>
    </row>
    <row r="18" spans="1:5" x14ac:dyDescent="0.2">
      <c r="D18" t="s">
        <v>118</v>
      </c>
      <c r="E18" t="s">
        <v>124</v>
      </c>
    </row>
    <row r="19" spans="1:5" x14ac:dyDescent="0.2">
      <c r="A19" t="s">
        <v>64</v>
      </c>
      <c r="B19" t="s">
        <v>57</v>
      </c>
      <c r="D19" t="s">
        <v>128</v>
      </c>
      <c r="E19" t="s">
        <v>123</v>
      </c>
    </row>
    <row r="20" spans="1:5" x14ac:dyDescent="0.2">
      <c r="A20" s="58" t="s">
        <v>62</v>
      </c>
      <c r="B20" s="58" t="s">
        <v>77</v>
      </c>
      <c r="D20" t="s">
        <v>45</v>
      </c>
      <c r="E20" t="s">
        <v>129</v>
      </c>
    </row>
    <row r="21" spans="1:5" x14ac:dyDescent="0.2">
      <c r="D21" t="s">
        <v>138</v>
      </c>
      <c r="E21" t="s">
        <v>131</v>
      </c>
    </row>
    <row r="22" spans="1:5" x14ac:dyDescent="0.2">
      <c r="D22" t="s">
        <v>137</v>
      </c>
      <c r="E22" t="s">
        <v>135</v>
      </c>
    </row>
    <row r="23" spans="1:5" x14ac:dyDescent="0.2">
      <c r="D23" t="s">
        <v>146</v>
      </c>
      <c r="E23" t="s">
        <v>136</v>
      </c>
    </row>
    <row r="24" spans="1:5" x14ac:dyDescent="0.2">
      <c r="D24" t="s">
        <v>147</v>
      </c>
      <c r="E24" t="s">
        <v>137</v>
      </c>
    </row>
    <row r="25" spans="1:5" x14ac:dyDescent="0.2">
      <c r="D25" t="s">
        <v>148</v>
      </c>
    </row>
    <row r="26" spans="1:5" x14ac:dyDescent="0.2">
      <c r="D26" t="s">
        <v>159</v>
      </c>
    </row>
  </sheetData>
  <dataValidations count="2">
    <dataValidation type="list" allowBlank="1" showInputMessage="1" showErrorMessage="1" sqref="A20 A10" xr:uid="{00000000-0002-0000-0400-000000000000}">
      <formula1>Type</formula1>
    </dataValidation>
    <dataValidation type="list" allowBlank="1" showInputMessage="1" showErrorMessage="1" sqref="B20 I3" xr:uid="{00000000-0002-0000-0400-000001000000}">
      <formula1>INDIRECT(A3)</formula1>
    </dataValidation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Microsoft Office User</cp:lastModifiedBy>
  <cp:lastPrinted>2018-07-24T20:05:26Z</cp:lastPrinted>
  <dcterms:created xsi:type="dcterms:W3CDTF">2018-05-08T13:04:56Z</dcterms:created>
  <dcterms:modified xsi:type="dcterms:W3CDTF">2022-12-06T19:36:22Z</dcterms:modified>
</cp:coreProperties>
</file>