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rsten/Documents/Work/R/UM 17O WostbrockPinned/0000_LabFileFormatting/000_Reactor Spreadsheet Raw/"/>
    </mc:Choice>
  </mc:AlternateContent>
  <xr:revisionPtr revIDLastSave="0" documentId="13_ncr:1_{841FB277-6D9A-F14D-8027-0628BD9FAFD4}" xr6:coauthVersionLast="47" xr6:coauthVersionMax="47" xr10:uidLastSave="{00000000-0000-0000-0000-000000000000}"/>
  <bookViews>
    <workbookView xWindow="0" yWindow="500" windowWidth="28800" windowHeight="15940" tabRatio="307" xr2:uid="{00000000-000D-0000-FFFF-FFFF00000000}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externalReferences>
    <externalReference r:id="rId6"/>
  </externalReferences>
  <definedNames>
    <definedName name="_xlnm._FilterDatabase" localSheetId="0" hidden="1">'All Data'!$E$1:$AN$1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SulfateStd">'Data sorting'!#REF!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7" l="1"/>
  <c r="Z175" i="10" l="1"/>
  <c r="Z173" i="10"/>
  <c r="Z16" i="8"/>
  <c r="Z13" i="8"/>
  <c r="Z174" i="10"/>
  <c r="Z15" i="8"/>
  <c r="Z14" i="8"/>
  <c r="Z172" i="10"/>
  <c r="Z170" i="10"/>
  <c r="Z166" i="10"/>
  <c r="Z158" i="10"/>
  <c r="Z30" i="7"/>
  <c r="Z29" i="7"/>
  <c r="Z28" i="7"/>
  <c r="Z27" i="7"/>
  <c r="Z168" i="10"/>
  <c r="Z162" i="10"/>
  <c r="Z160" i="10"/>
  <c r="Z161" i="10"/>
  <c r="Z157" i="10"/>
  <c r="Z169" i="10"/>
  <c r="Z167" i="10"/>
  <c r="Z165" i="10"/>
  <c r="Z163" i="10"/>
  <c r="Z171" i="10"/>
  <c r="Z164" i="10"/>
  <c r="Z159" i="10"/>
  <c r="Z156" i="10"/>
  <c r="Z155" i="10"/>
  <c r="Z154" i="10"/>
  <c r="Z149" i="10"/>
  <c r="Z141" i="10"/>
  <c r="Z138" i="10"/>
  <c r="Z139" i="10"/>
  <c r="Z147" i="10"/>
  <c r="Z135" i="10"/>
  <c r="Z137" i="10"/>
  <c r="Z152" i="10"/>
  <c r="Z150" i="10"/>
  <c r="Z144" i="10"/>
  <c r="Z140" i="10"/>
  <c r="Z146" i="10"/>
  <c r="Z151" i="10"/>
  <c r="Z145" i="10"/>
  <c r="Z142" i="10"/>
  <c r="Z136" i="10"/>
  <c r="Z153" i="10"/>
  <c r="Z143" i="10"/>
  <c r="Z148" i="10"/>
  <c r="Z132" i="10"/>
  <c r="Z129" i="10"/>
  <c r="Z126" i="10"/>
  <c r="Z133" i="10"/>
  <c r="Z127" i="10"/>
  <c r="Z125" i="10"/>
  <c r="Z131" i="10"/>
  <c r="Z134" i="10"/>
  <c r="Z128" i="10"/>
  <c r="Z130" i="10"/>
  <c r="Z123" i="10"/>
  <c r="Z122" i="10"/>
  <c r="Z124" i="10"/>
  <c r="Z121" i="10"/>
  <c r="Z117" i="10"/>
  <c r="Z113" i="10"/>
  <c r="Z109" i="10"/>
  <c r="Z116" i="10"/>
  <c r="Z115" i="10"/>
  <c r="Z118" i="10"/>
  <c r="Z120" i="10"/>
  <c r="Z112" i="10"/>
  <c r="Z119" i="10"/>
  <c r="Z111" i="10"/>
  <c r="Z114" i="10"/>
  <c r="Z110" i="10"/>
  <c r="Z108" i="10"/>
  <c r="Z107" i="10"/>
  <c r="Z106" i="10"/>
  <c r="Z105" i="10"/>
  <c r="Z104" i="10"/>
  <c r="Z103" i="10"/>
  <c r="Z102" i="10"/>
  <c r="Z101" i="10"/>
  <c r="Z96" i="10"/>
  <c r="Z95" i="10"/>
  <c r="Z98" i="10"/>
  <c r="Z97" i="10"/>
  <c r="Z100" i="10"/>
  <c r="Z99" i="10"/>
  <c r="Z92" i="10"/>
  <c r="Z87" i="10"/>
  <c r="Z93" i="10"/>
  <c r="Z90" i="10"/>
  <c r="Z91" i="10"/>
  <c r="Z94" i="10"/>
  <c r="Z86" i="10"/>
  <c r="Z80" i="10"/>
  <c r="Z76" i="10"/>
  <c r="Z72" i="10"/>
  <c r="Z79" i="10"/>
  <c r="Z71" i="10"/>
  <c r="Z11" i="8"/>
  <c r="Z77" i="10"/>
  <c r="Z9" i="8"/>
  <c r="Z89" i="10"/>
  <c r="Z81" i="10"/>
  <c r="Z12" i="8"/>
  <c r="Z85" i="10"/>
  <c r="Z75" i="10"/>
  <c r="Z88" i="10"/>
  <c r="Z82" i="10"/>
  <c r="Z83" i="10"/>
  <c r="Z84" i="10"/>
  <c r="Z78" i="10"/>
  <c r="Z74" i="10"/>
  <c r="Z10" i="8"/>
  <c r="Z73" i="10"/>
  <c r="Z67" i="10"/>
  <c r="Z69" i="10"/>
  <c r="Z66" i="10"/>
  <c r="Z68" i="10"/>
  <c r="Z70" i="10"/>
  <c r="Z23" i="7"/>
  <c r="Z24" i="7"/>
  <c r="Z63" i="10"/>
  <c r="Z26" i="7"/>
  <c r="Z65" i="10"/>
  <c r="Z64" i="10"/>
  <c r="Z25" i="7"/>
  <c r="Z61" i="10"/>
  <c r="Z62" i="10"/>
  <c r="Z58" i="10"/>
  <c r="Z54" i="10"/>
  <c r="Z60" i="10"/>
  <c r="Z59" i="10"/>
  <c r="Z53" i="10"/>
  <c r="Z57" i="10"/>
  <c r="Z55" i="10"/>
  <c r="Z52" i="10"/>
  <c r="Z56" i="10"/>
  <c r="Z51" i="10"/>
  <c r="Z50" i="10"/>
  <c r="Z49" i="10"/>
  <c r="Z48" i="10"/>
  <c r="Z47" i="10"/>
  <c r="Z46" i="10"/>
  <c r="Z45" i="10"/>
  <c r="Z43" i="10"/>
  <c r="Z42" i="10"/>
  <c r="Z44" i="10"/>
  <c r="Z41" i="10"/>
  <c r="Z38" i="10"/>
  <c r="Z39" i="10"/>
  <c r="Z37" i="10"/>
  <c r="Z40" i="10"/>
  <c r="Z36" i="10"/>
  <c r="Z16" i="10"/>
  <c r="Z18" i="10"/>
  <c r="Z17" i="10"/>
  <c r="Z13" i="10"/>
  <c r="Z32" i="10"/>
  <c r="Z35" i="10"/>
  <c r="Z33" i="10"/>
  <c r="Z34" i="10"/>
  <c r="Z31" i="10"/>
  <c r="Z29" i="10"/>
  <c r="Z24" i="10"/>
  <c r="Z20" i="10"/>
  <c r="Z21" i="10"/>
  <c r="Z26" i="10"/>
  <c r="Z19" i="10"/>
  <c r="Z27" i="10"/>
  <c r="Z25" i="10"/>
  <c r="Z28" i="10"/>
  <c r="Z22" i="10"/>
  <c r="Z23" i="10"/>
  <c r="Z30" i="10"/>
  <c r="AA4" i="7"/>
  <c r="AA16" i="8" l="1"/>
  <c r="AA174" i="10"/>
  <c r="AA13" i="8"/>
  <c r="AA172" i="10"/>
  <c r="AA175" i="10"/>
  <c r="AA14" i="8"/>
  <c r="AA173" i="10"/>
  <c r="AA15" i="8"/>
  <c r="AA30" i="7"/>
  <c r="AA29" i="7"/>
  <c r="AA28" i="7"/>
  <c r="AA27" i="7"/>
  <c r="AA169" i="10"/>
  <c r="AA164" i="10"/>
  <c r="AA163" i="10"/>
  <c r="AA170" i="10"/>
  <c r="AA166" i="10"/>
  <c r="AA168" i="10"/>
  <c r="AA167" i="10"/>
  <c r="AA161" i="10"/>
  <c r="AA157" i="10"/>
  <c r="AA159" i="10"/>
  <c r="AA162" i="10"/>
  <c r="AA160" i="10"/>
  <c r="AA171" i="10"/>
  <c r="AA165" i="10"/>
  <c r="AA158" i="10"/>
  <c r="AA156" i="10"/>
  <c r="AA155" i="10"/>
  <c r="AA154" i="10"/>
  <c r="AA145" i="10"/>
  <c r="AA136" i="10"/>
  <c r="AA150" i="10"/>
  <c r="AA139" i="10"/>
  <c r="AA151" i="10"/>
  <c r="AA149" i="10"/>
  <c r="AA141" i="10"/>
  <c r="AA144" i="10"/>
  <c r="AA153" i="10"/>
  <c r="AA143" i="10"/>
  <c r="AA148" i="10"/>
  <c r="AA147" i="10"/>
  <c r="AA152" i="10"/>
  <c r="AA140" i="10"/>
  <c r="AA135" i="10"/>
  <c r="AA138" i="10"/>
  <c r="AA137" i="10"/>
  <c r="AA146" i="10"/>
  <c r="AA142" i="10"/>
  <c r="AA131" i="10"/>
  <c r="AA127" i="10"/>
  <c r="AA134" i="10"/>
  <c r="AA133" i="10"/>
  <c r="AA132" i="10"/>
  <c r="AA129" i="10"/>
  <c r="AA126" i="10"/>
  <c r="AA130" i="10"/>
  <c r="AA125" i="10"/>
  <c r="AA128" i="10"/>
  <c r="AA123" i="10"/>
  <c r="AA122" i="10"/>
  <c r="AA124" i="10"/>
  <c r="AA120" i="10"/>
  <c r="AA112" i="10"/>
  <c r="AA119" i="10"/>
  <c r="AA111" i="10"/>
  <c r="AA114" i="10"/>
  <c r="AA121" i="10"/>
  <c r="AA117" i="10"/>
  <c r="AA113" i="10"/>
  <c r="AA109" i="10"/>
  <c r="AA116" i="10"/>
  <c r="AA115" i="10"/>
  <c r="AA118" i="10"/>
  <c r="AA110" i="10"/>
  <c r="AA108" i="10"/>
  <c r="AA107" i="10"/>
  <c r="AA106" i="10"/>
  <c r="AA105" i="10"/>
  <c r="AA104" i="10"/>
  <c r="AA103" i="10"/>
  <c r="AA102" i="10"/>
  <c r="AA101" i="10"/>
  <c r="AA98" i="10"/>
  <c r="AA97" i="10"/>
  <c r="AA96" i="10"/>
  <c r="AA99" i="10"/>
  <c r="AA95" i="10"/>
  <c r="AA100" i="10"/>
  <c r="AA94" i="10"/>
  <c r="AA92" i="10"/>
  <c r="AA93" i="10"/>
  <c r="AA91" i="10"/>
  <c r="AA90" i="10"/>
  <c r="AA12" i="8"/>
  <c r="AA80" i="10"/>
  <c r="AA76" i="10"/>
  <c r="AA72" i="10"/>
  <c r="AA89" i="10"/>
  <c r="AA81" i="10"/>
  <c r="AA85" i="10"/>
  <c r="AA75" i="10"/>
  <c r="AA87" i="10"/>
  <c r="AA86" i="10"/>
  <c r="AA11" i="8"/>
  <c r="AA79" i="10"/>
  <c r="AA71" i="10"/>
  <c r="AA84" i="10"/>
  <c r="AA78" i="10"/>
  <c r="AA9" i="8"/>
  <c r="AA88" i="10"/>
  <c r="AA82" i="10"/>
  <c r="AA10" i="8"/>
  <c r="AA74" i="10"/>
  <c r="AA83" i="10"/>
  <c r="AA77" i="10"/>
  <c r="AA73" i="10"/>
  <c r="AA70" i="10"/>
  <c r="AA66" i="10"/>
  <c r="AA69" i="10"/>
  <c r="AA67" i="10"/>
  <c r="AA68" i="10"/>
  <c r="AA65" i="10"/>
  <c r="AA61" i="10"/>
  <c r="AA64" i="10"/>
  <c r="AA62" i="10"/>
  <c r="AA24" i="7"/>
  <c r="AA26" i="7"/>
  <c r="AA63" i="10"/>
  <c r="AA25" i="7"/>
  <c r="AA23" i="7"/>
  <c r="AA56" i="10"/>
  <c r="AA60" i="10"/>
  <c r="AA51" i="10"/>
  <c r="AA59" i="10"/>
  <c r="AA53" i="10"/>
  <c r="AA57" i="10"/>
  <c r="AA58" i="10"/>
  <c r="AA55" i="10"/>
  <c r="AA52" i="10"/>
  <c r="AA54" i="10"/>
  <c r="AA50" i="10"/>
  <c r="AA49" i="10"/>
  <c r="AA47" i="10"/>
  <c r="AA48" i="10"/>
  <c r="AA46" i="10"/>
  <c r="AA45" i="10"/>
  <c r="AA43" i="10"/>
  <c r="AA42" i="10"/>
  <c r="AA44" i="10"/>
  <c r="AA41" i="10"/>
  <c r="AA36" i="10"/>
  <c r="AA37" i="10"/>
  <c r="AA39" i="10"/>
  <c r="AA40" i="10"/>
  <c r="AA38" i="10"/>
  <c r="Z18" i="8"/>
  <c r="AA13" i="10"/>
  <c r="AA31" i="10"/>
  <c r="AA33" i="10"/>
  <c r="AA32" i="10"/>
  <c r="AA34" i="10"/>
  <c r="AA35" i="10"/>
  <c r="AA23" i="10"/>
  <c r="AA29" i="10"/>
  <c r="AA24" i="10"/>
  <c r="AA20" i="10"/>
  <c r="AA26" i="10"/>
  <c r="AA25" i="10"/>
  <c r="AA28" i="10"/>
  <c r="AA22" i="10"/>
  <c r="AA21" i="10"/>
  <c r="AA19" i="10"/>
  <c r="AA30" i="10"/>
  <c r="AA27" i="10"/>
  <c r="AA18" i="10"/>
  <c r="AA17" i="10"/>
  <c r="AA16" i="10"/>
  <c r="AB4" i="7"/>
  <c r="AA18" i="8" l="1"/>
  <c r="AN11" i="7"/>
  <c r="AN4" i="7" l="1"/>
  <c r="AA15" i="10" l="1"/>
  <c r="AA14" i="10"/>
  <c r="AA12" i="10"/>
  <c r="AA11" i="10"/>
  <c r="AA10" i="10"/>
  <c r="AM11" i="7" l="1"/>
  <c r="AA34" i="7"/>
  <c r="AM10" i="7" s="1"/>
  <c r="AN12" i="7" l="1"/>
  <c r="AC13" i="8" l="1"/>
  <c r="AE13" i="8" s="1"/>
  <c r="AC174" i="10"/>
  <c r="AE174" i="10" s="1"/>
  <c r="AC14" i="8"/>
  <c r="AE14" i="8" s="1"/>
  <c r="AC16" i="8"/>
  <c r="AE16" i="8" s="1"/>
  <c r="AC15" i="8"/>
  <c r="AE15" i="8" s="1"/>
  <c r="AC172" i="10"/>
  <c r="AE172" i="10" s="1"/>
  <c r="AC173" i="10"/>
  <c r="AE173" i="10" s="1"/>
  <c r="AC175" i="10"/>
  <c r="AE175" i="10" s="1"/>
  <c r="AC100" i="10"/>
  <c r="AE100" i="10" s="1"/>
  <c r="AC171" i="10"/>
  <c r="AE171" i="10" s="1"/>
  <c r="AC120" i="10"/>
  <c r="AE120" i="10" s="1"/>
  <c r="AC96" i="10"/>
  <c r="AE96" i="10" s="1"/>
  <c r="AC164" i="10"/>
  <c r="AE164" i="10" s="1"/>
  <c r="AC133" i="10"/>
  <c r="AE133" i="10" s="1"/>
  <c r="AC108" i="10"/>
  <c r="AE108" i="10" s="1"/>
  <c r="AC27" i="7"/>
  <c r="AE27" i="7" s="1"/>
  <c r="AC152" i="10"/>
  <c r="AE152" i="10" s="1"/>
  <c r="AC118" i="10"/>
  <c r="AE118" i="10" s="1"/>
  <c r="AC29" i="7"/>
  <c r="AE29" i="7" s="1"/>
  <c r="AC30" i="7"/>
  <c r="AE30" i="7" s="1"/>
  <c r="AC137" i="10"/>
  <c r="AE137" i="10" s="1"/>
  <c r="AC124" i="10"/>
  <c r="AE124" i="10" s="1"/>
  <c r="AC123" i="10"/>
  <c r="AE123" i="10" s="1"/>
  <c r="AC158" i="10"/>
  <c r="AE158" i="10" s="1"/>
  <c r="AC104" i="10"/>
  <c r="AE104" i="10" s="1"/>
  <c r="AC106" i="10"/>
  <c r="AE106" i="10" s="1"/>
  <c r="AC103" i="10"/>
  <c r="AE103" i="10" s="1"/>
  <c r="AC166" i="10"/>
  <c r="AE166" i="10" s="1"/>
  <c r="AC129" i="10"/>
  <c r="AE129" i="10" s="1"/>
  <c r="AC113" i="10"/>
  <c r="AE113" i="10" s="1"/>
  <c r="AC112" i="10"/>
  <c r="AE112" i="10" s="1"/>
  <c r="AC135" i="10"/>
  <c r="AE135" i="10" s="1"/>
  <c r="AC121" i="10"/>
  <c r="AE121" i="10" s="1"/>
  <c r="AC116" i="10"/>
  <c r="AE116" i="10" s="1"/>
  <c r="AC151" i="10"/>
  <c r="AE151" i="10" s="1"/>
  <c r="AC111" i="10"/>
  <c r="AE111" i="10" s="1"/>
  <c r="AC160" i="10"/>
  <c r="AE160" i="10" s="1"/>
  <c r="AC170" i="10"/>
  <c r="AE170" i="10" s="1"/>
  <c r="AC125" i="10"/>
  <c r="AE125" i="10" s="1"/>
  <c r="AC119" i="10"/>
  <c r="AE119" i="10" s="1"/>
  <c r="AC132" i="10"/>
  <c r="AE132" i="10" s="1"/>
  <c r="AC155" i="10"/>
  <c r="AE155" i="10" s="1"/>
  <c r="AC101" i="10"/>
  <c r="AE101" i="10" s="1"/>
  <c r="AC167" i="10"/>
  <c r="AE167" i="10" s="1"/>
  <c r="AC130" i="10"/>
  <c r="AE130" i="10" s="1"/>
  <c r="AC145" i="10"/>
  <c r="AE145" i="10" s="1"/>
  <c r="AC97" i="10"/>
  <c r="AE97" i="10" s="1"/>
  <c r="AC157" i="10"/>
  <c r="AE157" i="10" s="1"/>
  <c r="AC110" i="10"/>
  <c r="AE110" i="10" s="1"/>
  <c r="AC147" i="10"/>
  <c r="AE147" i="10" s="1"/>
  <c r="AC99" i="10"/>
  <c r="AE99" i="10" s="1"/>
  <c r="AC162" i="10"/>
  <c r="AE162" i="10" s="1"/>
  <c r="AC169" i="10"/>
  <c r="AE169" i="10" s="1"/>
  <c r="AC114" i="10"/>
  <c r="AE114" i="10" s="1"/>
  <c r="AC139" i="10"/>
  <c r="AE139" i="10" s="1"/>
  <c r="AC105" i="10"/>
  <c r="AE105" i="10" s="1"/>
  <c r="AC117" i="10"/>
  <c r="AE117" i="10" s="1"/>
  <c r="AC128" i="10"/>
  <c r="AE128" i="10" s="1"/>
  <c r="AC165" i="10"/>
  <c r="AE165" i="10" s="1"/>
  <c r="AC126" i="10"/>
  <c r="AE126" i="10" s="1"/>
  <c r="AC98" i="10"/>
  <c r="AE98" i="10" s="1"/>
  <c r="AC127" i="10"/>
  <c r="AE127" i="10" s="1"/>
  <c r="AC115" i="10"/>
  <c r="AE115" i="10" s="1"/>
  <c r="AC141" i="10"/>
  <c r="AE141" i="10" s="1"/>
  <c r="AC134" i="10"/>
  <c r="AE134" i="10" s="1"/>
  <c r="AC131" i="10"/>
  <c r="AE131" i="10" s="1"/>
  <c r="AC136" i="10"/>
  <c r="AE136" i="10" s="1"/>
  <c r="AC138" i="10"/>
  <c r="AE138" i="10" s="1"/>
  <c r="AC140" i="10"/>
  <c r="AE140" i="10" s="1"/>
  <c r="AC28" i="7"/>
  <c r="AE28" i="7" s="1"/>
  <c r="AC144" i="10"/>
  <c r="AE144" i="10" s="1"/>
  <c r="AC149" i="10"/>
  <c r="AE149" i="10" s="1"/>
  <c r="AC148" i="10"/>
  <c r="AE148" i="10" s="1"/>
  <c r="AC163" i="10"/>
  <c r="AE163" i="10" s="1"/>
  <c r="AC143" i="10"/>
  <c r="AE143" i="10" s="1"/>
  <c r="AC146" i="10"/>
  <c r="AE146" i="10" s="1"/>
  <c r="AC109" i="10"/>
  <c r="AE109" i="10" s="1"/>
  <c r="AC159" i="10"/>
  <c r="AE159" i="10" s="1"/>
  <c r="AC161" i="10"/>
  <c r="AE161" i="10" s="1"/>
  <c r="AC168" i="10"/>
  <c r="AE168" i="10" s="1"/>
  <c r="AC153" i="10"/>
  <c r="AE153" i="10" s="1"/>
  <c r="AC142" i="10"/>
  <c r="AE142" i="10" s="1"/>
  <c r="AC107" i="10"/>
  <c r="AE107" i="10" s="1"/>
  <c r="AC95" i="10"/>
  <c r="AE95" i="10" s="1"/>
  <c r="AC154" i="10"/>
  <c r="AE154" i="10" s="1"/>
  <c r="AC156" i="10"/>
  <c r="AE156" i="10" s="1"/>
  <c r="AC150" i="10"/>
  <c r="AE150" i="10" s="1"/>
  <c r="AC122" i="10"/>
  <c r="AE122" i="10" s="1"/>
  <c r="AC102" i="10"/>
  <c r="AE102" i="10" s="1"/>
  <c r="AC91" i="10"/>
  <c r="AE91" i="10" s="1"/>
  <c r="AC88" i="10"/>
  <c r="AE88" i="10" s="1"/>
  <c r="AC83" i="10"/>
  <c r="AE83" i="10" s="1"/>
  <c r="AC87" i="10"/>
  <c r="AE87" i="10" s="1"/>
  <c r="AC89" i="10"/>
  <c r="AE89" i="10" s="1"/>
  <c r="AC81" i="10"/>
  <c r="AE81" i="10" s="1"/>
  <c r="AC92" i="10"/>
  <c r="AE92" i="10" s="1"/>
  <c r="AC90" i="10"/>
  <c r="AE90" i="10" s="1"/>
  <c r="AC94" i="10"/>
  <c r="AE94" i="10" s="1"/>
  <c r="AC85" i="10"/>
  <c r="AE85" i="10" s="1"/>
  <c r="AC84" i="10"/>
  <c r="AE84" i="10" s="1"/>
  <c r="AC93" i="10"/>
  <c r="AE93" i="10" s="1"/>
  <c r="AC82" i="10"/>
  <c r="AE82" i="10" s="1"/>
  <c r="AC86" i="10"/>
  <c r="AE86" i="10" s="1"/>
  <c r="AC10" i="8"/>
  <c r="AE10" i="8" s="1"/>
  <c r="AC11" i="8"/>
  <c r="AE11" i="8" s="1"/>
  <c r="AC12" i="8"/>
  <c r="AE12" i="8" s="1"/>
  <c r="AC9" i="8"/>
  <c r="AE9" i="8" s="1"/>
  <c r="AC79" i="10"/>
  <c r="AE79" i="10" s="1"/>
  <c r="AC73" i="10"/>
  <c r="AE73" i="10" s="1"/>
  <c r="AC77" i="10"/>
  <c r="AE77" i="10" s="1"/>
  <c r="AC72" i="10"/>
  <c r="AE72" i="10" s="1"/>
  <c r="AC68" i="10"/>
  <c r="AE68" i="10" s="1"/>
  <c r="AC75" i="10"/>
  <c r="AE75" i="10" s="1"/>
  <c r="AC76" i="10"/>
  <c r="AE76" i="10" s="1"/>
  <c r="AC74" i="10"/>
  <c r="AE74" i="10" s="1"/>
  <c r="AC80" i="10"/>
  <c r="AE80" i="10" s="1"/>
  <c r="AC71" i="10"/>
  <c r="AE71" i="10" s="1"/>
  <c r="AC78" i="10"/>
  <c r="AE78" i="10" s="1"/>
  <c r="AC66" i="10"/>
  <c r="AE66" i="10" s="1"/>
  <c r="AC62" i="10"/>
  <c r="AE62" i="10" s="1"/>
  <c r="AC69" i="10"/>
  <c r="AE69" i="10" s="1"/>
  <c r="AC70" i="10"/>
  <c r="AE70" i="10" s="1"/>
  <c r="AC64" i="10"/>
  <c r="AE64" i="10" s="1"/>
  <c r="AC67" i="10"/>
  <c r="AE67" i="10" s="1"/>
  <c r="AC65" i="10"/>
  <c r="AE65" i="10" s="1"/>
  <c r="AC61" i="10"/>
  <c r="AE61" i="10" s="1"/>
  <c r="AC63" i="10"/>
  <c r="AE63" i="10" s="1"/>
  <c r="AC23" i="7"/>
  <c r="AE23" i="7" s="1"/>
  <c r="AC26" i="7"/>
  <c r="AE26" i="7" s="1"/>
  <c r="AC25" i="7"/>
  <c r="AE25" i="7" s="1"/>
  <c r="AC24" i="7"/>
  <c r="AE24" i="7" s="1"/>
  <c r="AC38" i="10"/>
  <c r="AE38" i="10" s="1"/>
  <c r="AC46" i="10"/>
  <c r="AE46" i="10" s="1"/>
  <c r="AC57" i="10"/>
  <c r="AE57" i="10" s="1"/>
  <c r="AC58" i="10"/>
  <c r="AE58" i="10" s="1"/>
  <c r="AC41" i="10"/>
  <c r="AE41" i="10" s="1"/>
  <c r="AC52" i="10"/>
  <c r="AE52" i="10" s="1"/>
  <c r="AC49" i="10"/>
  <c r="AE49" i="10" s="1"/>
  <c r="AC51" i="10"/>
  <c r="AE51" i="10" s="1"/>
  <c r="AC56" i="10"/>
  <c r="AE56" i="10" s="1"/>
  <c r="AC42" i="10"/>
  <c r="AE42" i="10" s="1"/>
  <c r="AC59" i="10"/>
  <c r="AE59" i="10" s="1"/>
  <c r="AC40" i="10"/>
  <c r="AE40" i="10" s="1"/>
  <c r="AC50" i="10"/>
  <c r="AE50" i="10" s="1"/>
  <c r="AC47" i="10"/>
  <c r="AE47" i="10" s="1"/>
  <c r="AC54" i="10"/>
  <c r="AE54" i="10" s="1"/>
  <c r="AC43" i="10"/>
  <c r="AE43" i="10" s="1"/>
  <c r="AC45" i="10"/>
  <c r="AE45" i="10" s="1"/>
  <c r="AC36" i="10"/>
  <c r="AE36" i="10" s="1"/>
  <c r="AC55" i="10"/>
  <c r="AE55" i="10" s="1"/>
  <c r="AC44" i="10"/>
  <c r="AE44" i="10" s="1"/>
  <c r="AC37" i="10"/>
  <c r="AE37" i="10" s="1"/>
  <c r="AC53" i="10"/>
  <c r="AE53" i="10" s="1"/>
  <c r="AC60" i="10"/>
  <c r="AE60" i="10" s="1"/>
  <c r="AC39" i="10"/>
  <c r="AE39" i="10" s="1"/>
  <c r="AC48" i="10"/>
  <c r="AE48" i="10" s="1"/>
  <c r="AC32" i="10"/>
  <c r="AE32" i="10" s="1"/>
  <c r="AC29" i="10"/>
  <c r="AE29" i="10" s="1"/>
  <c r="AC23" i="10"/>
  <c r="AE23" i="10" s="1"/>
  <c r="AC25" i="10"/>
  <c r="AE25" i="10" s="1"/>
  <c r="AC26" i="10"/>
  <c r="AE26" i="10" s="1"/>
  <c r="AC35" i="10"/>
  <c r="AE35" i="10" s="1"/>
  <c r="AC28" i="10"/>
  <c r="AE28" i="10" s="1"/>
  <c r="AC33" i="10"/>
  <c r="AE33" i="10" s="1"/>
  <c r="AC24" i="10"/>
  <c r="AE24" i="10" s="1"/>
  <c r="AC27" i="10"/>
  <c r="AE27" i="10" s="1"/>
  <c r="AC31" i="10"/>
  <c r="AE31" i="10" s="1"/>
  <c r="AC22" i="10"/>
  <c r="AE22" i="10" s="1"/>
  <c r="AC21" i="10"/>
  <c r="AE21" i="10" s="1"/>
  <c r="AC13" i="10"/>
  <c r="AE13" i="10" s="1"/>
  <c r="AC34" i="10"/>
  <c r="AE34" i="10" s="1"/>
  <c r="AC30" i="10"/>
  <c r="AE30" i="10" s="1"/>
  <c r="AC20" i="10"/>
  <c r="AE20" i="10" s="1"/>
  <c r="AC19" i="10"/>
  <c r="AE19" i="10" s="1"/>
  <c r="AC17" i="10"/>
  <c r="AE17" i="10" s="1"/>
  <c r="AC18" i="10"/>
  <c r="AE18" i="10" s="1"/>
  <c r="AC16" i="10"/>
  <c r="AE16" i="10" s="1"/>
  <c r="AC15" i="10"/>
  <c r="AE15" i="10" s="1"/>
  <c r="AC14" i="10"/>
  <c r="AE14" i="10" s="1"/>
  <c r="AC12" i="10"/>
  <c r="AE12" i="10" s="1"/>
  <c r="AC11" i="10"/>
  <c r="AE11" i="10" s="1"/>
  <c r="AC10" i="10"/>
  <c r="AE10" i="10" s="1"/>
  <c r="AC18" i="8" l="1"/>
  <c r="AE18" i="8"/>
  <c r="AE34" i="7"/>
  <c r="AC34" i="7"/>
  <c r="Z15" i="10" l="1"/>
  <c r="Z14" i="10"/>
  <c r="Z12" i="10"/>
  <c r="Z11" i="10"/>
  <c r="Z10" i="10"/>
  <c r="AM4" i="7" l="1"/>
  <c r="Z34" i="7"/>
  <c r="AM3" i="7" s="1"/>
  <c r="AN6" i="7" l="1"/>
  <c r="AB174" i="10" l="1"/>
  <c r="AD174" i="10" s="1"/>
  <c r="AF174" i="10" s="1"/>
  <c r="AG174" i="10" s="1"/>
  <c r="AB14" i="8"/>
  <c r="AD14" i="8" s="1"/>
  <c r="AF14" i="8" s="1"/>
  <c r="AG14" i="8" s="1"/>
  <c r="AB13" i="8"/>
  <c r="AD13" i="8" s="1"/>
  <c r="AF13" i="8" s="1"/>
  <c r="AG13" i="8" s="1"/>
  <c r="AB16" i="8"/>
  <c r="AD16" i="8" s="1"/>
  <c r="AF16" i="8" s="1"/>
  <c r="AG16" i="8" s="1"/>
  <c r="AB15" i="8"/>
  <c r="AD15" i="8" s="1"/>
  <c r="AF15" i="8" s="1"/>
  <c r="AG15" i="8" s="1"/>
  <c r="AB175" i="10"/>
  <c r="AD175" i="10" s="1"/>
  <c r="AF175" i="10" s="1"/>
  <c r="AG175" i="10" s="1"/>
  <c r="AB173" i="10"/>
  <c r="AD173" i="10" s="1"/>
  <c r="AF173" i="10" s="1"/>
  <c r="AG173" i="10" s="1"/>
  <c r="AB172" i="10"/>
  <c r="AD172" i="10" s="1"/>
  <c r="AF172" i="10" s="1"/>
  <c r="AG172" i="10" s="1"/>
  <c r="AB119" i="10"/>
  <c r="AD119" i="10" s="1"/>
  <c r="AF119" i="10" s="1"/>
  <c r="AG119" i="10" s="1"/>
  <c r="AB95" i="10"/>
  <c r="AD95" i="10" s="1"/>
  <c r="AF95" i="10" s="1"/>
  <c r="AG95" i="10" s="1"/>
  <c r="AB169" i="10"/>
  <c r="AD169" i="10" s="1"/>
  <c r="AF169" i="10" s="1"/>
  <c r="AG169" i="10" s="1"/>
  <c r="AB152" i="10"/>
  <c r="AD152" i="10" s="1"/>
  <c r="AF152" i="10" s="1"/>
  <c r="AG152" i="10" s="1"/>
  <c r="AB135" i="10"/>
  <c r="AD135" i="10" s="1"/>
  <c r="AF135" i="10" s="1"/>
  <c r="AG135" i="10" s="1"/>
  <c r="AB165" i="10"/>
  <c r="AD165" i="10" s="1"/>
  <c r="AF165" i="10" s="1"/>
  <c r="AG165" i="10" s="1"/>
  <c r="AB147" i="10"/>
  <c r="AD147" i="10" s="1"/>
  <c r="AF147" i="10" s="1"/>
  <c r="AG147" i="10" s="1"/>
  <c r="AB102" i="10"/>
  <c r="AD102" i="10" s="1"/>
  <c r="AF102" i="10" s="1"/>
  <c r="AG102" i="10" s="1"/>
  <c r="AB160" i="10"/>
  <c r="AD160" i="10" s="1"/>
  <c r="AF160" i="10" s="1"/>
  <c r="AG160" i="10" s="1"/>
  <c r="AB103" i="10"/>
  <c r="AD103" i="10" s="1"/>
  <c r="AF103" i="10" s="1"/>
  <c r="AG103" i="10" s="1"/>
  <c r="AB162" i="10"/>
  <c r="AD162" i="10" s="1"/>
  <c r="AF162" i="10" s="1"/>
  <c r="AG162" i="10" s="1"/>
  <c r="AB105" i="10"/>
  <c r="AD105" i="10" s="1"/>
  <c r="AF105" i="10" s="1"/>
  <c r="AG105" i="10" s="1"/>
  <c r="AB126" i="10"/>
  <c r="AD126" i="10" s="1"/>
  <c r="AF126" i="10" s="1"/>
  <c r="AG126" i="10" s="1"/>
  <c r="AB129" i="10"/>
  <c r="AD129" i="10" s="1"/>
  <c r="AF129" i="10" s="1"/>
  <c r="AG129" i="10" s="1"/>
  <c r="AB163" i="10"/>
  <c r="AD163" i="10" s="1"/>
  <c r="AF163" i="10" s="1"/>
  <c r="AG163" i="10" s="1"/>
  <c r="AB107" i="10"/>
  <c r="AD107" i="10" s="1"/>
  <c r="AF107" i="10" s="1"/>
  <c r="AG107" i="10" s="1"/>
  <c r="AB29" i="7"/>
  <c r="AD29" i="7" s="1"/>
  <c r="AF29" i="7" s="1"/>
  <c r="AG29" i="7" s="1"/>
  <c r="AB28" i="7"/>
  <c r="AD28" i="7" s="1"/>
  <c r="AF28" i="7" s="1"/>
  <c r="AG28" i="7" s="1"/>
  <c r="AB156" i="10"/>
  <c r="AD156" i="10" s="1"/>
  <c r="AF156" i="10" s="1"/>
  <c r="AG156" i="10" s="1"/>
  <c r="AB120" i="10"/>
  <c r="AD120" i="10" s="1"/>
  <c r="AF120" i="10" s="1"/>
  <c r="AG120" i="10" s="1"/>
  <c r="AB159" i="10"/>
  <c r="AD159" i="10" s="1"/>
  <c r="AF159" i="10" s="1"/>
  <c r="AG159" i="10" s="1"/>
  <c r="AB114" i="10"/>
  <c r="AD114" i="10" s="1"/>
  <c r="AF114" i="10" s="1"/>
  <c r="AG114" i="10" s="1"/>
  <c r="AB166" i="10"/>
  <c r="AD166" i="10" s="1"/>
  <c r="AF166" i="10" s="1"/>
  <c r="AG166" i="10" s="1"/>
  <c r="AB111" i="10"/>
  <c r="AD111" i="10" s="1"/>
  <c r="AF111" i="10" s="1"/>
  <c r="AG111" i="10" s="1"/>
  <c r="AB170" i="10"/>
  <c r="AD170" i="10" s="1"/>
  <c r="AF170" i="10" s="1"/>
  <c r="AG170" i="10" s="1"/>
  <c r="AB149" i="10"/>
  <c r="AD149" i="10" s="1"/>
  <c r="AF149" i="10" s="1"/>
  <c r="AG149" i="10" s="1"/>
  <c r="AB137" i="10"/>
  <c r="AD137" i="10" s="1"/>
  <c r="AF137" i="10" s="1"/>
  <c r="AG137" i="10" s="1"/>
  <c r="AB125" i="10"/>
  <c r="AD125" i="10" s="1"/>
  <c r="AF125" i="10" s="1"/>
  <c r="AG125" i="10" s="1"/>
  <c r="AB118" i="10"/>
  <c r="AD118" i="10" s="1"/>
  <c r="AF118" i="10" s="1"/>
  <c r="AG118" i="10" s="1"/>
  <c r="AB104" i="10"/>
  <c r="AD104" i="10" s="1"/>
  <c r="AF104" i="10" s="1"/>
  <c r="AG104" i="10" s="1"/>
  <c r="AB96" i="10"/>
  <c r="AD96" i="10" s="1"/>
  <c r="AF96" i="10" s="1"/>
  <c r="AG96" i="10" s="1"/>
  <c r="AB157" i="10"/>
  <c r="AD157" i="10" s="1"/>
  <c r="AF157" i="10" s="1"/>
  <c r="AG157" i="10" s="1"/>
  <c r="AB101" i="10"/>
  <c r="AD101" i="10" s="1"/>
  <c r="AF101" i="10" s="1"/>
  <c r="AG101" i="10" s="1"/>
  <c r="AB161" i="10"/>
  <c r="AD161" i="10" s="1"/>
  <c r="AF161" i="10" s="1"/>
  <c r="AG161" i="10" s="1"/>
  <c r="AB109" i="10"/>
  <c r="AD109" i="10" s="1"/>
  <c r="AF109" i="10" s="1"/>
  <c r="AG109" i="10" s="1"/>
  <c r="AB100" i="10"/>
  <c r="AD100" i="10" s="1"/>
  <c r="AF100" i="10" s="1"/>
  <c r="AG100" i="10" s="1"/>
  <c r="AB113" i="10"/>
  <c r="AD113" i="10" s="1"/>
  <c r="AF113" i="10" s="1"/>
  <c r="AG113" i="10" s="1"/>
  <c r="AB132" i="10"/>
  <c r="AD132" i="10" s="1"/>
  <c r="AF132" i="10" s="1"/>
  <c r="AG132" i="10" s="1"/>
  <c r="AB139" i="10"/>
  <c r="AD139" i="10" s="1"/>
  <c r="AF139" i="10" s="1"/>
  <c r="AG139" i="10" s="1"/>
  <c r="AB117" i="10"/>
  <c r="AD117" i="10" s="1"/>
  <c r="AF117" i="10" s="1"/>
  <c r="AG117" i="10" s="1"/>
  <c r="AB122" i="10"/>
  <c r="AD122" i="10" s="1"/>
  <c r="AF122" i="10" s="1"/>
  <c r="AG122" i="10" s="1"/>
  <c r="AB141" i="10"/>
  <c r="AD141" i="10" s="1"/>
  <c r="AF141" i="10" s="1"/>
  <c r="AG141" i="10" s="1"/>
  <c r="AB108" i="10"/>
  <c r="AD108" i="10" s="1"/>
  <c r="AF108" i="10" s="1"/>
  <c r="AG108" i="10" s="1"/>
  <c r="AB30" i="7"/>
  <c r="AD30" i="7" s="1"/>
  <c r="AF30" i="7" s="1"/>
  <c r="AG30" i="7" s="1"/>
  <c r="AB110" i="10"/>
  <c r="AD110" i="10" s="1"/>
  <c r="AF110" i="10" s="1"/>
  <c r="AG110" i="10" s="1"/>
  <c r="AB158" i="10"/>
  <c r="AD158" i="10" s="1"/>
  <c r="AF158" i="10" s="1"/>
  <c r="AG158" i="10" s="1"/>
  <c r="AI159" i="10" s="1"/>
  <c r="AB128" i="10"/>
  <c r="AD128" i="10" s="1"/>
  <c r="AF128" i="10" s="1"/>
  <c r="AG128" i="10" s="1"/>
  <c r="AB144" i="10"/>
  <c r="AD144" i="10" s="1"/>
  <c r="AF144" i="10" s="1"/>
  <c r="AG144" i="10" s="1"/>
  <c r="AB134" i="10"/>
  <c r="AD134" i="10" s="1"/>
  <c r="AF134" i="10" s="1"/>
  <c r="AG134" i="10" s="1"/>
  <c r="AB98" i="10"/>
  <c r="AD98" i="10" s="1"/>
  <c r="AF98" i="10" s="1"/>
  <c r="AG98" i="10" s="1"/>
  <c r="AB138" i="10"/>
  <c r="AD138" i="10" s="1"/>
  <c r="AF138" i="10" s="1"/>
  <c r="AG138" i="10" s="1"/>
  <c r="AB153" i="10"/>
  <c r="AD153" i="10" s="1"/>
  <c r="AF153" i="10" s="1"/>
  <c r="AG153" i="10" s="1"/>
  <c r="AB133" i="10"/>
  <c r="AD133" i="10" s="1"/>
  <c r="AF133" i="10" s="1"/>
  <c r="AG133" i="10" s="1"/>
  <c r="AB121" i="10"/>
  <c r="AD121" i="10" s="1"/>
  <c r="AF121" i="10" s="1"/>
  <c r="AG121" i="10" s="1"/>
  <c r="AB115" i="10"/>
  <c r="AD115" i="10" s="1"/>
  <c r="AF115" i="10" s="1"/>
  <c r="AG115" i="10" s="1"/>
  <c r="AI116" i="10" s="1"/>
  <c r="AB131" i="10"/>
  <c r="AD131" i="10" s="1"/>
  <c r="AF131" i="10" s="1"/>
  <c r="AG131" i="10" s="1"/>
  <c r="AB116" i="10"/>
  <c r="AD116" i="10" s="1"/>
  <c r="AF116" i="10" s="1"/>
  <c r="AG116" i="10" s="1"/>
  <c r="AB143" i="10"/>
  <c r="AD143" i="10" s="1"/>
  <c r="AF143" i="10" s="1"/>
  <c r="AG143" i="10" s="1"/>
  <c r="AB148" i="10"/>
  <c r="AD148" i="10" s="1"/>
  <c r="AF148" i="10" s="1"/>
  <c r="AG148" i="10" s="1"/>
  <c r="AB154" i="10"/>
  <c r="AD154" i="10" s="1"/>
  <c r="AF154" i="10" s="1"/>
  <c r="AG154" i="10" s="1"/>
  <c r="AI155" i="10" s="1"/>
  <c r="AB106" i="10"/>
  <c r="AD106" i="10" s="1"/>
  <c r="AF106" i="10" s="1"/>
  <c r="AG106" i="10" s="1"/>
  <c r="AB136" i="10"/>
  <c r="AD136" i="10" s="1"/>
  <c r="AF136" i="10" s="1"/>
  <c r="AG136" i="10" s="1"/>
  <c r="AB124" i="10"/>
  <c r="AD124" i="10" s="1"/>
  <c r="AF124" i="10" s="1"/>
  <c r="AG124" i="10" s="1"/>
  <c r="AB142" i="10"/>
  <c r="AD142" i="10" s="1"/>
  <c r="AF142" i="10" s="1"/>
  <c r="AG142" i="10" s="1"/>
  <c r="AB27" i="7"/>
  <c r="AD27" i="7" s="1"/>
  <c r="AF27" i="7" s="1"/>
  <c r="AG27" i="7" s="1"/>
  <c r="AB123" i="10"/>
  <c r="AD123" i="10" s="1"/>
  <c r="AF123" i="10" s="1"/>
  <c r="AG123" i="10" s="1"/>
  <c r="AB168" i="10"/>
  <c r="AD168" i="10" s="1"/>
  <c r="AF168" i="10" s="1"/>
  <c r="AG168" i="10" s="1"/>
  <c r="AB130" i="10"/>
  <c r="AD130" i="10" s="1"/>
  <c r="AF130" i="10" s="1"/>
  <c r="AG130" i="10" s="1"/>
  <c r="AB150" i="10"/>
  <c r="AD150" i="10" s="1"/>
  <c r="AF150" i="10" s="1"/>
  <c r="AG150" i="10" s="1"/>
  <c r="AB146" i="10"/>
  <c r="AD146" i="10" s="1"/>
  <c r="AF146" i="10" s="1"/>
  <c r="AG146" i="10" s="1"/>
  <c r="AB140" i="10"/>
  <c r="AD140" i="10" s="1"/>
  <c r="AF140" i="10" s="1"/>
  <c r="AG140" i="10" s="1"/>
  <c r="AB97" i="10"/>
  <c r="AD97" i="10" s="1"/>
  <c r="AF97" i="10" s="1"/>
  <c r="AG97" i="10" s="1"/>
  <c r="AB167" i="10"/>
  <c r="AD167" i="10" s="1"/>
  <c r="AF167" i="10" s="1"/>
  <c r="AG167" i="10" s="1"/>
  <c r="AB155" i="10"/>
  <c r="AD155" i="10" s="1"/>
  <c r="AF155" i="10" s="1"/>
  <c r="AG155" i="10" s="1"/>
  <c r="AB127" i="10"/>
  <c r="AD127" i="10" s="1"/>
  <c r="AF127" i="10" s="1"/>
  <c r="AG127" i="10" s="1"/>
  <c r="AB145" i="10"/>
  <c r="AD145" i="10" s="1"/>
  <c r="AF145" i="10" s="1"/>
  <c r="AG145" i="10" s="1"/>
  <c r="AB112" i="10"/>
  <c r="AD112" i="10" s="1"/>
  <c r="AF112" i="10" s="1"/>
  <c r="AG112" i="10" s="1"/>
  <c r="AB151" i="10"/>
  <c r="AD151" i="10" s="1"/>
  <c r="AF151" i="10" s="1"/>
  <c r="AG151" i="10" s="1"/>
  <c r="AB164" i="10"/>
  <c r="AD164" i="10" s="1"/>
  <c r="AF164" i="10" s="1"/>
  <c r="AG164" i="10" s="1"/>
  <c r="AB99" i="10"/>
  <c r="AD99" i="10" s="1"/>
  <c r="AF99" i="10" s="1"/>
  <c r="AG99" i="10" s="1"/>
  <c r="AB171" i="10"/>
  <c r="AD171" i="10" s="1"/>
  <c r="AF171" i="10" s="1"/>
  <c r="AG171" i="10" s="1"/>
  <c r="AB89" i="10"/>
  <c r="AD89" i="10" s="1"/>
  <c r="AF89" i="10" s="1"/>
  <c r="AG89" i="10" s="1"/>
  <c r="AB88" i="10"/>
  <c r="AD88" i="10" s="1"/>
  <c r="AF88" i="10" s="1"/>
  <c r="AG88" i="10" s="1"/>
  <c r="AB86" i="10"/>
  <c r="AD86" i="10" s="1"/>
  <c r="AF86" i="10" s="1"/>
  <c r="AG86" i="10" s="1"/>
  <c r="AB85" i="10"/>
  <c r="AD85" i="10" s="1"/>
  <c r="AF85" i="10" s="1"/>
  <c r="AG85" i="10" s="1"/>
  <c r="AB83" i="10"/>
  <c r="AD83" i="10" s="1"/>
  <c r="AF83" i="10" s="1"/>
  <c r="AG83" i="10" s="1"/>
  <c r="AB91" i="10"/>
  <c r="AD91" i="10" s="1"/>
  <c r="AF91" i="10" s="1"/>
  <c r="AG91" i="10" s="1"/>
  <c r="AB82" i="10"/>
  <c r="AD82" i="10" s="1"/>
  <c r="AF82" i="10" s="1"/>
  <c r="AG82" i="10" s="1"/>
  <c r="AB93" i="10"/>
  <c r="AD93" i="10" s="1"/>
  <c r="AF93" i="10" s="1"/>
  <c r="AG93" i="10" s="1"/>
  <c r="AB84" i="10"/>
  <c r="AD84" i="10" s="1"/>
  <c r="AF84" i="10" s="1"/>
  <c r="AG84" i="10" s="1"/>
  <c r="AB94" i="10"/>
  <c r="AD94" i="10" s="1"/>
  <c r="AF94" i="10" s="1"/>
  <c r="AG94" i="10" s="1"/>
  <c r="AB92" i="10"/>
  <c r="AD92" i="10" s="1"/>
  <c r="AF92" i="10" s="1"/>
  <c r="AG92" i="10" s="1"/>
  <c r="AB87" i="10"/>
  <c r="AD87" i="10" s="1"/>
  <c r="AF87" i="10" s="1"/>
  <c r="AG87" i="10" s="1"/>
  <c r="AB81" i="10"/>
  <c r="AD81" i="10" s="1"/>
  <c r="AF81" i="10" s="1"/>
  <c r="AG81" i="10" s="1"/>
  <c r="AB90" i="10"/>
  <c r="AD90" i="10" s="1"/>
  <c r="AF90" i="10" s="1"/>
  <c r="AG90" i="10" s="1"/>
  <c r="AB11" i="8"/>
  <c r="AD11" i="8" s="1"/>
  <c r="AF11" i="8" s="1"/>
  <c r="AG11" i="8" s="1"/>
  <c r="AB10" i="8"/>
  <c r="AD10" i="8" s="1"/>
  <c r="AF10" i="8" s="1"/>
  <c r="AG10" i="8" s="1"/>
  <c r="AB12" i="8"/>
  <c r="AD12" i="8" s="1"/>
  <c r="AF12" i="8" s="1"/>
  <c r="AG12" i="8" s="1"/>
  <c r="AB9" i="8"/>
  <c r="AD9" i="8" s="1"/>
  <c r="AF9" i="8" s="1"/>
  <c r="AG9" i="8" s="1"/>
  <c r="AB80" i="10"/>
  <c r="AD80" i="10" s="1"/>
  <c r="AF80" i="10" s="1"/>
  <c r="AG80" i="10" s="1"/>
  <c r="AB78" i="10"/>
  <c r="AD78" i="10" s="1"/>
  <c r="AF78" i="10" s="1"/>
  <c r="AG78" i="10" s="1"/>
  <c r="AB75" i="10"/>
  <c r="AD75" i="10" s="1"/>
  <c r="AF75" i="10" s="1"/>
  <c r="AG75" i="10" s="1"/>
  <c r="AB79" i="10"/>
  <c r="AD79" i="10" s="1"/>
  <c r="AF79" i="10" s="1"/>
  <c r="AG79" i="10" s="1"/>
  <c r="AB77" i="10"/>
  <c r="AD77" i="10" s="1"/>
  <c r="AF77" i="10" s="1"/>
  <c r="AG77" i="10" s="1"/>
  <c r="AB72" i="10"/>
  <c r="AD72" i="10" s="1"/>
  <c r="AF72" i="10" s="1"/>
  <c r="AG72" i="10" s="1"/>
  <c r="AB71" i="10"/>
  <c r="AD71" i="10" s="1"/>
  <c r="AF71" i="10" s="1"/>
  <c r="AG71" i="10" s="1"/>
  <c r="AB73" i="10"/>
  <c r="AD73" i="10" s="1"/>
  <c r="AF73" i="10" s="1"/>
  <c r="AG73" i="10" s="1"/>
  <c r="AB74" i="10"/>
  <c r="AD74" i="10" s="1"/>
  <c r="AF74" i="10" s="1"/>
  <c r="AG74" i="10" s="1"/>
  <c r="AB76" i="10"/>
  <c r="AD76" i="10" s="1"/>
  <c r="AF76" i="10" s="1"/>
  <c r="AG76" i="10" s="1"/>
  <c r="AB70" i="10"/>
  <c r="AD70" i="10" s="1"/>
  <c r="AF70" i="10" s="1"/>
  <c r="AG70" i="10" s="1"/>
  <c r="AB62" i="10"/>
  <c r="AD62" i="10" s="1"/>
  <c r="AF62" i="10" s="1"/>
  <c r="AG62" i="10" s="1"/>
  <c r="AB66" i="10"/>
  <c r="AD66" i="10" s="1"/>
  <c r="AF66" i="10" s="1"/>
  <c r="AG66" i="10" s="1"/>
  <c r="AB69" i="10"/>
  <c r="AD69" i="10" s="1"/>
  <c r="AF69" i="10" s="1"/>
  <c r="AG69" i="10" s="1"/>
  <c r="AB68" i="10"/>
  <c r="AD68" i="10" s="1"/>
  <c r="AF68" i="10" s="1"/>
  <c r="AG68" i="10" s="1"/>
  <c r="AB67" i="10"/>
  <c r="AD67" i="10" s="1"/>
  <c r="AF67" i="10" s="1"/>
  <c r="AG67" i="10" s="1"/>
  <c r="AB65" i="10"/>
  <c r="AD65" i="10" s="1"/>
  <c r="AF65" i="10" s="1"/>
  <c r="AG65" i="10" s="1"/>
  <c r="AB63" i="10"/>
  <c r="AD63" i="10" s="1"/>
  <c r="AF63" i="10" s="1"/>
  <c r="AG63" i="10" s="1"/>
  <c r="AB61" i="10"/>
  <c r="AD61" i="10" s="1"/>
  <c r="AF61" i="10" s="1"/>
  <c r="AG61" i="10" s="1"/>
  <c r="AB64" i="10"/>
  <c r="AD64" i="10" s="1"/>
  <c r="AF64" i="10" s="1"/>
  <c r="AG64" i="10" s="1"/>
  <c r="AB23" i="7"/>
  <c r="AD23" i="7" s="1"/>
  <c r="AF23" i="7" s="1"/>
  <c r="AG23" i="7" s="1"/>
  <c r="AB26" i="7"/>
  <c r="AD26" i="7" s="1"/>
  <c r="AF26" i="7" s="1"/>
  <c r="AG26" i="7" s="1"/>
  <c r="AB25" i="7"/>
  <c r="AD25" i="7" s="1"/>
  <c r="AF25" i="7" s="1"/>
  <c r="AG25" i="7" s="1"/>
  <c r="AB24" i="7"/>
  <c r="AD24" i="7" s="1"/>
  <c r="AF24" i="7" s="1"/>
  <c r="AG24" i="7" s="1"/>
  <c r="AB40" i="10"/>
  <c r="AD40" i="10" s="1"/>
  <c r="AF40" i="10" s="1"/>
  <c r="AG40" i="10" s="1"/>
  <c r="AB42" i="10"/>
  <c r="AD42" i="10" s="1"/>
  <c r="AF42" i="10" s="1"/>
  <c r="AG42" i="10" s="1"/>
  <c r="AB36" i="10"/>
  <c r="AD36" i="10" s="1"/>
  <c r="AF36" i="10" s="1"/>
  <c r="AG36" i="10" s="1"/>
  <c r="AB60" i="10"/>
  <c r="AD60" i="10" s="1"/>
  <c r="AF60" i="10" s="1"/>
  <c r="AG60" i="10" s="1"/>
  <c r="AB48" i="10"/>
  <c r="AD48" i="10" s="1"/>
  <c r="AF48" i="10" s="1"/>
  <c r="AG48" i="10" s="1"/>
  <c r="AB37" i="10"/>
  <c r="AD37" i="10" s="1"/>
  <c r="AF37" i="10" s="1"/>
  <c r="AG37" i="10" s="1"/>
  <c r="AB53" i="10"/>
  <c r="AD53" i="10" s="1"/>
  <c r="AF53" i="10" s="1"/>
  <c r="AG53" i="10" s="1"/>
  <c r="AB59" i="10"/>
  <c r="AD59" i="10" s="1"/>
  <c r="AF59" i="10" s="1"/>
  <c r="AG59" i="10" s="1"/>
  <c r="AB45" i="10"/>
  <c r="AD45" i="10" s="1"/>
  <c r="AF45" i="10" s="1"/>
  <c r="AG45" i="10" s="1"/>
  <c r="AB43" i="10"/>
  <c r="AD43" i="10" s="1"/>
  <c r="AF43" i="10" s="1"/>
  <c r="AG43" i="10" s="1"/>
  <c r="AB58" i="10"/>
  <c r="AD58" i="10" s="1"/>
  <c r="AF58" i="10" s="1"/>
  <c r="AG58" i="10" s="1"/>
  <c r="AB54" i="10"/>
  <c r="AD54" i="10" s="1"/>
  <c r="AF54" i="10" s="1"/>
  <c r="AG54" i="10" s="1"/>
  <c r="AB46" i="10"/>
  <c r="AD46" i="10" s="1"/>
  <c r="AF46" i="10" s="1"/>
  <c r="AG46" i="10" s="1"/>
  <c r="AB44" i="10"/>
  <c r="AD44" i="10" s="1"/>
  <c r="AF44" i="10" s="1"/>
  <c r="AG44" i="10" s="1"/>
  <c r="AB52" i="10"/>
  <c r="AD52" i="10" s="1"/>
  <c r="AF52" i="10" s="1"/>
  <c r="AG52" i="10" s="1"/>
  <c r="AB47" i="10"/>
  <c r="AD47" i="10" s="1"/>
  <c r="AF47" i="10" s="1"/>
  <c r="AG47" i="10" s="1"/>
  <c r="AB39" i="10"/>
  <c r="AD39" i="10" s="1"/>
  <c r="AF39" i="10" s="1"/>
  <c r="AG39" i="10" s="1"/>
  <c r="AB57" i="10"/>
  <c r="AD57" i="10" s="1"/>
  <c r="AF57" i="10" s="1"/>
  <c r="AG57" i="10" s="1"/>
  <c r="AB41" i="10"/>
  <c r="AD41" i="10" s="1"/>
  <c r="AF41" i="10" s="1"/>
  <c r="AG41" i="10" s="1"/>
  <c r="AB38" i="10"/>
  <c r="AD38" i="10" s="1"/>
  <c r="AF38" i="10" s="1"/>
  <c r="AG38" i="10" s="1"/>
  <c r="AB49" i="10"/>
  <c r="AD49" i="10" s="1"/>
  <c r="AF49" i="10" s="1"/>
  <c r="AG49" i="10" s="1"/>
  <c r="AB56" i="10"/>
  <c r="AD56" i="10" s="1"/>
  <c r="AF56" i="10" s="1"/>
  <c r="AG56" i="10" s="1"/>
  <c r="AB55" i="10"/>
  <c r="AD55" i="10" s="1"/>
  <c r="AF55" i="10" s="1"/>
  <c r="AG55" i="10" s="1"/>
  <c r="AB51" i="10"/>
  <c r="AD51" i="10" s="1"/>
  <c r="AF51" i="10" s="1"/>
  <c r="AG51" i="10" s="1"/>
  <c r="AB50" i="10"/>
  <c r="AD50" i="10" s="1"/>
  <c r="AF50" i="10" s="1"/>
  <c r="AG50" i="10" s="1"/>
  <c r="AB33" i="10"/>
  <c r="AD33" i="10" s="1"/>
  <c r="AF33" i="10" s="1"/>
  <c r="AG33" i="10" s="1"/>
  <c r="AB21" i="10"/>
  <c r="AD21" i="10" s="1"/>
  <c r="AF21" i="10" s="1"/>
  <c r="AG21" i="10" s="1"/>
  <c r="AB34" i="10"/>
  <c r="AD34" i="10" s="1"/>
  <c r="AF34" i="10" s="1"/>
  <c r="AG34" i="10" s="1"/>
  <c r="AB30" i="10"/>
  <c r="AD30" i="10" s="1"/>
  <c r="AF30" i="10" s="1"/>
  <c r="AG30" i="10" s="1"/>
  <c r="AB28" i="10"/>
  <c r="AD28" i="10" s="1"/>
  <c r="AF28" i="10" s="1"/>
  <c r="AG28" i="10" s="1"/>
  <c r="AB13" i="10"/>
  <c r="AD13" i="10" s="1"/>
  <c r="AF13" i="10" s="1"/>
  <c r="AG13" i="10" s="1"/>
  <c r="AB27" i="10"/>
  <c r="AD27" i="10" s="1"/>
  <c r="AF27" i="10" s="1"/>
  <c r="AG27" i="10" s="1"/>
  <c r="AB26" i="10"/>
  <c r="AD26" i="10" s="1"/>
  <c r="AF26" i="10" s="1"/>
  <c r="AG26" i="10" s="1"/>
  <c r="AB23" i="10"/>
  <c r="AD23" i="10" s="1"/>
  <c r="AF23" i="10" s="1"/>
  <c r="AG23" i="10" s="1"/>
  <c r="AB22" i="10"/>
  <c r="AD22" i="10" s="1"/>
  <c r="AF22" i="10" s="1"/>
  <c r="AG22" i="10" s="1"/>
  <c r="AB35" i="10"/>
  <c r="AD35" i="10" s="1"/>
  <c r="AF35" i="10" s="1"/>
  <c r="AG35" i="10" s="1"/>
  <c r="AB32" i="10"/>
  <c r="AD32" i="10" s="1"/>
  <c r="AF32" i="10" s="1"/>
  <c r="AG32" i="10" s="1"/>
  <c r="AB29" i="10"/>
  <c r="AD29" i="10" s="1"/>
  <c r="AF29" i="10" s="1"/>
  <c r="AG29" i="10" s="1"/>
  <c r="AB25" i="10"/>
  <c r="AD25" i="10" s="1"/>
  <c r="AF25" i="10" s="1"/>
  <c r="AG25" i="10" s="1"/>
  <c r="AB24" i="10"/>
  <c r="AD24" i="10" s="1"/>
  <c r="AF24" i="10" s="1"/>
  <c r="AG24" i="10" s="1"/>
  <c r="AB31" i="10"/>
  <c r="AD31" i="10" s="1"/>
  <c r="AF31" i="10" s="1"/>
  <c r="AG31" i="10" s="1"/>
  <c r="AB20" i="10"/>
  <c r="AD20" i="10" s="1"/>
  <c r="AF20" i="10" s="1"/>
  <c r="AG20" i="10" s="1"/>
  <c r="AB19" i="10"/>
  <c r="AD19" i="10" s="1"/>
  <c r="AF19" i="10" s="1"/>
  <c r="AG19" i="10" s="1"/>
  <c r="AB17" i="10"/>
  <c r="AD17" i="10" s="1"/>
  <c r="AF17" i="10" s="1"/>
  <c r="AG17" i="10" s="1"/>
  <c r="AB18" i="10"/>
  <c r="AD18" i="10" s="1"/>
  <c r="AF18" i="10" s="1"/>
  <c r="AG18" i="10" s="1"/>
  <c r="AB16" i="10"/>
  <c r="AD16" i="10" s="1"/>
  <c r="AF16" i="10" s="1"/>
  <c r="AG16" i="10" s="1"/>
  <c r="AB15" i="10"/>
  <c r="AD15" i="10" s="1"/>
  <c r="AF15" i="10" s="1"/>
  <c r="AG15" i="10" s="1"/>
  <c r="AB14" i="10"/>
  <c r="AD14" i="10" s="1"/>
  <c r="AF14" i="10" s="1"/>
  <c r="AG14" i="10" s="1"/>
  <c r="AB12" i="10"/>
  <c r="AD12" i="10" s="1"/>
  <c r="AF12" i="10" s="1"/>
  <c r="AG12" i="10" s="1"/>
  <c r="AB10" i="10"/>
  <c r="AD10" i="10" s="1"/>
  <c r="AF10" i="10" s="1"/>
  <c r="AG10" i="10" s="1"/>
  <c r="AB11" i="10"/>
  <c r="AD11" i="10" s="1"/>
  <c r="AF11" i="10" s="1"/>
  <c r="AG11" i="10" s="1"/>
  <c r="AI137" i="10" l="1"/>
  <c r="AI153" i="10"/>
  <c r="AI157" i="10"/>
  <c r="AI163" i="10"/>
  <c r="AH78" i="10"/>
  <c r="AH175" i="10"/>
  <c r="AI175" i="10"/>
  <c r="AI16" i="8"/>
  <c r="AH16" i="8"/>
  <c r="AH96" i="10"/>
  <c r="AI94" i="10"/>
  <c r="AH116" i="10"/>
  <c r="AH100" i="10"/>
  <c r="AI100" i="10"/>
  <c r="AH98" i="10"/>
  <c r="AI98" i="10"/>
  <c r="AI145" i="10"/>
  <c r="AH145" i="10"/>
  <c r="AH119" i="10"/>
  <c r="AJ119" i="10" s="1"/>
  <c r="AI119" i="10"/>
  <c r="AH165" i="10"/>
  <c r="AI165" i="10"/>
  <c r="AI96" i="10"/>
  <c r="AH167" i="10"/>
  <c r="AI167" i="10"/>
  <c r="AH149" i="10"/>
  <c r="AI149" i="10"/>
  <c r="AH159" i="10"/>
  <c r="AH134" i="10"/>
  <c r="AI134" i="10"/>
  <c r="AI105" i="10"/>
  <c r="AH105" i="10"/>
  <c r="AI114" i="10"/>
  <c r="AH114" i="10"/>
  <c r="AJ114" i="10" s="1"/>
  <c r="AI151" i="10"/>
  <c r="AH151" i="10"/>
  <c r="AH108" i="10"/>
  <c r="AJ108" i="10" s="1"/>
  <c r="AI108" i="10"/>
  <c r="AH137" i="10"/>
  <c r="AH153" i="10"/>
  <c r="AH155" i="10"/>
  <c r="AH122" i="10"/>
  <c r="AI122" i="10"/>
  <c r="AH129" i="10"/>
  <c r="AI129" i="10"/>
  <c r="AI171" i="10"/>
  <c r="AH171" i="10"/>
  <c r="AI139" i="10"/>
  <c r="AH139" i="10"/>
  <c r="AI111" i="10"/>
  <c r="AH111" i="10"/>
  <c r="AJ111" i="10" s="1"/>
  <c r="AH157" i="10"/>
  <c r="AI124" i="10"/>
  <c r="AH124" i="10"/>
  <c r="AI142" i="10"/>
  <c r="AH142" i="10"/>
  <c r="AH163" i="10"/>
  <c r="AI30" i="7"/>
  <c r="AH30" i="7"/>
  <c r="AH102" i="10"/>
  <c r="AI102" i="10"/>
  <c r="AG19" i="8"/>
  <c r="AG18" i="8"/>
  <c r="AG35" i="7"/>
  <c r="AG34" i="7"/>
  <c r="AH94" i="10"/>
  <c r="AI92" i="10"/>
  <c r="AH92" i="10"/>
  <c r="AH82" i="10"/>
  <c r="AI82" i="10"/>
  <c r="AI88" i="10"/>
  <c r="AH88" i="10"/>
  <c r="AI86" i="10"/>
  <c r="AH86" i="10"/>
  <c r="AI84" i="10"/>
  <c r="AH84" i="10"/>
  <c r="AH90" i="10"/>
  <c r="AI90" i="10"/>
  <c r="AH64" i="10"/>
  <c r="AI64" i="10"/>
  <c r="AH73" i="10"/>
  <c r="AI12" i="8"/>
  <c r="AH12" i="8"/>
  <c r="AH71" i="10"/>
  <c r="AI71" i="10"/>
  <c r="AI78" i="10"/>
  <c r="AI67" i="10"/>
  <c r="AH67" i="10"/>
  <c r="AH76" i="10"/>
  <c r="AI76" i="10"/>
  <c r="AH80" i="10"/>
  <c r="AI80" i="10"/>
  <c r="AI69" i="10"/>
  <c r="AH69" i="10"/>
  <c r="AI73" i="10"/>
  <c r="AI26" i="7"/>
  <c r="AH26" i="7"/>
  <c r="AH60" i="10"/>
  <c r="AI60" i="10"/>
  <c r="AI56" i="10"/>
  <c r="AH56" i="10"/>
  <c r="AI39" i="10"/>
  <c r="AH39" i="10"/>
  <c r="AI43" i="10"/>
  <c r="AH43" i="10"/>
  <c r="AH47" i="10"/>
  <c r="AI49" i="10"/>
  <c r="AH49" i="10"/>
  <c r="AI47" i="10"/>
  <c r="AI48" i="10"/>
  <c r="AI46" i="10"/>
  <c r="AH46" i="10"/>
  <c r="AH48" i="10"/>
  <c r="AI41" i="10"/>
  <c r="AH41" i="10"/>
  <c r="AH16" i="10"/>
  <c r="AI37" i="10"/>
  <c r="AH37" i="10"/>
  <c r="AH32" i="10"/>
  <c r="AI32" i="10"/>
  <c r="AH27" i="10"/>
  <c r="AI27" i="10"/>
  <c r="AH20" i="10"/>
  <c r="AI20" i="10"/>
  <c r="AI30" i="10"/>
  <c r="AH30" i="10"/>
  <c r="AH25" i="10"/>
  <c r="AI25" i="10"/>
  <c r="AI23" i="10"/>
  <c r="AH23" i="10"/>
  <c r="AH34" i="10"/>
  <c r="AI34" i="10"/>
  <c r="AB18" i="8"/>
  <c r="AI16" i="10"/>
  <c r="AD18" i="8"/>
  <c r="AB34" i="7"/>
  <c r="AH12" i="10"/>
  <c r="AI12" i="10"/>
  <c r="AF18" i="8" l="1"/>
  <c r="AD34" i="7"/>
  <c r="AF34" i="7" l="1"/>
</calcChain>
</file>

<file path=xl/sharedStrings.xml><?xml version="1.0" encoding="utf-8"?>
<sst xmlns="http://schemas.openxmlformats.org/spreadsheetml/2006/main" count="1107" uniqueCount="357">
  <si>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</si>
  <si>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</si>
  <si>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</si>
  <si>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</si>
  <si>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</si>
  <si>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</si>
  <si>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</si>
  <si>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</si>
  <si>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</si>
  <si>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</si>
  <si>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</si>
  <si>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</si>
  <si>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</si>
  <si>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</si>
  <si>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</si>
  <si>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</si>
  <si>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</si>
  <si>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</si>
  <si>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</si>
  <si>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</si>
  <si>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</si>
  <si>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</si>
  <si>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</si>
  <si>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</si>
  <si>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</si>
  <si>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</si>
  <si>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</si>
  <si>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</si>
  <si>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</si>
  <si>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</si>
  <si>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</si>
  <si>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</si>
  <si>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</si>
  <si>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</si>
  <si>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</si>
  <si>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</si>
  <si>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</si>
  <si>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</si>
  <si>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</si>
  <si>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</si>
  <si>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</si>
  <si>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</si>
  <si>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</si>
  <si>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</si>
  <si>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</si>
  <si>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</si>
  <si>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</si>
  <si>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</si>
  <si>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</si>
  <si>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</si>
  <si>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</si>
  <si>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</si>
  <si>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</si>
  <si>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</si>
  <si>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</si>
  <si>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</si>
  <si>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</si>
  <si>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</si>
  <si>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</si>
  <si>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</si>
  <si>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</si>
  <si>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</si>
  <si>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</si>
  <si>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</si>
  <si>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</si>
  <si>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</si>
  <si>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</si>
  <si>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</si>
  <si>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</si>
  <si>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</si>
  <si>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</si>
  <si>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</si>
  <si>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</si>
  <si>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</si>
  <si>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</si>
  <si>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</si>
  <si>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</si>
  <si>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</si>
  <si>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</si>
  <si>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</si>
  <si>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</si>
  <si>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</si>
  <si>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</si>
  <si>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</si>
  <si>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</si>
  <si>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</si>
  <si>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</si>
  <si>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</si>
  <si>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</si>
  <si>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</si>
  <si>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</si>
  <si>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</si>
  <si>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</si>
  <si>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</si>
  <si>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</si>
  <si>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</si>
  <si>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</si>
  <si>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</si>
  <si>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</si>
  <si>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</si>
  <si>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</si>
  <si>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</si>
  <si>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</si>
  <si>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</si>
  <si>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</si>
  <si>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</si>
  <si>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</si>
  <si>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</si>
  <si>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</si>
  <si>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</si>
  <si>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</si>
  <si>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</si>
  <si>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</si>
  <si>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</si>
  <si>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</si>
  <si>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</si>
  <si>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</si>
  <si>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</si>
  <si>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</si>
  <si>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</si>
  <si>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</si>
  <si>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</si>
  <si>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</si>
  <si>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</si>
  <si>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</si>
  <si>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</si>
  <si>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</si>
  <si>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</si>
  <si>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</si>
  <si>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</si>
  <si>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Nick's Samples</t>
  </si>
  <si>
    <t>Natalie Offline Tubes</t>
  </si>
  <si>
    <t>SulfateStd</t>
  </si>
  <si>
    <t>JMG-3</t>
  </si>
  <si>
    <t>EMD-091819</t>
  </si>
  <si>
    <t>Junin Core</t>
  </si>
  <si>
    <t>Gona</t>
  </si>
  <si>
    <t>CZ17O</t>
  </si>
  <si>
    <t>Afar Waters</t>
  </si>
  <si>
    <t>El Tesoro</t>
  </si>
  <si>
    <t>BrittanyPrice</t>
  </si>
  <si>
    <t>KHS</t>
  </si>
  <si>
    <t>OrganicStd</t>
  </si>
  <si>
    <t>IAEA-SO-5</t>
  </si>
  <si>
    <t>IAEA-SO-6</t>
  </si>
  <si>
    <t>ksa</t>
  </si>
  <si>
    <t>Contract Waters</t>
  </si>
  <si>
    <t>Huron/Ann Arbor Waters</t>
  </si>
  <si>
    <t>Western US Waters</t>
  </si>
  <si>
    <t>Tara's Waters</t>
  </si>
  <si>
    <t>Data_2248 IPL-17O-4403 HouseDI#3-R25-1</t>
  </si>
  <si>
    <t>Data_2249 IPL-17O-4404 HouseDI#3-R25-2</t>
  </si>
  <si>
    <t>Data_2250 IPL-17O-4405 HouseDI#3-R25-3</t>
  </si>
  <si>
    <t xml:space="preserve">Data_2251 IPL-17O-4406 VSMOW2-B7-R25-1 </t>
  </si>
  <si>
    <t>Data_2252 IPL-17O-4407 VSMOW2-B7-R25-2</t>
  </si>
  <si>
    <t>Data_2253 IPL-17O-4408 VSMOW2-B7-R25-3</t>
  </si>
  <si>
    <t xml:space="preserve">Data_2254 IPL-17O-4409 VSMOW2-B7-R25-4 </t>
  </si>
  <si>
    <t>Data_2255 IPL-17O-4410 SLAP2-B8-R25-1</t>
  </si>
  <si>
    <t>Data_2256 IPL-17O-4411 SLAP2-B8-R25-2</t>
  </si>
  <si>
    <t>sak</t>
  </si>
  <si>
    <t>Data_2257 IPL-17O-4412 SLAP2-B8-R25-3</t>
  </si>
  <si>
    <t>Data_2258 IPL-17O-4413 SLAP2-B8-R25-4</t>
  </si>
  <si>
    <t>Data_2259 IPL-17O-4414 USGS49-B2-R25-1</t>
  </si>
  <si>
    <t>Data_2260 IPL-17O-4415 USGS49-B2-R25-2</t>
  </si>
  <si>
    <t>Data_2261 IPL-17O-4416 USGS49-B2-R25-3</t>
  </si>
  <si>
    <t>Data_2262 IPL-17O-4417 USGS46-B1-R25-1</t>
  </si>
  <si>
    <t>Data_2263 IPL-17O-4418 USGS46-B1-R25-2</t>
  </si>
  <si>
    <t xml:space="preserve">Data_2264 IPL-17O-4419 USGS47-B1-R25-1 </t>
  </si>
  <si>
    <t>Data_2265 IPL-17O-4420 USGS47-B1-R25-2</t>
  </si>
  <si>
    <t>Data_2266 IPL-17O-4421 USGS48-B2-R25-1</t>
  </si>
  <si>
    <t>Data_2267 IPL-17O-4422 USGS48-B2-R25-2</t>
  </si>
  <si>
    <t>low D17O</t>
  </si>
  <si>
    <t>Data_2268 IPL-17O-4423 USGS48-B2-R25-3</t>
  </si>
  <si>
    <t>Data_2269 IPL-17O-4424 USGS45-B2-R25-1</t>
  </si>
  <si>
    <t>Data_2270 IPL-17O-4425 USGS45-B2-R25-2</t>
  </si>
  <si>
    <t>Data_2271 IPL-17O-4426 H14-R25-1</t>
  </si>
  <si>
    <t>small sample. Vial insert used, some condensation observed between insert and main vial.</t>
  </si>
  <si>
    <t>Data_2272 IPL-17O-4427 H14-R25-2</t>
  </si>
  <si>
    <t>Data_2273 IPL-17O-4428 H2206-6-R25-1</t>
  </si>
  <si>
    <t>Data_2274 IPL-17O-4429 H2206-6-R25-2</t>
  </si>
  <si>
    <t>Data_2275 IPL-17O-4430 H2206-6-R25-3</t>
  </si>
  <si>
    <t>Data_2276 IPL-17O-4431 H2206-28-R25-1</t>
  </si>
  <si>
    <t>Data_2277 IPL-17O-4432 H2206-28-R25-2</t>
  </si>
  <si>
    <t>Data_2278 IPL-17O-4433 P1-R25-1</t>
  </si>
  <si>
    <t>Data_2279 IPL-17O-4434 P1-R25-2</t>
  </si>
  <si>
    <t>Data_2280 IPL-17O-4435 SYP-15-R25-1</t>
  </si>
  <si>
    <t>Data_2281 IPL-17O-4436 SYP-15-R25-2</t>
  </si>
  <si>
    <t>Data_2282 IPL-17O-4437 MB_SURF_RC_1-R25-1</t>
  </si>
  <si>
    <t>Data_2283 IPL-17O-4438 USGS47-B1-R25-3</t>
  </si>
  <si>
    <t>Data_2284 IPL-17O-4439 USGS47-B1-R25-4</t>
  </si>
  <si>
    <t>Data_2285 IPL-17O-4440 USGS47-B1-R25-5</t>
  </si>
  <si>
    <t>Data_2286 IPL-17O-4441 USGS47-B1-R25-6</t>
  </si>
  <si>
    <t>***Computer updated 10/24/22***</t>
  </si>
  <si>
    <t>***RV5 Oil Pump - oil changed 10/25/22***</t>
  </si>
  <si>
    <t>***Septum Changed 10/24/22***</t>
  </si>
  <si>
    <t>Data_2287 IPL-17O-4442  USGS47-B1-R25-7</t>
  </si>
  <si>
    <t>Data_2292 IPL-17O-4447 HouseDI#3-R25-4</t>
  </si>
  <si>
    <t>Data_2293 IPL-17O-4448 HouseDI#3-R25-5</t>
  </si>
  <si>
    <t>Data_2294 IPL-17O-4449 HouseDI#3-R25-6</t>
  </si>
  <si>
    <t>Data_2295 IPL-17O-4450 VSMOW2-B7-R25-5</t>
  </si>
  <si>
    <t>Data_2296 IPL-17O-4451 VSMOW2-B7-R25-6</t>
  </si>
  <si>
    <t>Data_2297 IPL-17O-4452 VSMOW2-B7-R25-7 1</t>
  </si>
  <si>
    <t>Data_2298 IPL-17O-4453 VSMOW2-B7-R25-8 1</t>
  </si>
  <si>
    <t>Data_2297 IPL-17O-4452 VSMOW2-B7-R25-7</t>
  </si>
  <si>
    <t>Data_2298 IPL-17O-4453 VSMOW2-B7-R25-8</t>
  </si>
  <si>
    <t>Data_2299 IPL-17O-4454 SLAP2-B8-R25-5</t>
  </si>
  <si>
    <t>Data_2300 IPL-17O-4455 SLAP2-B8-R25-6</t>
  </si>
  <si>
    <t>Data_2301 IPL-17O-4456 SLAP2-B8-R25-7</t>
  </si>
  <si>
    <t>Data_2302 IPL-17O-4457 SLAP2-B8-R25-8</t>
  </si>
  <si>
    <t>Data_2303 IPL-17O-4458 USGS49-B2-R25-4</t>
  </si>
  <si>
    <t>Data_2304 IPL-17O-4459 USGS49-B2-R25-5</t>
  </si>
  <si>
    <t>Data_2305 IPL-17O-4460 USGS49-B2-R25-6</t>
  </si>
  <si>
    <t>Data_2306 IPL-17O-4461 USGS45-B2-R25-3</t>
  </si>
  <si>
    <t>small sample. Vial insert used, some condensation observed between insert and main vial. High d33 err and D17O err</t>
  </si>
  <si>
    <t>Data_2307 IPL-17O-4462 USGS45-B2-R25-4</t>
  </si>
  <si>
    <t>Data_2308 IPL-17O-4463 H14-R25-3</t>
  </si>
  <si>
    <t>Data_2309 IPL-17O-4464 H14-R25-4</t>
  </si>
  <si>
    <t>Data_2310 IPL-17O-4465 H2206-6-R25-3</t>
  </si>
  <si>
    <t>Data_2311 IPL-17O-4466 H2206-6-R25-4</t>
  </si>
  <si>
    <t>Data_2312 IPL-17O-4467 H2206-28-R25-3</t>
  </si>
  <si>
    <t>Data_2313 IPL-17O-4468 H2206-28-R25-4</t>
  </si>
  <si>
    <t>Data_2314 IPL-17O-4469 H2206-28-R25-5</t>
  </si>
  <si>
    <t>Data_2315 IPL-17O-4470 P1-R25-3</t>
  </si>
  <si>
    <t>Data_2316 IPL-17O-4471 P1-R25-4</t>
  </si>
  <si>
    <t>Low yield at ~202mbar</t>
  </si>
  <si>
    <t>Low yield at ~237mbar</t>
  </si>
  <si>
    <t>Low yield at ~213mbar</t>
  </si>
  <si>
    <t>Data_2317 IPL-17O-4472 SYP-15-R25-3</t>
  </si>
  <si>
    <t>Data_2318 IPL-17O-4473 SYP-15-R25-4</t>
  </si>
  <si>
    <t>***Scroll pump backing MS Turbo switched with one on Carbonate line, Tip Seals replaced on both 11/9/22 &amp; 11/11/22***</t>
  </si>
  <si>
    <t>***Scroll pump backing Turbo on autoline switched with one on Carbonate line (that was backing MS Turbo 2 days before, Tip Seals replaced on this one 11/11/22***</t>
  </si>
  <si>
    <t>Data_2320 IPL-17O-4475 USGS47-B1-R25-9</t>
  </si>
  <si>
    <t>Data_2319 IPL-17O-4474 USGS47-B1-R25-8</t>
  </si>
  <si>
    <t>Data_2321 IPL-17O-4476 USGS49-B2-R25-7</t>
  </si>
  <si>
    <t>Data_2322 IPL-17O-4477 USGS49-B2-R25-8</t>
  </si>
  <si>
    <t>Data_2323 IPL-17O-4478 MB_SURF_RC_1-R25-2</t>
  </si>
  <si>
    <t>Data_2324 IPL-17O-4479 MB_SURF_RC_1-R25-3</t>
  </si>
  <si>
    <t>Data_2325 IPL-17O-4480 MB_SURF_LV_1-R25-1</t>
  </si>
  <si>
    <t>Mono Basin</t>
  </si>
  <si>
    <t>Data_2326 IPL-17O-4481 MB_SURF_LV_1-R25-2</t>
  </si>
  <si>
    <t>Data_2327 IPL-17O-4482 MB_SURF_MC_1-R25-1</t>
  </si>
  <si>
    <t>Data_2328 IPL-17O-4483 MB_SURF_MC_1-R25-2</t>
  </si>
  <si>
    <t>***Computer updated 11/28/22***</t>
  </si>
  <si>
    <t>Data_2329 IPL-17O-4484 MB_22_10_179-R25-1</t>
  </si>
  <si>
    <t>Data_2330 IPL-17O-4485 MB_22_10_179-R25-2</t>
  </si>
  <si>
    <t>Data_2331 IPL-17O-4486 MB_22_10_182-R25-1</t>
  </si>
  <si>
    <t>Data_2332 IPL-17O-4487 MB_22_10_182-R25-2</t>
  </si>
  <si>
    <t>Data_2333 IPL-17O-4488 MB_22_10_194-R25-1</t>
  </si>
  <si>
    <t>Data_2334 IPL-17O-4489 MB_22_10_194-R25-2</t>
  </si>
  <si>
    <t>Data_2335 IPL-17O-4490 USGS49-B2-R25-9</t>
  </si>
  <si>
    <t>Data_2336 IPL-17O-4491 USGS49-B2-R25-10</t>
  </si>
  <si>
    <t>Data_2337 IPL-17O-4492 USGS45-2022-11-3-R25-5</t>
  </si>
  <si>
    <t>Data_2338 IPL-17O-4493 USGS45-2022-11-3-R25-6</t>
  </si>
  <si>
    <t>Data_2339 IPL-17O-4494 USGS48-B2-R25-4</t>
  </si>
  <si>
    <t>Data_2340 IPL-17O-4495 USGS48-B2-R25-5</t>
  </si>
  <si>
    <t>gah</t>
  </si>
  <si>
    <t>Data_2363 IPL-17O-4519 GB-19-60-1-R25-1</t>
  </si>
  <si>
    <t>Data_2364 IPL-17O-4520 GB-19-60-1-R25-2</t>
  </si>
  <si>
    <t>low yield of ~167, samp bellows at 12%</t>
  </si>
  <si>
    <t>Data_2365 IPL-17O-4521 UOPC-50-1-R25-1</t>
  </si>
  <si>
    <t>Data_2366 IPL-17O-4522 UOPC-50-1-R25-2</t>
  </si>
  <si>
    <t>Data_2367 IPL-17O-4523 UOPC-50-1-R25-3</t>
  </si>
  <si>
    <t>Data_2368 IPL-17O-4524 BC91-BK-2-1-7-R25-1</t>
  </si>
  <si>
    <t>The robocap auto IT grabbed the wrong sample from the queue (grabbed 2 rows down than what it was supposed to read). Was supposed to be IPL-17O-4526 BC91-BK-2-1-7-R25-3 (Changed to this in the spreadsheet here) but it was put in as IPL-17O-4528 IAEA-C1-R25-5 by computer.</t>
  </si>
  <si>
    <t>Data_2371 IPL-17O-4526 BC91-BK-2-1-7-R25-3</t>
  </si>
  <si>
    <t>Data_2372 IPL-17O-4527 IAEA-C1-R25-4</t>
  </si>
  <si>
    <t>Data_2374 IPL-17O-4529 IAEA-C1-R25-6</t>
  </si>
  <si>
    <t>Data_2375 IPL-17O-4530 DSDP 17-164-28-6-3-5-1-R25-1</t>
  </si>
  <si>
    <t>Data_2376 IPL-17O-4531 DSDP 17-164-28-6-3-5-1-R25-2</t>
  </si>
  <si>
    <t>Data_2377 IPL-17O-4532 DSDP 17-164-28-6-3-5-1-R25-3</t>
  </si>
  <si>
    <t>Ben's Samples</t>
  </si>
  <si>
    <t>Data_2378 IPL-17O-4533 WB1 -546-R25-1</t>
  </si>
  <si>
    <t>Data_2379 IPL-17O-4534 WB1 -546-R25-2</t>
  </si>
  <si>
    <t>Data_2381 IPL-17O-4536 WB1 -502-R25-2</t>
  </si>
  <si>
    <t>Data_2382 IPL-17O-4537 WB1 -414-R25-1</t>
  </si>
  <si>
    <t>Data_2383 IPL-17O-4538 WB1 -414-R25-2</t>
  </si>
  <si>
    <t>Data_2384 IPL-17O-4539 WB1-394-R25-1</t>
  </si>
  <si>
    <t>Data_2388 IPL-17O-4542 WB1 -370-R25-1</t>
  </si>
  <si>
    <t>Data_2389 IPL-17O-4543 WB1 -370-R25-2</t>
  </si>
  <si>
    <t>Data_2390 IPL-17O-4544 WB1 -343-R25-1</t>
  </si>
  <si>
    <t>bhp</t>
  </si>
  <si>
    <t>good yield</t>
  </si>
  <si>
    <t>OK.  Final SA signal was 19.5 nA</t>
  </si>
  <si>
    <t>Reject. Final SA signal was 12 nA. Yield was 116.434 mbar and sample bellows were 0%. Start sample 18 nA and final 12 nA</t>
  </si>
  <si>
    <t>OK. Final SA 19.5 nA.  sample bellows percent was 25.4, not sure if this is good enough to keep this data?</t>
  </si>
  <si>
    <t>OK.  Final SA signal 19.3 nA. Yield was 206.46 mbar and sample bellows were 22.6%</t>
  </si>
  <si>
    <t>OK.  Final SA signal was 18.3 nA. Yield was 182.265 mbar and sample bellows were 15.2%</t>
  </si>
  <si>
    <t>OK.  Final SA signal was 18.8 nA.  Yield was 180.007 mbar and sample bellows were 19.2% to start. First rep of this sample lost because of low yield and sample bellows.</t>
  </si>
  <si>
    <t>Data_2398 IPL-17O-4552 WB1-355-R25-1</t>
  </si>
  <si>
    <t>Data_2397 IPL-17O-4551 WB1-370-R25-4</t>
  </si>
  <si>
    <t>Data_2396 IPL-17O-4550 WB1-370-R25-3</t>
  </si>
  <si>
    <t>Data_2395 IPL-17O-4549 WB1-343-R25-3</t>
  </si>
  <si>
    <t>Data_2394 IPL-17O-4548 WB1-343-R25-2</t>
  </si>
  <si>
    <t>Data_2393 IPL-17O-4547  102-GC-AZ01-R25-5</t>
  </si>
  <si>
    <t>Data_2392 IPL-17O-4546  102-GC-AZ01-R25-4</t>
  </si>
  <si>
    <t>Data_2391 IPL-17O-4545  102-GC-AZ01-R25-3</t>
  </si>
  <si>
    <t>Data_2399 IPL-17O-4553 WB1-355-R25-2</t>
  </si>
  <si>
    <t>Data_2400 IPL-17O-4554 WB1-394-R25-2</t>
  </si>
  <si>
    <t>Data_2401 IPL-17O-4555 WB1-394-R25-3</t>
  </si>
  <si>
    <t>Data_2402 IPL-17O-4556 WB1-502-R25-2</t>
  </si>
  <si>
    <t>Data_2403 IPL-17O-4557 WB1-502-R25-3</t>
  </si>
  <si>
    <t>Data_2404 IPL-17O-4558 102-GC-AZ01-R25-6</t>
  </si>
  <si>
    <t>Data_2405 IPL-17O-4559 6k PH001-R25-1</t>
  </si>
  <si>
    <t>Sarah's Samples</t>
  </si>
  <si>
    <t>Data_2406 IPL-17O-4560 6k PH001-R25-2</t>
  </si>
  <si>
    <t>Data_2407 IPL-17O-4561 6k PH001-R25-3</t>
  </si>
  <si>
    <t>Data_2408 IPL-17O-4562 Site C 74-100cm-R25-1</t>
  </si>
  <si>
    <t>Data_2409 IPL-17O-4563 Site C 74-100cm-R25-2</t>
  </si>
  <si>
    <t>Data_2410 IPL-17O-4564 Site B 84-94cm-R25-1</t>
  </si>
  <si>
    <t>Data_2411 IPL-17O-4565 Site B 84-94cm-R25-2</t>
  </si>
  <si>
    <t>Data_2412 IPL-17O-4566 VSMOW2-B7-R25-9</t>
  </si>
  <si>
    <t>Data_2413 IPL-17O-4567 VSMOW2-B7-R25-10</t>
  </si>
  <si>
    <t>Data_2414 IPL-17O-4568 VSMOW2-B7-R25-11</t>
  </si>
  <si>
    <t>Data_2415 IPL-17O-4569 VSMOW2-B7-R25-12</t>
  </si>
  <si>
    <t>Data_2416 IPL-17O-4570  SLAP2-B8-R25-9</t>
  </si>
  <si>
    <t>Data_2417 IPL-17O-4571  SLAP2-B8-R25-10</t>
  </si>
  <si>
    <t>Data_2418 IPL-17O-4572  SLAP2-B8-R25-11</t>
  </si>
  <si>
    <t>Data_2419 IPL-17O-4573  SLAP2-B8-R25-12</t>
  </si>
  <si>
    <t>Analysis flagged due to scroll pump issue of ossilating background pressure between end of Reactor 24 and start of Reactor 25.</t>
  </si>
  <si>
    <t>high d33 err due to scroll pump issue</t>
  </si>
  <si>
    <t>High d33 err and D17O err due to scroll pump issue</t>
  </si>
  <si>
    <t>Accidnetally ran in mass spec as IPL-17O-4443 when it should have been 4442, changed to 4442 in spread sheet and in larger files. High d33 err and D17O err due to scroll pump issue</t>
  </si>
  <si>
    <t>***Scroll pump tip seals changed and scroll pump on mass spec swabbed out with the scroll pump on the carbonate line, o-ring was damaged on the scroll pump backing the mass spec ***</t>
  </si>
  <si>
    <t>do we data crunch zero enrichments?</t>
  </si>
  <si>
    <t xml:space="preserve">Does this one get flagged since we switched from waters to carbonates and there was a big jump in d18O from -2 to 31 per mil. </t>
  </si>
  <si>
    <t>Do I flag this or do the reduction code do that since there is a big jump in d18O????</t>
  </si>
  <si>
    <t>Do I flag this or do the reduction code do that since there is a big jump in d18O???? Used this run as a primer to get down to Sarah's d18O values</t>
  </si>
  <si>
    <t xml:space="preserve">Data_2373 IPL-17O-4528 IAEA-C1-R25-5 </t>
  </si>
  <si>
    <t>actually IAEA-C1</t>
  </si>
  <si>
    <t>***Ballask Purge and Ref Gas Loaded before running this***</t>
  </si>
  <si>
    <t>***Loaded Ref Gas before running this***</t>
  </si>
  <si>
    <t>Data_2288 zero enrichment ref vs ref-R25-1</t>
  </si>
  <si>
    <t>Data_2289 zero enrichment ref vs ref - 2-R25-2</t>
  </si>
  <si>
    <t>Data_2290 zero enrichment ref vs ref - 3-R25-3</t>
  </si>
  <si>
    <t>Data_2291 zero enrichment ref vs ref - 4-R25-4</t>
  </si>
  <si>
    <t>Data_2341 IPL-17O-4496 IAEA-C1-R25-1</t>
  </si>
  <si>
    <t>Data_2342 IPL-17O-4497 IAEA-C1-R25-2</t>
  </si>
  <si>
    <t>Data_2343 IPL-17O-4499 IAEA-C1-R25-3</t>
  </si>
  <si>
    <t>Data_2344 IPL-17O-4500 BCS1-Bk-3-1-7-R25-1</t>
  </si>
  <si>
    <t>Data_2345 IPL-17O-4501 BCS1-Bk-3-1-7-R25-2</t>
  </si>
  <si>
    <t>Data_2346 IPL-17O-4502 BCS1-Bk-3-1-7-R25-3</t>
  </si>
  <si>
    <t>Data_2347 IPL-17O-4503 BCS1-Bk-1-1-5-R25-1</t>
  </si>
  <si>
    <t>Data_2348 IPL-17O-4504 BCS1-Bk-1-1-5-R25-2</t>
  </si>
  <si>
    <t>Data_2349 IPL-17O-4505 BCS1-Bk-1-1-5-R25-3</t>
  </si>
  <si>
    <t>Data_2350 IPL-17O-4506 K91-4766-1-R25-1</t>
  </si>
  <si>
    <t>Data_2351 IPL-17O-4507 K91-4766-1-R25-2</t>
  </si>
  <si>
    <t>Data_2352 IPL-17O-4508 K91-4766-1-R25-3</t>
  </si>
  <si>
    <t>Data_2353 IPL-17O-4509 102-GC-AZ01-R25-1</t>
  </si>
  <si>
    <t>Data_2354 IPL-17O-4510 102-GC-AZ01-R25-2</t>
  </si>
  <si>
    <t>Data_2355 IPL-17O-4511 BCS1-Bk-5-1-6-R25-1</t>
  </si>
  <si>
    <t>Data_2356 IPL-17O-4512 BCS1-Bk-5-1-6 -R25-2</t>
  </si>
  <si>
    <t>Data_2357 IPL-17O-4513 BCS1-Bk-5-1-6-R25-3</t>
  </si>
  <si>
    <t>Data_2358 IPL-17O-4514 K91-4723-1-R25-1</t>
  </si>
  <si>
    <t>Data_2359 IPL-17O-4516 K91-4723-1-R25-2</t>
  </si>
  <si>
    <t>Data_2360 IPL-17O-4516-2 K91-4723-1-R25-3</t>
  </si>
  <si>
    <t>Data_2361 IPL-17O-4517 SBU-Carrara-R25-1</t>
  </si>
  <si>
    <t>Data_2362 IPL-17O-4518 SBU-Carrara-R25-2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</si>
</sst>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E+0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96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 applyAlignment="1">
      <alignment horizontal="left"/>
    </xf>
    <xf numFmtId="0" fontId="23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40" borderId="11" xfId="0" applyFill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1" fillId="34" borderId="12" xfId="39" applyFont="1" applyBorder="1"/>
    <xf numFmtId="2" fontId="0" fillId="0" borderId="0" xfId="0" applyNumberFormat="1" applyAlignment="1">
      <alignment horizontal="center"/>
    </xf>
    <xf numFmtId="0" fontId="0" fillId="41" borderId="13" xfId="0" applyFill="1" applyBorder="1"/>
    <xf numFmtId="0" fontId="0" fillId="42" borderId="13" xfId="0" applyFill="1" applyBorder="1"/>
    <xf numFmtId="164" fontId="0" fillId="0" borderId="0" xfId="0" applyNumberFormat="1" applyAlignment="1">
      <alignment horizontal="center"/>
    </xf>
    <xf numFmtId="167" fontId="0" fillId="0" borderId="0" xfId="0" applyNumberFormat="1"/>
    <xf numFmtId="0" fontId="28" fillId="43" borderId="0" xfId="0" applyFont="1" applyFill="1" applyAlignment="1">
      <alignment horizontal="center"/>
    </xf>
    <xf numFmtId="0" fontId="27" fillId="43" borderId="0" xfId="0" applyFont="1" applyFill="1" applyAlignment="1">
      <alignment horizontal="center"/>
    </xf>
    <xf numFmtId="0" fontId="4" fillId="43" borderId="0" xfId="0" applyFont="1" applyFill="1" applyAlignment="1">
      <alignment horizontal="left"/>
    </xf>
    <xf numFmtId="0" fontId="0" fillId="43" borderId="0" xfId="0" applyFill="1" applyAlignment="1">
      <alignment horizontal="left"/>
    </xf>
    <xf numFmtId="165" fontId="2" fillId="43" borderId="0" xfId="0" applyNumberFormat="1" applyFont="1" applyFill="1" applyAlignment="1">
      <alignment horizontal="center"/>
    </xf>
    <xf numFmtId="166" fontId="2" fillId="43" borderId="0" xfId="0" applyNumberFormat="1" applyFont="1" applyFill="1" applyAlignment="1">
      <alignment horizontal="center"/>
    </xf>
    <xf numFmtId="2" fontId="0" fillId="43" borderId="0" xfId="0" applyNumberFormat="1" applyFill="1" applyAlignment="1">
      <alignment horizontal="center"/>
    </xf>
    <xf numFmtId="165" fontId="0" fillId="43" borderId="0" xfId="0" applyNumberFormat="1" applyFill="1" applyAlignment="1">
      <alignment horizontal="center"/>
    </xf>
    <xf numFmtId="164" fontId="0" fillId="43" borderId="0" xfId="0" applyNumberFormat="1" applyFill="1" applyAlignment="1">
      <alignment horizontal="center"/>
    </xf>
    <xf numFmtId="1" fontId="2" fillId="43" borderId="0" xfId="0" applyNumberFormat="1" applyFont="1" applyFill="1" applyAlignment="1">
      <alignment horizontal="center" vertical="center"/>
    </xf>
    <xf numFmtId="0" fontId="2" fillId="43" borderId="0" xfId="0" applyFont="1" applyFill="1" applyAlignment="1">
      <alignment horizontal="left"/>
    </xf>
    <xf numFmtId="0" fontId="0" fillId="43" borderId="0" xfId="0" applyFill="1" applyAlignment="1">
      <alignment horizontal="right"/>
    </xf>
    <xf numFmtId="0" fontId="2" fillId="43" borderId="0" xfId="0" applyFont="1" applyFill="1" applyAlignment="1">
      <alignment horizontal="center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Data'!$A$10:$A$50</c:f>
              <c:numCache>
                <c:formatCode>General</c:formatCode>
                <c:ptCount val="41"/>
                <c:pt idx="0">
                  <c:v>4403</c:v>
                </c:pt>
                <c:pt idx="1">
                  <c:v>4404</c:v>
                </c:pt>
                <c:pt idx="2">
                  <c:v>4405</c:v>
                </c:pt>
                <c:pt idx="3">
                  <c:v>4406</c:v>
                </c:pt>
                <c:pt idx="4">
                  <c:v>4407</c:v>
                </c:pt>
                <c:pt idx="5">
                  <c:v>4408</c:v>
                </c:pt>
                <c:pt idx="6">
                  <c:v>4409</c:v>
                </c:pt>
                <c:pt idx="7">
                  <c:v>4410</c:v>
                </c:pt>
                <c:pt idx="8">
                  <c:v>4411</c:v>
                </c:pt>
                <c:pt idx="9">
                  <c:v>4412</c:v>
                </c:pt>
                <c:pt idx="10">
                  <c:v>4413</c:v>
                </c:pt>
                <c:pt idx="11">
                  <c:v>4414</c:v>
                </c:pt>
                <c:pt idx="12">
                  <c:v>4415</c:v>
                </c:pt>
                <c:pt idx="13">
                  <c:v>4416</c:v>
                </c:pt>
                <c:pt idx="14">
                  <c:v>4417</c:v>
                </c:pt>
                <c:pt idx="15">
                  <c:v>4418</c:v>
                </c:pt>
                <c:pt idx="16">
                  <c:v>4419</c:v>
                </c:pt>
                <c:pt idx="17">
                  <c:v>4420</c:v>
                </c:pt>
                <c:pt idx="18">
                  <c:v>4421</c:v>
                </c:pt>
                <c:pt idx="19">
                  <c:v>4422</c:v>
                </c:pt>
                <c:pt idx="20">
                  <c:v>4423</c:v>
                </c:pt>
                <c:pt idx="21">
                  <c:v>4424</c:v>
                </c:pt>
                <c:pt idx="22">
                  <c:v>4425</c:v>
                </c:pt>
                <c:pt idx="23">
                  <c:v>4426</c:v>
                </c:pt>
                <c:pt idx="24">
                  <c:v>4427</c:v>
                </c:pt>
                <c:pt idx="25">
                  <c:v>4428</c:v>
                </c:pt>
                <c:pt idx="26">
                  <c:v>4429</c:v>
                </c:pt>
                <c:pt idx="27">
                  <c:v>4430</c:v>
                </c:pt>
                <c:pt idx="28">
                  <c:v>4431</c:v>
                </c:pt>
                <c:pt idx="29">
                  <c:v>4432</c:v>
                </c:pt>
                <c:pt idx="30">
                  <c:v>4433</c:v>
                </c:pt>
                <c:pt idx="31">
                  <c:v>4434</c:v>
                </c:pt>
                <c:pt idx="32">
                  <c:v>4435</c:v>
                </c:pt>
                <c:pt idx="33">
                  <c:v>4436</c:v>
                </c:pt>
                <c:pt idx="34">
                  <c:v>4437</c:v>
                </c:pt>
                <c:pt idx="35">
                  <c:v>4438</c:v>
                </c:pt>
                <c:pt idx="36">
                  <c:v>4439</c:v>
                </c:pt>
                <c:pt idx="37">
                  <c:v>4440</c:v>
                </c:pt>
                <c:pt idx="38">
                  <c:v>4441</c:v>
                </c:pt>
                <c:pt idx="39">
                  <c:v>4442</c:v>
                </c:pt>
                <c:pt idx="40">
                  <c:v>4443</c:v>
                </c:pt>
              </c:numCache>
            </c:numRef>
          </c:xVal>
          <c:yVal>
            <c:numRef>
              <c:f>'All Data'!$O$10:$O$50</c:f>
              <c:numCache>
                <c:formatCode>0.000</c:formatCode>
                <c:ptCount val="41"/>
                <c:pt idx="0">
                  <c:v>6.2238527246140799E-3</c:v>
                </c:pt>
                <c:pt idx="1">
                  <c:v>3.6083961795211599E-3</c:v>
                </c:pt>
                <c:pt idx="2">
                  <c:v>5.8028747771588099E-3</c:v>
                </c:pt>
                <c:pt idx="3">
                  <c:v>5.4392680990040902E-3</c:v>
                </c:pt>
                <c:pt idx="4">
                  <c:v>4.1037511536494396E-3</c:v>
                </c:pt>
                <c:pt idx="5">
                  <c:v>4.4817724641588903E-3</c:v>
                </c:pt>
                <c:pt idx="6">
                  <c:v>1.01122632516355E-2</c:v>
                </c:pt>
                <c:pt idx="7">
                  <c:v>1.1664617520124E-2</c:v>
                </c:pt>
                <c:pt idx="8">
                  <c:v>7.7297306932196897E-3</c:v>
                </c:pt>
                <c:pt idx="9">
                  <c:v>8.0332048016891703E-3</c:v>
                </c:pt>
                <c:pt idx="10">
                  <c:v>6.5519200194007598E-3</c:v>
                </c:pt>
                <c:pt idx="11">
                  <c:v>5.0911738736493699E-3</c:v>
                </c:pt>
                <c:pt idx="12">
                  <c:v>6.2487092672041797E-3</c:v>
                </c:pt>
                <c:pt idx="13">
                  <c:v>7.1430827020327404E-3</c:v>
                </c:pt>
                <c:pt idx="14">
                  <c:v>4.7803323341397601E-3</c:v>
                </c:pt>
                <c:pt idx="15">
                  <c:v>4.54254547305532E-3</c:v>
                </c:pt>
                <c:pt idx="16">
                  <c:v>4.5396884086110097E-3</c:v>
                </c:pt>
                <c:pt idx="17">
                  <c:v>5.4582471746221798E-3</c:v>
                </c:pt>
                <c:pt idx="18">
                  <c:v>3.7240905390125002E-3</c:v>
                </c:pt>
                <c:pt idx="19">
                  <c:v>5.4330934599618698E-3</c:v>
                </c:pt>
                <c:pt idx="20">
                  <c:v>5.1239076188289902E-3</c:v>
                </c:pt>
                <c:pt idx="21">
                  <c:v>4.6936939099351399E-3</c:v>
                </c:pt>
                <c:pt idx="22">
                  <c:v>3.5320980681983198E-3</c:v>
                </c:pt>
                <c:pt idx="23">
                  <c:v>1.03129389449134E-2</c:v>
                </c:pt>
                <c:pt idx="24">
                  <c:v>1.25176615414318E-2</c:v>
                </c:pt>
                <c:pt idx="25">
                  <c:v>1.56519271612411E-2</c:v>
                </c:pt>
                <c:pt idx="26">
                  <c:v>4.8027677752789603E-3</c:v>
                </c:pt>
                <c:pt idx="27">
                  <c:v>4.8341044755330501E-3</c:v>
                </c:pt>
                <c:pt idx="28">
                  <c:v>5.68766624500683E-3</c:v>
                </c:pt>
                <c:pt idx="29">
                  <c:v>3.6305749342492202E-3</c:v>
                </c:pt>
                <c:pt idx="30">
                  <c:v>4.7612690068593198E-3</c:v>
                </c:pt>
                <c:pt idx="31">
                  <c:v>1.4236189609917699E-2</c:v>
                </c:pt>
                <c:pt idx="32">
                  <c:v>2.4843726037411602E-2</c:v>
                </c:pt>
                <c:pt idx="33">
                  <c:v>2.0385747468014099E-2</c:v>
                </c:pt>
                <c:pt idx="34">
                  <c:v>2.0373938494218001E-2</c:v>
                </c:pt>
                <c:pt idx="35">
                  <c:v>1.6743624547308902E-2</c:v>
                </c:pt>
                <c:pt idx="36">
                  <c:v>1.7115209821833802E-2</c:v>
                </c:pt>
                <c:pt idx="37">
                  <c:v>1.61399946114897E-2</c:v>
                </c:pt>
                <c:pt idx="38">
                  <c:v>1.9428297750227901E-2</c:v>
                </c:pt>
                <c:pt idx="39">
                  <c:v>1.78578597470232E-2</c:v>
                </c:pt>
                <c:pt idx="40">
                  <c:v>2.0696206541338E-2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7-45EA-8B0B-D6C9E055E7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Data'!$A$10:$A$50</c:f>
              <c:numCache>
                <c:formatCode>General</c:formatCode>
                <c:ptCount val="41"/>
                <c:pt idx="0">
                  <c:v>4403</c:v>
                </c:pt>
                <c:pt idx="1">
                  <c:v>4404</c:v>
                </c:pt>
                <c:pt idx="2">
                  <c:v>4405</c:v>
                </c:pt>
                <c:pt idx="3">
                  <c:v>4406</c:v>
                </c:pt>
                <c:pt idx="4">
                  <c:v>4407</c:v>
                </c:pt>
                <c:pt idx="5">
                  <c:v>4408</c:v>
                </c:pt>
                <c:pt idx="6">
                  <c:v>4409</c:v>
                </c:pt>
                <c:pt idx="7">
                  <c:v>4410</c:v>
                </c:pt>
                <c:pt idx="8">
                  <c:v>4411</c:v>
                </c:pt>
                <c:pt idx="9">
                  <c:v>4412</c:v>
                </c:pt>
                <c:pt idx="10">
                  <c:v>4413</c:v>
                </c:pt>
                <c:pt idx="11">
                  <c:v>4414</c:v>
                </c:pt>
                <c:pt idx="12">
                  <c:v>4415</c:v>
                </c:pt>
                <c:pt idx="13">
                  <c:v>4416</c:v>
                </c:pt>
                <c:pt idx="14">
                  <c:v>4417</c:v>
                </c:pt>
                <c:pt idx="15">
                  <c:v>4418</c:v>
                </c:pt>
                <c:pt idx="16">
                  <c:v>4419</c:v>
                </c:pt>
                <c:pt idx="17">
                  <c:v>4420</c:v>
                </c:pt>
                <c:pt idx="18">
                  <c:v>4421</c:v>
                </c:pt>
                <c:pt idx="19">
                  <c:v>4422</c:v>
                </c:pt>
                <c:pt idx="20">
                  <c:v>4423</c:v>
                </c:pt>
                <c:pt idx="21">
                  <c:v>4424</c:v>
                </c:pt>
                <c:pt idx="22">
                  <c:v>4425</c:v>
                </c:pt>
                <c:pt idx="23">
                  <c:v>4426</c:v>
                </c:pt>
                <c:pt idx="24">
                  <c:v>4427</c:v>
                </c:pt>
                <c:pt idx="25">
                  <c:v>4428</c:v>
                </c:pt>
                <c:pt idx="26">
                  <c:v>4429</c:v>
                </c:pt>
                <c:pt idx="27">
                  <c:v>4430</c:v>
                </c:pt>
                <c:pt idx="28">
                  <c:v>4431</c:v>
                </c:pt>
                <c:pt idx="29">
                  <c:v>4432</c:v>
                </c:pt>
                <c:pt idx="30">
                  <c:v>4433</c:v>
                </c:pt>
                <c:pt idx="31">
                  <c:v>4434</c:v>
                </c:pt>
                <c:pt idx="32">
                  <c:v>4435</c:v>
                </c:pt>
                <c:pt idx="33">
                  <c:v>4436</c:v>
                </c:pt>
                <c:pt idx="34">
                  <c:v>4437</c:v>
                </c:pt>
                <c:pt idx="35">
                  <c:v>4438</c:v>
                </c:pt>
                <c:pt idx="36">
                  <c:v>4439</c:v>
                </c:pt>
                <c:pt idx="37">
                  <c:v>4440</c:v>
                </c:pt>
                <c:pt idx="38">
                  <c:v>4441</c:v>
                </c:pt>
                <c:pt idx="39">
                  <c:v>4442</c:v>
                </c:pt>
                <c:pt idx="40">
                  <c:v>4443</c:v>
                </c:pt>
              </c:numCache>
            </c:numRef>
          </c:xVal>
          <c:yVal>
            <c:numRef>
              <c:f>'All Data'!$Q$10:$Q$50</c:f>
              <c:numCache>
                <c:formatCode>0.000</c:formatCode>
                <c:ptCount val="41"/>
                <c:pt idx="0">
                  <c:v>5.9879341573589899E-3</c:v>
                </c:pt>
                <c:pt idx="1">
                  <c:v>3.1359856497354399E-3</c:v>
                </c:pt>
                <c:pt idx="2">
                  <c:v>1.3313235963139599E-3</c:v>
                </c:pt>
                <c:pt idx="3">
                  <c:v>1.46544538219867E-3</c:v>
                </c:pt>
                <c:pt idx="4">
                  <c:v>1.45320239487804E-3</c:v>
                </c:pt>
                <c:pt idx="5">
                  <c:v>1.1731363101037001E-3</c:v>
                </c:pt>
                <c:pt idx="6">
                  <c:v>3.1221324119927898E-3</c:v>
                </c:pt>
                <c:pt idx="7">
                  <c:v>1.3136677912709801E-3</c:v>
                </c:pt>
                <c:pt idx="8">
                  <c:v>6.06885978462919E-3</c:v>
                </c:pt>
                <c:pt idx="9">
                  <c:v>2.2650153176204798E-3</c:v>
                </c:pt>
                <c:pt idx="10">
                  <c:v>1.20586580370076E-3</c:v>
                </c:pt>
                <c:pt idx="11">
                  <c:v>5.9156868077189003E-3</c:v>
                </c:pt>
                <c:pt idx="12">
                  <c:v>1.29500814134279E-3</c:v>
                </c:pt>
                <c:pt idx="13">
                  <c:v>1.06140158554581E-3</c:v>
                </c:pt>
                <c:pt idx="14">
                  <c:v>1.30336820179732E-3</c:v>
                </c:pt>
                <c:pt idx="15">
                  <c:v>1.38726328028569E-3</c:v>
                </c:pt>
                <c:pt idx="16">
                  <c:v>1.4732562324725001E-3</c:v>
                </c:pt>
                <c:pt idx="17">
                  <c:v>1.67075870419648E-3</c:v>
                </c:pt>
                <c:pt idx="18">
                  <c:v>1.1954241300371001E-3</c:v>
                </c:pt>
                <c:pt idx="19">
                  <c:v>1.3481098598191099E-3</c:v>
                </c:pt>
                <c:pt idx="20">
                  <c:v>1.07673444891441E-3</c:v>
                </c:pt>
                <c:pt idx="21">
                  <c:v>2.79662568880641E-3</c:v>
                </c:pt>
                <c:pt idx="22">
                  <c:v>1.3862090987529301E-3</c:v>
                </c:pt>
                <c:pt idx="23">
                  <c:v>1.35924650408083E-3</c:v>
                </c:pt>
                <c:pt idx="24">
                  <c:v>1.5927578147287901E-3</c:v>
                </c:pt>
                <c:pt idx="25">
                  <c:v>1.4114169812171899E-3</c:v>
                </c:pt>
                <c:pt idx="26">
                  <c:v>4.1051286050510904E-3</c:v>
                </c:pt>
                <c:pt idx="27">
                  <c:v>1.38153203467819E-3</c:v>
                </c:pt>
                <c:pt idx="28">
                  <c:v>1.3669579952902001E-3</c:v>
                </c:pt>
                <c:pt idx="29">
                  <c:v>1.11386715899853E-3</c:v>
                </c:pt>
                <c:pt idx="30">
                  <c:v>1.3138672447509301E-3</c:v>
                </c:pt>
                <c:pt idx="31">
                  <c:v>3.7865664474903702E-3</c:v>
                </c:pt>
                <c:pt idx="32">
                  <c:v>1.51314917133991E-3</c:v>
                </c:pt>
                <c:pt idx="33">
                  <c:v>1.56934503786295E-3</c:v>
                </c:pt>
                <c:pt idx="34">
                  <c:v>1.2753833733634499E-3</c:v>
                </c:pt>
                <c:pt idx="35">
                  <c:v>4.3811103872798797E-3</c:v>
                </c:pt>
                <c:pt idx="36">
                  <c:v>1.3978821692108899E-3</c:v>
                </c:pt>
                <c:pt idx="37">
                  <c:v>1.50867288188061E-3</c:v>
                </c:pt>
                <c:pt idx="38">
                  <c:v>6.8316934910134597E-3</c:v>
                </c:pt>
                <c:pt idx="39">
                  <c:v>1.53629137227494E-3</c:v>
                </c:pt>
                <c:pt idx="40">
                  <c:v>2.38745124751718E-3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DA7-45EA-8B0B-D6C9E055E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IPL num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d3X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Data'!$Q$10:$Q$50</c:f>
              <c:numCache>
                <c:formatCode>0.000</c:formatCode>
                <c:ptCount val="41"/>
                <c:pt idx="0">
                  <c:v>5.9879341573589899E-3</c:v>
                </c:pt>
                <c:pt idx="1">
                  <c:v>3.1359856497354399E-3</c:v>
                </c:pt>
                <c:pt idx="2">
                  <c:v>1.3313235963139599E-3</c:v>
                </c:pt>
                <c:pt idx="3">
                  <c:v>1.46544538219867E-3</c:v>
                </c:pt>
                <c:pt idx="4">
                  <c:v>1.45320239487804E-3</c:v>
                </c:pt>
                <c:pt idx="5">
                  <c:v>1.1731363101037001E-3</c:v>
                </c:pt>
                <c:pt idx="6">
                  <c:v>3.1221324119927898E-3</c:v>
                </c:pt>
                <c:pt idx="7">
                  <c:v>1.3136677912709801E-3</c:v>
                </c:pt>
                <c:pt idx="8">
                  <c:v>6.06885978462919E-3</c:v>
                </c:pt>
                <c:pt idx="9">
                  <c:v>2.2650153176204798E-3</c:v>
                </c:pt>
                <c:pt idx="10">
                  <c:v>1.20586580370076E-3</c:v>
                </c:pt>
                <c:pt idx="11">
                  <c:v>5.9156868077189003E-3</c:v>
                </c:pt>
                <c:pt idx="12">
                  <c:v>1.29500814134279E-3</c:v>
                </c:pt>
                <c:pt idx="13">
                  <c:v>1.06140158554581E-3</c:v>
                </c:pt>
                <c:pt idx="14">
                  <c:v>1.30336820179732E-3</c:v>
                </c:pt>
                <c:pt idx="15">
                  <c:v>1.38726328028569E-3</c:v>
                </c:pt>
                <c:pt idx="16">
                  <c:v>1.4732562324725001E-3</c:v>
                </c:pt>
                <c:pt idx="17">
                  <c:v>1.67075870419648E-3</c:v>
                </c:pt>
                <c:pt idx="18">
                  <c:v>1.1954241300371001E-3</c:v>
                </c:pt>
                <c:pt idx="19">
                  <c:v>1.3481098598191099E-3</c:v>
                </c:pt>
                <c:pt idx="20">
                  <c:v>1.07673444891441E-3</c:v>
                </c:pt>
                <c:pt idx="21">
                  <c:v>2.79662568880641E-3</c:v>
                </c:pt>
                <c:pt idx="22">
                  <c:v>1.3862090987529301E-3</c:v>
                </c:pt>
                <c:pt idx="23">
                  <c:v>1.35924650408083E-3</c:v>
                </c:pt>
                <c:pt idx="24">
                  <c:v>1.5927578147287901E-3</c:v>
                </c:pt>
                <c:pt idx="25">
                  <c:v>1.4114169812171899E-3</c:v>
                </c:pt>
                <c:pt idx="26">
                  <c:v>4.1051286050510904E-3</c:v>
                </c:pt>
                <c:pt idx="27">
                  <c:v>1.38153203467819E-3</c:v>
                </c:pt>
                <c:pt idx="28">
                  <c:v>1.3669579952902001E-3</c:v>
                </c:pt>
                <c:pt idx="29">
                  <c:v>1.11386715899853E-3</c:v>
                </c:pt>
                <c:pt idx="30">
                  <c:v>1.3138672447509301E-3</c:v>
                </c:pt>
                <c:pt idx="31">
                  <c:v>3.7865664474903702E-3</c:v>
                </c:pt>
                <c:pt idx="32">
                  <c:v>1.51314917133991E-3</c:v>
                </c:pt>
                <c:pt idx="33">
                  <c:v>1.56934503786295E-3</c:v>
                </c:pt>
                <c:pt idx="34">
                  <c:v>1.2753833733634499E-3</c:v>
                </c:pt>
                <c:pt idx="35">
                  <c:v>4.3811103872798797E-3</c:v>
                </c:pt>
                <c:pt idx="36">
                  <c:v>1.3978821692108899E-3</c:v>
                </c:pt>
                <c:pt idx="37">
                  <c:v>1.50867288188061E-3</c:v>
                </c:pt>
                <c:pt idx="38">
                  <c:v>6.8316934910134597E-3</c:v>
                </c:pt>
                <c:pt idx="39">
                  <c:v>1.53629137227494E-3</c:v>
                </c:pt>
                <c:pt idx="40">
                  <c:v>2.38745124751718E-3</c:v>
                </c:pt>
              </c:numCache>
            </c:numRef>
          </c:xVal>
          <c:yVal>
            <c:numRef>
              <c:f>'All Data'!$M$10:$M$50</c:f>
              <c:numCache>
                <c:formatCode>0.000</c:formatCode>
                <c:ptCount val="41"/>
                <c:pt idx="0">
                  <c:v>5.5768248136496999E-3</c:v>
                </c:pt>
                <c:pt idx="1">
                  <c:v>3.7421304136552999E-3</c:v>
                </c:pt>
                <c:pt idx="2">
                  <c:v>5.97297832691097E-3</c:v>
                </c:pt>
                <c:pt idx="3">
                  <c:v>5.4149059788769103E-3</c:v>
                </c:pt>
                <c:pt idx="4">
                  <c:v>4.3635027121273501E-3</c:v>
                </c:pt>
                <c:pt idx="5">
                  <c:v>4.5259340617965901E-3</c:v>
                </c:pt>
                <c:pt idx="6">
                  <c:v>8.3097969252302305E-3</c:v>
                </c:pt>
                <c:pt idx="7">
                  <c:v>9.1425239181077995E-3</c:v>
                </c:pt>
                <c:pt idx="8">
                  <c:v>7.5221066840990601E-3</c:v>
                </c:pt>
                <c:pt idx="9">
                  <c:v>5.2479677469904097E-3</c:v>
                </c:pt>
                <c:pt idx="10">
                  <c:v>6.8933820306183603E-3</c:v>
                </c:pt>
                <c:pt idx="11">
                  <c:v>4.8871912424303197E-3</c:v>
                </c:pt>
                <c:pt idx="12">
                  <c:v>6.4092924200222397E-3</c:v>
                </c:pt>
                <c:pt idx="13">
                  <c:v>7.36985527454733E-3</c:v>
                </c:pt>
                <c:pt idx="14">
                  <c:v>5.0691263713991703E-3</c:v>
                </c:pt>
                <c:pt idx="15">
                  <c:v>4.7452076527004297E-3</c:v>
                </c:pt>
                <c:pt idx="16">
                  <c:v>4.7339256762093601E-3</c:v>
                </c:pt>
                <c:pt idx="17">
                  <c:v>5.3588898758571901E-3</c:v>
                </c:pt>
                <c:pt idx="18">
                  <c:v>3.9492481070269696E-3</c:v>
                </c:pt>
                <c:pt idx="19">
                  <c:v>5.5470330826292496E-3</c:v>
                </c:pt>
                <c:pt idx="20">
                  <c:v>5.2444164057946999E-3</c:v>
                </c:pt>
                <c:pt idx="21">
                  <c:v>4.8025539782625797E-3</c:v>
                </c:pt>
                <c:pt idx="22">
                  <c:v>3.6648220980703399E-3</c:v>
                </c:pt>
                <c:pt idx="23">
                  <c:v>6.8027458869322297E-3</c:v>
                </c:pt>
                <c:pt idx="24">
                  <c:v>8.5105156201360898E-3</c:v>
                </c:pt>
                <c:pt idx="25">
                  <c:v>1.22756198663519E-2</c:v>
                </c:pt>
                <c:pt idx="26">
                  <c:v>4.7379008618348897E-3</c:v>
                </c:pt>
                <c:pt idx="27">
                  <c:v>5.0497506347228303E-3</c:v>
                </c:pt>
                <c:pt idx="28">
                  <c:v>5.7465740072653202E-3</c:v>
                </c:pt>
                <c:pt idx="29">
                  <c:v>3.8351896676325999E-3</c:v>
                </c:pt>
                <c:pt idx="30">
                  <c:v>4.8556889798138199E-3</c:v>
                </c:pt>
                <c:pt idx="31">
                  <c:v>1.29583888337422E-2</c:v>
                </c:pt>
                <c:pt idx="32">
                  <c:v>1.6756170987527599E-2</c:v>
                </c:pt>
                <c:pt idx="33">
                  <c:v>1.56113416216249E-2</c:v>
                </c:pt>
                <c:pt idx="34">
                  <c:v>1.5239603429531999E-2</c:v>
                </c:pt>
                <c:pt idx="35">
                  <c:v>1.23820147566673E-2</c:v>
                </c:pt>
                <c:pt idx="36">
                  <c:v>1.44566691698849E-2</c:v>
                </c:pt>
                <c:pt idx="37">
                  <c:v>1.1260132210937799E-2</c:v>
                </c:pt>
                <c:pt idx="38">
                  <c:v>1.75675754836799E-2</c:v>
                </c:pt>
                <c:pt idx="39">
                  <c:v>1.5863408503796601E-2</c:v>
                </c:pt>
                <c:pt idx="40">
                  <c:v>1.62029880849867E-2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0-4DB7-8368-666EEFA469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Data'!$O$10:$O$50</c:f>
              <c:numCache>
                <c:formatCode>0.000</c:formatCode>
                <c:ptCount val="41"/>
                <c:pt idx="0">
                  <c:v>6.2238527246140799E-3</c:v>
                </c:pt>
                <c:pt idx="1">
                  <c:v>3.6083961795211599E-3</c:v>
                </c:pt>
                <c:pt idx="2">
                  <c:v>5.8028747771588099E-3</c:v>
                </c:pt>
                <c:pt idx="3">
                  <c:v>5.4392680990040902E-3</c:v>
                </c:pt>
                <c:pt idx="4">
                  <c:v>4.1037511536494396E-3</c:v>
                </c:pt>
                <c:pt idx="5">
                  <c:v>4.4817724641588903E-3</c:v>
                </c:pt>
                <c:pt idx="6">
                  <c:v>1.01122632516355E-2</c:v>
                </c:pt>
                <c:pt idx="7">
                  <c:v>1.1664617520124E-2</c:v>
                </c:pt>
                <c:pt idx="8">
                  <c:v>7.7297306932196897E-3</c:v>
                </c:pt>
                <c:pt idx="9">
                  <c:v>8.0332048016891703E-3</c:v>
                </c:pt>
                <c:pt idx="10">
                  <c:v>6.5519200194007598E-3</c:v>
                </c:pt>
                <c:pt idx="11">
                  <c:v>5.0911738736493699E-3</c:v>
                </c:pt>
                <c:pt idx="12">
                  <c:v>6.2487092672041797E-3</c:v>
                </c:pt>
                <c:pt idx="13">
                  <c:v>7.1430827020327404E-3</c:v>
                </c:pt>
                <c:pt idx="14">
                  <c:v>4.7803323341397601E-3</c:v>
                </c:pt>
                <c:pt idx="15">
                  <c:v>4.54254547305532E-3</c:v>
                </c:pt>
                <c:pt idx="16">
                  <c:v>4.5396884086110097E-3</c:v>
                </c:pt>
                <c:pt idx="17">
                  <c:v>5.4582471746221798E-3</c:v>
                </c:pt>
                <c:pt idx="18">
                  <c:v>3.7240905390125002E-3</c:v>
                </c:pt>
                <c:pt idx="19">
                  <c:v>5.4330934599618698E-3</c:v>
                </c:pt>
                <c:pt idx="20">
                  <c:v>5.1239076188289902E-3</c:v>
                </c:pt>
                <c:pt idx="21">
                  <c:v>4.6936939099351399E-3</c:v>
                </c:pt>
                <c:pt idx="22">
                  <c:v>3.5320980681983198E-3</c:v>
                </c:pt>
                <c:pt idx="23">
                  <c:v>1.03129389449134E-2</c:v>
                </c:pt>
                <c:pt idx="24">
                  <c:v>1.25176615414318E-2</c:v>
                </c:pt>
                <c:pt idx="25">
                  <c:v>1.56519271612411E-2</c:v>
                </c:pt>
                <c:pt idx="26">
                  <c:v>4.8027677752789603E-3</c:v>
                </c:pt>
                <c:pt idx="27">
                  <c:v>4.8341044755330501E-3</c:v>
                </c:pt>
                <c:pt idx="28">
                  <c:v>5.68766624500683E-3</c:v>
                </c:pt>
                <c:pt idx="29">
                  <c:v>3.6305749342492202E-3</c:v>
                </c:pt>
                <c:pt idx="30">
                  <c:v>4.7612690068593198E-3</c:v>
                </c:pt>
                <c:pt idx="31">
                  <c:v>1.4236189609917699E-2</c:v>
                </c:pt>
                <c:pt idx="32">
                  <c:v>2.4843726037411602E-2</c:v>
                </c:pt>
                <c:pt idx="33">
                  <c:v>2.0385747468014099E-2</c:v>
                </c:pt>
                <c:pt idx="34">
                  <c:v>2.0373938494218001E-2</c:v>
                </c:pt>
                <c:pt idx="35">
                  <c:v>1.6743624547308902E-2</c:v>
                </c:pt>
                <c:pt idx="36">
                  <c:v>1.7115209821833802E-2</c:v>
                </c:pt>
                <c:pt idx="37">
                  <c:v>1.61399946114897E-2</c:v>
                </c:pt>
                <c:pt idx="38">
                  <c:v>1.9428297750227901E-2</c:v>
                </c:pt>
                <c:pt idx="39">
                  <c:v>1.78578597470232E-2</c:v>
                </c:pt>
                <c:pt idx="40">
                  <c:v>2.0696206541338E-2</c:v>
                </c:pt>
              </c:numCache>
            </c:numRef>
          </c:xVal>
          <c:yVal>
            <c:numRef>
              <c:f>'All Data'!$M$10:$M$50</c:f>
              <c:numCache>
                <c:formatCode>0.000</c:formatCode>
                <c:ptCount val="41"/>
                <c:pt idx="0">
                  <c:v>5.5768248136496999E-3</c:v>
                </c:pt>
                <c:pt idx="1">
                  <c:v>3.7421304136552999E-3</c:v>
                </c:pt>
                <c:pt idx="2">
                  <c:v>5.97297832691097E-3</c:v>
                </c:pt>
                <c:pt idx="3">
                  <c:v>5.4149059788769103E-3</c:v>
                </c:pt>
                <c:pt idx="4">
                  <c:v>4.3635027121273501E-3</c:v>
                </c:pt>
                <c:pt idx="5">
                  <c:v>4.5259340617965901E-3</c:v>
                </c:pt>
                <c:pt idx="6">
                  <c:v>8.3097969252302305E-3</c:v>
                </c:pt>
                <c:pt idx="7">
                  <c:v>9.1425239181077995E-3</c:v>
                </c:pt>
                <c:pt idx="8">
                  <c:v>7.5221066840990601E-3</c:v>
                </c:pt>
                <c:pt idx="9">
                  <c:v>5.2479677469904097E-3</c:v>
                </c:pt>
                <c:pt idx="10">
                  <c:v>6.8933820306183603E-3</c:v>
                </c:pt>
                <c:pt idx="11">
                  <c:v>4.8871912424303197E-3</c:v>
                </c:pt>
                <c:pt idx="12">
                  <c:v>6.4092924200222397E-3</c:v>
                </c:pt>
                <c:pt idx="13">
                  <c:v>7.36985527454733E-3</c:v>
                </c:pt>
                <c:pt idx="14">
                  <c:v>5.0691263713991703E-3</c:v>
                </c:pt>
                <c:pt idx="15">
                  <c:v>4.7452076527004297E-3</c:v>
                </c:pt>
                <c:pt idx="16">
                  <c:v>4.7339256762093601E-3</c:v>
                </c:pt>
                <c:pt idx="17">
                  <c:v>5.3588898758571901E-3</c:v>
                </c:pt>
                <c:pt idx="18">
                  <c:v>3.9492481070269696E-3</c:v>
                </c:pt>
                <c:pt idx="19">
                  <c:v>5.5470330826292496E-3</c:v>
                </c:pt>
                <c:pt idx="20">
                  <c:v>5.2444164057946999E-3</c:v>
                </c:pt>
                <c:pt idx="21">
                  <c:v>4.8025539782625797E-3</c:v>
                </c:pt>
                <c:pt idx="22">
                  <c:v>3.6648220980703399E-3</c:v>
                </c:pt>
                <c:pt idx="23">
                  <c:v>6.8027458869322297E-3</c:v>
                </c:pt>
                <c:pt idx="24">
                  <c:v>8.5105156201360898E-3</c:v>
                </c:pt>
                <c:pt idx="25">
                  <c:v>1.22756198663519E-2</c:v>
                </c:pt>
                <c:pt idx="26">
                  <c:v>4.7379008618348897E-3</c:v>
                </c:pt>
                <c:pt idx="27">
                  <c:v>5.0497506347228303E-3</c:v>
                </c:pt>
                <c:pt idx="28">
                  <c:v>5.7465740072653202E-3</c:v>
                </c:pt>
                <c:pt idx="29">
                  <c:v>3.8351896676325999E-3</c:v>
                </c:pt>
                <c:pt idx="30">
                  <c:v>4.8556889798138199E-3</c:v>
                </c:pt>
                <c:pt idx="31">
                  <c:v>1.29583888337422E-2</c:v>
                </c:pt>
                <c:pt idx="32">
                  <c:v>1.6756170987527599E-2</c:v>
                </c:pt>
                <c:pt idx="33">
                  <c:v>1.56113416216249E-2</c:v>
                </c:pt>
                <c:pt idx="34">
                  <c:v>1.5239603429531999E-2</c:v>
                </c:pt>
                <c:pt idx="35">
                  <c:v>1.23820147566673E-2</c:v>
                </c:pt>
                <c:pt idx="36">
                  <c:v>1.44566691698849E-2</c:v>
                </c:pt>
                <c:pt idx="37">
                  <c:v>1.1260132210937799E-2</c:v>
                </c:pt>
                <c:pt idx="38">
                  <c:v>1.75675754836799E-2</c:v>
                </c:pt>
                <c:pt idx="39">
                  <c:v>1.5863408503796601E-2</c:v>
                </c:pt>
                <c:pt idx="40">
                  <c:v>1.62029880849867E-2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A0-4DB7-8368-666EEFA4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d3X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CAP17O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Data'!$Q$10:$Q$50</c:f>
              <c:numCache>
                <c:formatCode>0.000</c:formatCode>
                <c:ptCount val="41"/>
                <c:pt idx="0">
                  <c:v>5.9879341573589899E-3</c:v>
                </c:pt>
                <c:pt idx="1">
                  <c:v>3.1359856497354399E-3</c:v>
                </c:pt>
                <c:pt idx="2">
                  <c:v>1.3313235963139599E-3</c:v>
                </c:pt>
                <c:pt idx="3">
                  <c:v>1.46544538219867E-3</c:v>
                </c:pt>
                <c:pt idx="4">
                  <c:v>1.45320239487804E-3</c:v>
                </c:pt>
                <c:pt idx="5">
                  <c:v>1.1731363101037001E-3</c:v>
                </c:pt>
                <c:pt idx="6">
                  <c:v>3.1221324119927898E-3</c:v>
                </c:pt>
                <c:pt idx="7">
                  <c:v>1.3136677912709801E-3</c:v>
                </c:pt>
                <c:pt idx="8">
                  <c:v>6.06885978462919E-3</c:v>
                </c:pt>
                <c:pt idx="9">
                  <c:v>2.2650153176204798E-3</c:v>
                </c:pt>
                <c:pt idx="10">
                  <c:v>1.20586580370076E-3</c:v>
                </c:pt>
                <c:pt idx="11">
                  <c:v>5.9156868077189003E-3</c:v>
                </c:pt>
                <c:pt idx="12">
                  <c:v>1.29500814134279E-3</c:v>
                </c:pt>
                <c:pt idx="13">
                  <c:v>1.06140158554581E-3</c:v>
                </c:pt>
                <c:pt idx="14">
                  <c:v>1.30336820179732E-3</c:v>
                </c:pt>
                <c:pt idx="15">
                  <c:v>1.38726328028569E-3</c:v>
                </c:pt>
                <c:pt idx="16">
                  <c:v>1.4732562324725001E-3</c:v>
                </c:pt>
                <c:pt idx="17">
                  <c:v>1.67075870419648E-3</c:v>
                </c:pt>
                <c:pt idx="18">
                  <c:v>1.1954241300371001E-3</c:v>
                </c:pt>
                <c:pt idx="19">
                  <c:v>1.3481098598191099E-3</c:v>
                </c:pt>
                <c:pt idx="20">
                  <c:v>1.07673444891441E-3</c:v>
                </c:pt>
                <c:pt idx="21">
                  <c:v>2.79662568880641E-3</c:v>
                </c:pt>
                <c:pt idx="22">
                  <c:v>1.3862090987529301E-3</c:v>
                </c:pt>
                <c:pt idx="23">
                  <c:v>1.35924650408083E-3</c:v>
                </c:pt>
                <c:pt idx="24">
                  <c:v>1.5927578147287901E-3</c:v>
                </c:pt>
                <c:pt idx="25">
                  <c:v>1.4114169812171899E-3</c:v>
                </c:pt>
                <c:pt idx="26">
                  <c:v>4.1051286050510904E-3</c:v>
                </c:pt>
                <c:pt idx="27">
                  <c:v>1.38153203467819E-3</c:v>
                </c:pt>
                <c:pt idx="28">
                  <c:v>1.3669579952902001E-3</c:v>
                </c:pt>
                <c:pt idx="29">
                  <c:v>1.11386715899853E-3</c:v>
                </c:pt>
                <c:pt idx="30">
                  <c:v>1.3138672447509301E-3</c:v>
                </c:pt>
                <c:pt idx="31">
                  <c:v>3.7865664474903702E-3</c:v>
                </c:pt>
                <c:pt idx="32">
                  <c:v>1.51314917133991E-3</c:v>
                </c:pt>
                <c:pt idx="33">
                  <c:v>1.56934503786295E-3</c:v>
                </c:pt>
                <c:pt idx="34">
                  <c:v>1.2753833733634499E-3</c:v>
                </c:pt>
                <c:pt idx="35">
                  <c:v>4.3811103872798797E-3</c:v>
                </c:pt>
                <c:pt idx="36">
                  <c:v>1.3978821692108899E-3</c:v>
                </c:pt>
                <c:pt idx="37">
                  <c:v>1.50867288188061E-3</c:v>
                </c:pt>
                <c:pt idx="38">
                  <c:v>6.8316934910134597E-3</c:v>
                </c:pt>
                <c:pt idx="39">
                  <c:v>1.53629137227494E-3</c:v>
                </c:pt>
                <c:pt idx="40">
                  <c:v>2.38745124751718E-3</c:v>
                </c:pt>
              </c:numCache>
            </c:numRef>
          </c:xVal>
          <c:yVal>
            <c:numRef>
              <c:f>'All Data'!$O$10:$O$50</c:f>
              <c:numCache>
                <c:formatCode>0.000</c:formatCode>
                <c:ptCount val="41"/>
                <c:pt idx="0">
                  <c:v>6.2238527246140799E-3</c:v>
                </c:pt>
                <c:pt idx="1">
                  <c:v>3.6083961795211599E-3</c:v>
                </c:pt>
                <c:pt idx="2">
                  <c:v>5.8028747771588099E-3</c:v>
                </c:pt>
                <c:pt idx="3">
                  <c:v>5.4392680990040902E-3</c:v>
                </c:pt>
                <c:pt idx="4">
                  <c:v>4.1037511536494396E-3</c:v>
                </c:pt>
                <c:pt idx="5">
                  <c:v>4.4817724641588903E-3</c:v>
                </c:pt>
                <c:pt idx="6">
                  <c:v>1.01122632516355E-2</c:v>
                </c:pt>
                <c:pt idx="7">
                  <c:v>1.1664617520124E-2</c:v>
                </c:pt>
                <c:pt idx="8">
                  <c:v>7.7297306932196897E-3</c:v>
                </c:pt>
                <c:pt idx="9">
                  <c:v>8.0332048016891703E-3</c:v>
                </c:pt>
                <c:pt idx="10">
                  <c:v>6.5519200194007598E-3</c:v>
                </c:pt>
                <c:pt idx="11">
                  <c:v>5.0911738736493699E-3</c:v>
                </c:pt>
                <c:pt idx="12">
                  <c:v>6.2487092672041797E-3</c:v>
                </c:pt>
                <c:pt idx="13">
                  <c:v>7.1430827020327404E-3</c:v>
                </c:pt>
                <c:pt idx="14">
                  <c:v>4.7803323341397601E-3</c:v>
                </c:pt>
                <c:pt idx="15">
                  <c:v>4.54254547305532E-3</c:v>
                </c:pt>
                <c:pt idx="16">
                  <c:v>4.5396884086110097E-3</c:v>
                </c:pt>
                <c:pt idx="17">
                  <c:v>5.4582471746221798E-3</c:v>
                </c:pt>
                <c:pt idx="18">
                  <c:v>3.7240905390125002E-3</c:v>
                </c:pt>
                <c:pt idx="19">
                  <c:v>5.4330934599618698E-3</c:v>
                </c:pt>
                <c:pt idx="20">
                  <c:v>5.1239076188289902E-3</c:v>
                </c:pt>
                <c:pt idx="21">
                  <c:v>4.6936939099351399E-3</c:v>
                </c:pt>
                <c:pt idx="22">
                  <c:v>3.5320980681983198E-3</c:v>
                </c:pt>
                <c:pt idx="23">
                  <c:v>1.03129389449134E-2</c:v>
                </c:pt>
                <c:pt idx="24">
                  <c:v>1.25176615414318E-2</c:v>
                </c:pt>
                <c:pt idx="25">
                  <c:v>1.56519271612411E-2</c:v>
                </c:pt>
                <c:pt idx="26">
                  <c:v>4.8027677752789603E-3</c:v>
                </c:pt>
                <c:pt idx="27">
                  <c:v>4.8341044755330501E-3</c:v>
                </c:pt>
                <c:pt idx="28">
                  <c:v>5.68766624500683E-3</c:v>
                </c:pt>
                <c:pt idx="29">
                  <c:v>3.6305749342492202E-3</c:v>
                </c:pt>
                <c:pt idx="30">
                  <c:v>4.7612690068593198E-3</c:v>
                </c:pt>
                <c:pt idx="31">
                  <c:v>1.4236189609917699E-2</c:v>
                </c:pt>
                <c:pt idx="32">
                  <c:v>2.4843726037411602E-2</c:v>
                </c:pt>
                <c:pt idx="33">
                  <c:v>2.0385747468014099E-2</c:v>
                </c:pt>
                <c:pt idx="34">
                  <c:v>2.0373938494218001E-2</c:v>
                </c:pt>
                <c:pt idx="35">
                  <c:v>1.6743624547308902E-2</c:v>
                </c:pt>
                <c:pt idx="36">
                  <c:v>1.7115209821833802E-2</c:v>
                </c:pt>
                <c:pt idx="37">
                  <c:v>1.61399946114897E-2</c:v>
                </c:pt>
                <c:pt idx="38">
                  <c:v>1.9428297750227901E-2</c:v>
                </c:pt>
                <c:pt idx="39">
                  <c:v>1.78578597470232E-2</c:v>
                </c:pt>
                <c:pt idx="40">
                  <c:v>2.0696206541338E-2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A-4E70-A50E-1CF31988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d34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d33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Data'!$A$10:$A$50</c:f>
              <c:numCache>
                <c:formatCode>General</c:formatCode>
                <c:ptCount val="41"/>
                <c:pt idx="0">
                  <c:v>4403</c:v>
                </c:pt>
                <c:pt idx="1">
                  <c:v>4404</c:v>
                </c:pt>
                <c:pt idx="2">
                  <c:v>4405</c:v>
                </c:pt>
                <c:pt idx="3">
                  <c:v>4406</c:v>
                </c:pt>
                <c:pt idx="4">
                  <c:v>4407</c:v>
                </c:pt>
                <c:pt idx="5">
                  <c:v>4408</c:v>
                </c:pt>
                <c:pt idx="6">
                  <c:v>4409</c:v>
                </c:pt>
                <c:pt idx="7">
                  <c:v>4410</c:v>
                </c:pt>
                <c:pt idx="8">
                  <c:v>4411</c:v>
                </c:pt>
                <c:pt idx="9">
                  <c:v>4412</c:v>
                </c:pt>
                <c:pt idx="10">
                  <c:v>4413</c:v>
                </c:pt>
                <c:pt idx="11">
                  <c:v>4414</c:v>
                </c:pt>
                <c:pt idx="12">
                  <c:v>4415</c:v>
                </c:pt>
                <c:pt idx="13">
                  <c:v>4416</c:v>
                </c:pt>
                <c:pt idx="14">
                  <c:v>4417</c:v>
                </c:pt>
                <c:pt idx="15">
                  <c:v>4418</c:v>
                </c:pt>
                <c:pt idx="16">
                  <c:v>4419</c:v>
                </c:pt>
                <c:pt idx="17">
                  <c:v>4420</c:v>
                </c:pt>
                <c:pt idx="18">
                  <c:v>4421</c:v>
                </c:pt>
                <c:pt idx="19">
                  <c:v>4422</c:v>
                </c:pt>
                <c:pt idx="20">
                  <c:v>4423</c:v>
                </c:pt>
                <c:pt idx="21">
                  <c:v>4424</c:v>
                </c:pt>
                <c:pt idx="22">
                  <c:v>4425</c:v>
                </c:pt>
                <c:pt idx="23">
                  <c:v>4426</c:v>
                </c:pt>
                <c:pt idx="24">
                  <c:v>4427</c:v>
                </c:pt>
                <c:pt idx="25">
                  <c:v>4428</c:v>
                </c:pt>
                <c:pt idx="26">
                  <c:v>4429</c:v>
                </c:pt>
                <c:pt idx="27">
                  <c:v>4430</c:v>
                </c:pt>
                <c:pt idx="28">
                  <c:v>4431</c:v>
                </c:pt>
                <c:pt idx="29">
                  <c:v>4432</c:v>
                </c:pt>
                <c:pt idx="30">
                  <c:v>4433</c:v>
                </c:pt>
                <c:pt idx="31">
                  <c:v>4434</c:v>
                </c:pt>
                <c:pt idx="32">
                  <c:v>4435</c:v>
                </c:pt>
                <c:pt idx="33">
                  <c:v>4436</c:v>
                </c:pt>
                <c:pt idx="34">
                  <c:v>4437</c:v>
                </c:pt>
                <c:pt idx="35">
                  <c:v>4438</c:v>
                </c:pt>
                <c:pt idx="36">
                  <c:v>4439</c:v>
                </c:pt>
                <c:pt idx="37">
                  <c:v>4440</c:v>
                </c:pt>
                <c:pt idx="38">
                  <c:v>4441</c:v>
                </c:pt>
                <c:pt idx="39">
                  <c:v>4442</c:v>
                </c:pt>
                <c:pt idx="40">
                  <c:v>4443</c:v>
                </c:pt>
              </c:numCache>
            </c:numRef>
          </c:xVal>
          <c:yVal>
            <c:numRef>
              <c:f>'All Data'!$X$10:$X$50</c:f>
              <c:numCache>
                <c:formatCode>0.000</c:formatCode>
                <c:ptCount val="41"/>
                <c:pt idx="0">
                  <c:v>2.9274482932167001E-3</c:v>
                </c:pt>
                <c:pt idx="1">
                  <c:v>2.3876010654077201E-3</c:v>
                </c:pt>
                <c:pt idx="2">
                  <c:v>3.3263324931079502E-2</c:v>
                </c:pt>
                <c:pt idx="3">
                  <c:v>2.11979499746674E-2</c:v>
                </c:pt>
                <c:pt idx="4">
                  <c:v>4.3311131581960701E-3</c:v>
                </c:pt>
                <c:pt idx="5">
                  <c:v>5.9557184820505597E-3</c:v>
                </c:pt>
                <c:pt idx="6">
                  <c:v>3.7598700703479602E-4</c:v>
                </c:pt>
                <c:pt idx="7">
                  <c:v>0.19148968945324199</c:v>
                </c:pt>
                <c:pt idx="8">
                  <c:v>6.05893670080474E-4</c:v>
                </c:pt>
                <c:pt idx="9">
                  <c:v>9.2921279759838292E-3</c:v>
                </c:pt>
                <c:pt idx="10">
                  <c:v>1.2042624865909799E-5</c:v>
                </c:pt>
                <c:pt idx="11">
                  <c:v>7.7409650612839404E-3</c:v>
                </c:pt>
                <c:pt idx="12">
                  <c:v>0.13205415252010999</c:v>
                </c:pt>
                <c:pt idx="13">
                  <c:v>3.9342126980029701E-2</c:v>
                </c:pt>
                <c:pt idx="14">
                  <c:v>0.13733058892429001</c:v>
                </c:pt>
                <c:pt idx="15">
                  <c:v>3.4292309018402199E-5</c:v>
                </c:pt>
                <c:pt idx="16">
                  <c:v>1.5113072979760099E-2</c:v>
                </c:pt>
                <c:pt idx="17">
                  <c:v>6.5003909230417406E-2</c:v>
                </c:pt>
                <c:pt idx="18">
                  <c:v>2.5599947340934001E-3</c:v>
                </c:pt>
                <c:pt idx="19">
                  <c:v>2.85058380688923E-2</c:v>
                </c:pt>
                <c:pt idx="20">
                  <c:v>1.7496312742892199E-2</c:v>
                </c:pt>
                <c:pt idx="21">
                  <c:v>3.9149808520713104E-3</c:v>
                </c:pt>
                <c:pt idx="22">
                  <c:v>3.9199658963450096E-3</c:v>
                </c:pt>
                <c:pt idx="23">
                  <c:v>1.04342640194543E-2</c:v>
                </c:pt>
                <c:pt idx="24">
                  <c:v>5.25280453363643E-3</c:v>
                </c:pt>
                <c:pt idx="25">
                  <c:v>3.57742746382025E-2</c:v>
                </c:pt>
                <c:pt idx="26">
                  <c:v>3.19353298164285E-2</c:v>
                </c:pt>
                <c:pt idx="27">
                  <c:v>1.9178510834802701E-4</c:v>
                </c:pt>
                <c:pt idx="28">
                  <c:v>1.15790726638301E-2</c:v>
                </c:pt>
                <c:pt idx="29">
                  <c:v>1.2881685637256E-3</c:v>
                </c:pt>
                <c:pt idx="30">
                  <c:v>2.6868847553940399E-3</c:v>
                </c:pt>
                <c:pt idx="31">
                  <c:v>4.5303815527322197E-2</c:v>
                </c:pt>
                <c:pt idx="32">
                  <c:v>4.7939377953886697E-3</c:v>
                </c:pt>
                <c:pt idx="33">
                  <c:v>2.81413865684467E-2</c:v>
                </c:pt>
                <c:pt idx="34">
                  <c:v>4.04940094708086E-4</c:v>
                </c:pt>
                <c:pt idx="35">
                  <c:v>7.2243178045595597E-3</c:v>
                </c:pt>
                <c:pt idx="36">
                  <c:v>1.8266734589142499E-3</c:v>
                </c:pt>
                <c:pt idx="37">
                  <c:v>2.5843893287960701E-3</c:v>
                </c:pt>
                <c:pt idx="38">
                  <c:v>1.7599393420481502E-2</c:v>
                </c:pt>
                <c:pt idx="39">
                  <c:v>1.55637119915253E-2</c:v>
                </c:pt>
                <c:pt idx="40">
                  <c:v>4.7515502706093997E-2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7-4FC4-96D0-A13BE3E1C21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Data'!$A$10:$A$50</c:f>
              <c:numCache>
                <c:formatCode>General</c:formatCode>
                <c:ptCount val="41"/>
                <c:pt idx="0">
                  <c:v>4403</c:v>
                </c:pt>
                <c:pt idx="1">
                  <c:v>4404</c:v>
                </c:pt>
                <c:pt idx="2">
                  <c:v>4405</c:v>
                </c:pt>
                <c:pt idx="3">
                  <c:v>4406</c:v>
                </c:pt>
                <c:pt idx="4">
                  <c:v>4407</c:v>
                </c:pt>
                <c:pt idx="5">
                  <c:v>4408</c:v>
                </c:pt>
                <c:pt idx="6">
                  <c:v>4409</c:v>
                </c:pt>
                <c:pt idx="7">
                  <c:v>4410</c:v>
                </c:pt>
                <c:pt idx="8">
                  <c:v>4411</c:v>
                </c:pt>
                <c:pt idx="9">
                  <c:v>4412</c:v>
                </c:pt>
                <c:pt idx="10">
                  <c:v>4413</c:v>
                </c:pt>
                <c:pt idx="11">
                  <c:v>4414</c:v>
                </c:pt>
                <c:pt idx="12">
                  <c:v>4415</c:v>
                </c:pt>
                <c:pt idx="13">
                  <c:v>4416</c:v>
                </c:pt>
                <c:pt idx="14">
                  <c:v>4417</c:v>
                </c:pt>
                <c:pt idx="15">
                  <c:v>4418</c:v>
                </c:pt>
                <c:pt idx="16">
                  <c:v>4419</c:v>
                </c:pt>
                <c:pt idx="17">
                  <c:v>4420</c:v>
                </c:pt>
                <c:pt idx="18">
                  <c:v>4421</c:v>
                </c:pt>
                <c:pt idx="19">
                  <c:v>4422</c:v>
                </c:pt>
                <c:pt idx="20">
                  <c:v>4423</c:v>
                </c:pt>
                <c:pt idx="21">
                  <c:v>4424</c:v>
                </c:pt>
                <c:pt idx="22">
                  <c:v>4425</c:v>
                </c:pt>
                <c:pt idx="23">
                  <c:v>4426</c:v>
                </c:pt>
                <c:pt idx="24">
                  <c:v>4427</c:v>
                </c:pt>
                <c:pt idx="25">
                  <c:v>4428</c:v>
                </c:pt>
                <c:pt idx="26">
                  <c:v>4429</c:v>
                </c:pt>
                <c:pt idx="27">
                  <c:v>4430</c:v>
                </c:pt>
                <c:pt idx="28">
                  <c:v>4431</c:v>
                </c:pt>
                <c:pt idx="29">
                  <c:v>4432</c:v>
                </c:pt>
                <c:pt idx="30">
                  <c:v>4433</c:v>
                </c:pt>
                <c:pt idx="31">
                  <c:v>4434</c:v>
                </c:pt>
                <c:pt idx="32">
                  <c:v>4435</c:v>
                </c:pt>
                <c:pt idx="33">
                  <c:v>4436</c:v>
                </c:pt>
                <c:pt idx="34">
                  <c:v>4437</c:v>
                </c:pt>
                <c:pt idx="35">
                  <c:v>4438</c:v>
                </c:pt>
                <c:pt idx="36">
                  <c:v>4439</c:v>
                </c:pt>
                <c:pt idx="37">
                  <c:v>4440</c:v>
                </c:pt>
                <c:pt idx="38">
                  <c:v>4441</c:v>
                </c:pt>
                <c:pt idx="39">
                  <c:v>4442</c:v>
                </c:pt>
                <c:pt idx="40">
                  <c:v>4443</c:v>
                </c:pt>
              </c:numCache>
            </c:numRef>
          </c:xVal>
          <c:yVal>
            <c:numRef>
              <c:f>'All Data'!$Y$10:$Y$50</c:f>
              <c:numCache>
                <c:formatCode>0.000</c:formatCode>
                <c:ptCount val="41"/>
                <c:pt idx="0">
                  <c:v>2.4457792739408001E-3</c:v>
                </c:pt>
                <c:pt idx="1">
                  <c:v>2.6181143885291398E-3</c:v>
                </c:pt>
                <c:pt idx="2">
                  <c:v>0.100883829856108</c:v>
                </c:pt>
                <c:pt idx="3">
                  <c:v>7.6453155275746504E-2</c:v>
                </c:pt>
                <c:pt idx="4">
                  <c:v>2.9362547423824599E-3</c:v>
                </c:pt>
                <c:pt idx="5">
                  <c:v>4.5687124383430597E-3</c:v>
                </c:pt>
                <c:pt idx="6">
                  <c:v>1.91179972991542E-4</c:v>
                </c:pt>
                <c:pt idx="7">
                  <c:v>0.20762138336720501</c:v>
                </c:pt>
                <c:pt idx="8">
                  <c:v>4.5104493263315698E-6</c:v>
                </c:pt>
                <c:pt idx="9">
                  <c:v>6.6578001797543201E-3</c:v>
                </c:pt>
                <c:pt idx="10">
                  <c:v>6.4923133826055304E-4</c:v>
                </c:pt>
                <c:pt idx="11">
                  <c:v>6.5236139253835304E-3</c:v>
                </c:pt>
                <c:pt idx="12">
                  <c:v>0.12360570436223101</c:v>
                </c:pt>
                <c:pt idx="13">
                  <c:v>3.1978608983704797E-2</c:v>
                </c:pt>
                <c:pt idx="14">
                  <c:v>0.358309460692186</c:v>
                </c:pt>
                <c:pt idx="15">
                  <c:v>2.38102703584584E-4</c:v>
                </c:pt>
                <c:pt idx="16">
                  <c:v>2.10357939449623E-2</c:v>
                </c:pt>
                <c:pt idx="17">
                  <c:v>0.16389191876454601</c:v>
                </c:pt>
                <c:pt idx="18">
                  <c:v>1.84648853813131E-3</c:v>
                </c:pt>
                <c:pt idx="19">
                  <c:v>2.49704957112819E-2</c:v>
                </c:pt>
                <c:pt idx="20">
                  <c:v>1.50651460449288E-2</c:v>
                </c:pt>
                <c:pt idx="21">
                  <c:v>4.3860715445855798E-3</c:v>
                </c:pt>
                <c:pt idx="22">
                  <c:v>2.43503540722089E-2</c:v>
                </c:pt>
                <c:pt idx="23">
                  <c:v>1.53170654240964E-2</c:v>
                </c:pt>
                <c:pt idx="24">
                  <c:v>2.4827299754321599E-3</c:v>
                </c:pt>
                <c:pt idx="25">
                  <c:v>2.24952178943463E-2</c:v>
                </c:pt>
                <c:pt idx="26">
                  <c:v>3.0920838994840601E-2</c:v>
                </c:pt>
                <c:pt idx="27">
                  <c:v>4.5134397630801701E-4</c:v>
                </c:pt>
                <c:pt idx="28">
                  <c:v>8.3574884583593703E-2</c:v>
                </c:pt>
                <c:pt idx="29">
                  <c:v>8.0666261610110404E-4</c:v>
                </c:pt>
                <c:pt idx="30">
                  <c:v>4.1283581865783703E-3</c:v>
                </c:pt>
                <c:pt idx="31">
                  <c:v>5.02106030813722E-2</c:v>
                </c:pt>
                <c:pt idx="32">
                  <c:v>2.0117839661579599E-2</c:v>
                </c:pt>
                <c:pt idx="33">
                  <c:v>4.9139271616164701E-2</c:v>
                </c:pt>
                <c:pt idx="34">
                  <c:v>3.26351817333532E-3</c:v>
                </c:pt>
                <c:pt idx="35">
                  <c:v>9.0327544565782306E-3</c:v>
                </c:pt>
                <c:pt idx="36">
                  <c:v>1.0318268058387101E-5</c:v>
                </c:pt>
                <c:pt idx="37">
                  <c:v>5.94376706582265E-4</c:v>
                </c:pt>
                <c:pt idx="38">
                  <c:v>2.0522009986154201E-2</c:v>
                </c:pt>
                <c:pt idx="39">
                  <c:v>4.3620318354457297E-3</c:v>
                </c:pt>
                <c:pt idx="40">
                  <c:v>4.3397333846740299E-2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F7-4FC4-96D0-A13BE3E1C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9784"/>
        <c:axId val="668734704"/>
      </c:scatterChart>
      <c:valAx>
        <c:axId val="66872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IPL num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4704"/>
        <c:crosses val="autoZero"/>
        <c:crossBetween val="midCat"/>
      </c:valAx>
      <c:valAx>
        <c:axId val="6687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d33 err R25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Data'!$A$10:$A$50</c:f>
              <c:numCache>
                <c:formatCode>General</c:formatCode>
                <c:ptCount val="41"/>
                <c:pt idx="0">
                  <c:v>4403</c:v>
                </c:pt>
                <c:pt idx="1">
                  <c:v>4404</c:v>
                </c:pt>
                <c:pt idx="2">
                  <c:v>4405</c:v>
                </c:pt>
                <c:pt idx="3">
                  <c:v>4406</c:v>
                </c:pt>
                <c:pt idx="4">
                  <c:v>4407</c:v>
                </c:pt>
                <c:pt idx="5">
                  <c:v>4408</c:v>
                </c:pt>
                <c:pt idx="6">
                  <c:v>4409</c:v>
                </c:pt>
                <c:pt idx="7">
                  <c:v>4410</c:v>
                </c:pt>
                <c:pt idx="8">
                  <c:v>4411</c:v>
                </c:pt>
                <c:pt idx="9">
                  <c:v>4412</c:v>
                </c:pt>
                <c:pt idx="10">
                  <c:v>4413</c:v>
                </c:pt>
                <c:pt idx="11">
                  <c:v>4414</c:v>
                </c:pt>
                <c:pt idx="12">
                  <c:v>4415</c:v>
                </c:pt>
                <c:pt idx="13">
                  <c:v>4416</c:v>
                </c:pt>
                <c:pt idx="14">
                  <c:v>4417</c:v>
                </c:pt>
                <c:pt idx="15">
                  <c:v>4418</c:v>
                </c:pt>
                <c:pt idx="16">
                  <c:v>4419</c:v>
                </c:pt>
                <c:pt idx="17">
                  <c:v>4420</c:v>
                </c:pt>
                <c:pt idx="18">
                  <c:v>4421</c:v>
                </c:pt>
                <c:pt idx="19">
                  <c:v>4422</c:v>
                </c:pt>
                <c:pt idx="20">
                  <c:v>4423</c:v>
                </c:pt>
                <c:pt idx="21">
                  <c:v>4424</c:v>
                </c:pt>
                <c:pt idx="22">
                  <c:v>4425</c:v>
                </c:pt>
                <c:pt idx="23">
                  <c:v>4426</c:v>
                </c:pt>
                <c:pt idx="24">
                  <c:v>4427</c:v>
                </c:pt>
                <c:pt idx="25">
                  <c:v>4428</c:v>
                </c:pt>
                <c:pt idx="26">
                  <c:v>4429</c:v>
                </c:pt>
                <c:pt idx="27">
                  <c:v>4430</c:v>
                </c:pt>
                <c:pt idx="28">
                  <c:v>4431</c:v>
                </c:pt>
                <c:pt idx="29">
                  <c:v>4432</c:v>
                </c:pt>
                <c:pt idx="30">
                  <c:v>4433</c:v>
                </c:pt>
                <c:pt idx="31">
                  <c:v>4434</c:v>
                </c:pt>
                <c:pt idx="32">
                  <c:v>4435</c:v>
                </c:pt>
                <c:pt idx="33">
                  <c:v>4436</c:v>
                </c:pt>
                <c:pt idx="34">
                  <c:v>4437</c:v>
                </c:pt>
                <c:pt idx="35">
                  <c:v>4438</c:v>
                </c:pt>
                <c:pt idx="36">
                  <c:v>4439</c:v>
                </c:pt>
                <c:pt idx="37">
                  <c:v>4440</c:v>
                </c:pt>
                <c:pt idx="38">
                  <c:v>4441</c:v>
                </c:pt>
                <c:pt idx="39">
                  <c:v>4442</c:v>
                </c:pt>
                <c:pt idx="40">
                  <c:v>4443</c:v>
                </c:pt>
              </c:numCache>
            </c:numRef>
          </c:xVal>
          <c:yVal>
            <c:numRef>
              <c:f>'All Data'!$O$10:$O$50</c:f>
              <c:numCache>
                <c:formatCode>0.000</c:formatCode>
                <c:ptCount val="41"/>
                <c:pt idx="0">
                  <c:v>6.2238527246140799E-3</c:v>
                </c:pt>
                <c:pt idx="1">
                  <c:v>3.6083961795211599E-3</c:v>
                </c:pt>
                <c:pt idx="2">
                  <c:v>5.8028747771588099E-3</c:v>
                </c:pt>
                <c:pt idx="3">
                  <c:v>5.4392680990040902E-3</c:v>
                </c:pt>
                <c:pt idx="4">
                  <c:v>4.1037511536494396E-3</c:v>
                </c:pt>
                <c:pt idx="5">
                  <c:v>4.4817724641588903E-3</c:v>
                </c:pt>
                <c:pt idx="6">
                  <c:v>1.01122632516355E-2</c:v>
                </c:pt>
                <c:pt idx="7">
                  <c:v>1.1664617520124E-2</c:v>
                </c:pt>
                <c:pt idx="8">
                  <c:v>7.7297306932196897E-3</c:v>
                </c:pt>
                <c:pt idx="9">
                  <c:v>8.0332048016891703E-3</c:v>
                </c:pt>
                <c:pt idx="10">
                  <c:v>6.5519200194007598E-3</c:v>
                </c:pt>
                <c:pt idx="11">
                  <c:v>5.0911738736493699E-3</c:v>
                </c:pt>
                <c:pt idx="12">
                  <c:v>6.2487092672041797E-3</c:v>
                </c:pt>
                <c:pt idx="13">
                  <c:v>7.1430827020327404E-3</c:v>
                </c:pt>
                <c:pt idx="14">
                  <c:v>4.7803323341397601E-3</c:v>
                </c:pt>
                <c:pt idx="15">
                  <c:v>4.54254547305532E-3</c:v>
                </c:pt>
                <c:pt idx="16">
                  <c:v>4.5396884086110097E-3</c:v>
                </c:pt>
                <c:pt idx="17">
                  <c:v>5.4582471746221798E-3</c:v>
                </c:pt>
                <c:pt idx="18">
                  <c:v>3.7240905390125002E-3</c:v>
                </c:pt>
                <c:pt idx="19">
                  <c:v>5.4330934599618698E-3</c:v>
                </c:pt>
                <c:pt idx="20">
                  <c:v>5.1239076188289902E-3</c:v>
                </c:pt>
                <c:pt idx="21">
                  <c:v>4.6936939099351399E-3</c:v>
                </c:pt>
                <c:pt idx="22">
                  <c:v>3.5320980681983198E-3</c:v>
                </c:pt>
                <c:pt idx="23">
                  <c:v>1.03129389449134E-2</c:v>
                </c:pt>
                <c:pt idx="24">
                  <c:v>1.25176615414318E-2</c:v>
                </c:pt>
                <c:pt idx="25">
                  <c:v>1.56519271612411E-2</c:v>
                </c:pt>
                <c:pt idx="26">
                  <c:v>4.8027677752789603E-3</c:v>
                </c:pt>
                <c:pt idx="27">
                  <c:v>4.8341044755330501E-3</c:v>
                </c:pt>
                <c:pt idx="28">
                  <c:v>5.68766624500683E-3</c:v>
                </c:pt>
                <c:pt idx="29">
                  <c:v>3.6305749342492202E-3</c:v>
                </c:pt>
                <c:pt idx="30">
                  <c:v>4.7612690068593198E-3</c:v>
                </c:pt>
                <c:pt idx="31">
                  <c:v>1.4236189609917699E-2</c:v>
                </c:pt>
                <c:pt idx="32">
                  <c:v>2.4843726037411602E-2</c:v>
                </c:pt>
                <c:pt idx="33">
                  <c:v>2.0385747468014099E-2</c:v>
                </c:pt>
                <c:pt idx="34">
                  <c:v>2.0373938494218001E-2</c:v>
                </c:pt>
                <c:pt idx="35">
                  <c:v>1.6743624547308902E-2</c:v>
                </c:pt>
                <c:pt idx="36">
                  <c:v>1.7115209821833802E-2</c:v>
                </c:pt>
                <c:pt idx="37">
                  <c:v>1.61399946114897E-2</c:v>
                </c:pt>
                <c:pt idx="38">
                  <c:v>1.9428297750227901E-2</c:v>
                </c:pt>
                <c:pt idx="39">
                  <c:v>1.78578597470232E-2</c:v>
                </c:pt>
                <c:pt idx="40">
                  <c:v>2.0696206541338E-2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2-472E-9477-0BA4BDCB3B46}"/>
            </c:ext>
          </c:extLst>
        </c:ser>
        <c:ser>
          <c:idx val="1"/>
          <c:order val="1"/>
          <c:tx>
            <c:v>d34 err R25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Data'!$A$10:$A$50</c:f>
              <c:numCache>
                <c:formatCode>General</c:formatCode>
                <c:ptCount val="41"/>
                <c:pt idx="0">
                  <c:v>4403</c:v>
                </c:pt>
                <c:pt idx="1">
                  <c:v>4404</c:v>
                </c:pt>
                <c:pt idx="2">
                  <c:v>4405</c:v>
                </c:pt>
                <c:pt idx="3">
                  <c:v>4406</c:v>
                </c:pt>
                <c:pt idx="4">
                  <c:v>4407</c:v>
                </c:pt>
                <c:pt idx="5">
                  <c:v>4408</c:v>
                </c:pt>
                <c:pt idx="6">
                  <c:v>4409</c:v>
                </c:pt>
                <c:pt idx="7">
                  <c:v>4410</c:v>
                </c:pt>
                <c:pt idx="8">
                  <c:v>4411</c:v>
                </c:pt>
                <c:pt idx="9">
                  <c:v>4412</c:v>
                </c:pt>
                <c:pt idx="10">
                  <c:v>4413</c:v>
                </c:pt>
                <c:pt idx="11">
                  <c:v>4414</c:v>
                </c:pt>
                <c:pt idx="12">
                  <c:v>4415</c:v>
                </c:pt>
                <c:pt idx="13">
                  <c:v>4416</c:v>
                </c:pt>
                <c:pt idx="14">
                  <c:v>4417</c:v>
                </c:pt>
                <c:pt idx="15">
                  <c:v>4418</c:v>
                </c:pt>
                <c:pt idx="16">
                  <c:v>4419</c:v>
                </c:pt>
                <c:pt idx="17">
                  <c:v>4420</c:v>
                </c:pt>
                <c:pt idx="18">
                  <c:v>4421</c:v>
                </c:pt>
                <c:pt idx="19">
                  <c:v>4422</c:v>
                </c:pt>
                <c:pt idx="20">
                  <c:v>4423</c:v>
                </c:pt>
                <c:pt idx="21">
                  <c:v>4424</c:v>
                </c:pt>
                <c:pt idx="22">
                  <c:v>4425</c:v>
                </c:pt>
                <c:pt idx="23">
                  <c:v>4426</c:v>
                </c:pt>
                <c:pt idx="24">
                  <c:v>4427</c:v>
                </c:pt>
                <c:pt idx="25">
                  <c:v>4428</c:v>
                </c:pt>
                <c:pt idx="26">
                  <c:v>4429</c:v>
                </c:pt>
                <c:pt idx="27">
                  <c:v>4430</c:v>
                </c:pt>
                <c:pt idx="28">
                  <c:v>4431</c:v>
                </c:pt>
                <c:pt idx="29">
                  <c:v>4432</c:v>
                </c:pt>
                <c:pt idx="30">
                  <c:v>4433</c:v>
                </c:pt>
                <c:pt idx="31">
                  <c:v>4434</c:v>
                </c:pt>
                <c:pt idx="32">
                  <c:v>4435</c:v>
                </c:pt>
                <c:pt idx="33">
                  <c:v>4436</c:v>
                </c:pt>
                <c:pt idx="34">
                  <c:v>4437</c:v>
                </c:pt>
                <c:pt idx="35">
                  <c:v>4438</c:v>
                </c:pt>
                <c:pt idx="36">
                  <c:v>4439</c:v>
                </c:pt>
                <c:pt idx="37">
                  <c:v>4440</c:v>
                </c:pt>
                <c:pt idx="38">
                  <c:v>4441</c:v>
                </c:pt>
                <c:pt idx="39">
                  <c:v>4442</c:v>
                </c:pt>
                <c:pt idx="40">
                  <c:v>4443</c:v>
                </c:pt>
              </c:numCache>
            </c:numRef>
          </c:xVal>
          <c:yVal>
            <c:numRef>
              <c:f>'All Data'!$Q$10:$Q$50</c:f>
              <c:numCache>
                <c:formatCode>0.000</c:formatCode>
                <c:ptCount val="41"/>
                <c:pt idx="0">
                  <c:v>5.9879341573589899E-3</c:v>
                </c:pt>
                <c:pt idx="1">
                  <c:v>3.1359856497354399E-3</c:v>
                </c:pt>
                <c:pt idx="2">
                  <c:v>1.3313235963139599E-3</c:v>
                </c:pt>
                <c:pt idx="3">
                  <c:v>1.46544538219867E-3</c:v>
                </c:pt>
                <c:pt idx="4">
                  <c:v>1.45320239487804E-3</c:v>
                </c:pt>
                <c:pt idx="5">
                  <c:v>1.1731363101037001E-3</c:v>
                </c:pt>
                <c:pt idx="6">
                  <c:v>3.1221324119927898E-3</c:v>
                </c:pt>
                <c:pt idx="7">
                  <c:v>1.3136677912709801E-3</c:v>
                </c:pt>
                <c:pt idx="8">
                  <c:v>6.06885978462919E-3</c:v>
                </c:pt>
                <c:pt idx="9">
                  <c:v>2.2650153176204798E-3</c:v>
                </c:pt>
                <c:pt idx="10">
                  <c:v>1.20586580370076E-3</c:v>
                </c:pt>
                <c:pt idx="11">
                  <c:v>5.9156868077189003E-3</c:v>
                </c:pt>
                <c:pt idx="12">
                  <c:v>1.29500814134279E-3</c:v>
                </c:pt>
                <c:pt idx="13">
                  <c:v>1.06140158554581E-3</c:v>
                </c:pt>
                <c:pt idx="14">
                  <c:v>1.30336820179732E-3</c:v>
                </c:pt>
                <c:pt idx="15">
                  <c:v>1.38726328028569E-3</c:v>
                </c:pt>
                <c:pt idx="16">
                  <c:v>1.4732562324725001E-3</c:v>
                </c:pt>
                <c:pt idx="17">
                  <c:v>1.67075870419648E-3</c:v>
                </c:pt>
                <c:pt idx="18">
                  <c:v>1.1954241300371001E-3</c:v>
                </c:pt>
                <c:pt idx="19">
                  <c:v>1.3481098598191099E-3</c:v>
                </c:pt>
                <c:pt idx="20">
                  <c:v>1.07673444891441E-3</c:v>
                </c:pt>
                <c:pt idx="21">
                  <c:v>2.79662568880641E-3</c:v>
                </c:pt>
                <c:pt idx="22">
                  <c:v>1.3862090987529301E-3</c:v>
                </c:pt>
                <c:pt idx="23">
                  <c:v>1.35924650408083E-3</c:v>
                </c:pt>
                <c:pt idx="24">
                  <c:v>1.5927578147287901E-3</c:v>
                </c:pt>
                <c:pt idx="25">
                  <c:v>1.4114169812171899E-3</c:v>
                </c:pt>
                <c:pt idx="26">
                  <c:v>4.1051286050510904E-3</c:v>
                </c:pt>
                <c:pt idx="27">
                  <c:v>1.38153203467819E-3</c:v>
                </c:pt>
                <c:pt idx="28">
                  <c:v>1.3669579952902001E-3</c:v>
                </c:pt>
                <c:pt idx="29">
                  <c:v>1.11386715899853E-3</c:v>
                </c:pt>
                <c:pt idx="30">
                  <c:v>1.3138672447509301E-3</c:v>
                </c:pt>
                <c:pt idx="31">
                  <c:v>3.7865664474903702E-3</c:v>
                </c:pt>
                <c:pt idx="32">
                  <c:v>1.51314917133991E-3</c:v>
                </c:pt>
                <c:pt idx="33">
                  <c:v>1.56934503786295E-3</c:v>
                </c:pt>
                <c:pt idx="34">
                  <c:v>1.2753833733634499E-3</c:v>
                </c:pt>
                <c:pt idx="35">
                  <c:v>4.3811103872798797E-3</c:v>
                </c:pt>
                <c:pt idx="36">
                  <c:v>1.3978821692108899E-3</c:v>
                </c:pt>
                <c:pt idx="37">
                  <c:v>1.50867288188061E-3</c:v>
                </c:pt>
                <c:pt idx="38">
                  <c:v>6.8316934910134597E-3</c:v>
                </c:pt>
                <c:pt idx="39">
                  <c:v>1.53629137227494E-3</c:v>
                </c:pt>
                <c:pt idx="40">
                  <c:v>2.38745124751718E-3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52-472E-9477-0BA4BDCB3B46}"/>
            </c:ext>
          </c:extLst>
        </c:ser>
        <c:ser>
          <c:idx val="2"/>
          <c:order val="2"/>
          <c:tx>
            <c:v>d33 err R24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'[1]All Data'!$A$4:$A$143</c:f>
              <c:numCache>
                <c:formatCode>General</c:formatCode>
                <c:ptCount val="140"/>
                <c:pt idx="0">
                  <c:v>4258</c:v>
                </c:pt>
                <c:pt idx="1">
                  <c:v>4259</c:v>
                </c:pt>
                <c:pt idx="2">
                  <c:v>4260</c:v>
                </c:pt>
                <c:pt idx="3">
                  <c:v>4261</c:v>
                </c:pt>
                <c:pt idx="4">
                  <c:v>4262</c:v>
                </c:pt>
                <c:pt idx="5">
                  <c:v>4263</c:v>
                </c:pt>
                <c:pt idx="6">
                  <c:v>4264</c:v>
                </c:pt>
                <c:pt idx="7">
                  <c:v>4265</c:v>
                </c:pt>
                <c:pt idx="8">
                  <c:v>4266</c:v>
                </c:pt>
                <c:pt idx="9">
                  <c:v>4267</c:v>
                </c:pt>
                <c:pt idx="10">
                  <c:v>4268</c:v>
                </c:pt>
                <c:pt idx="11">
                  <c:v>4271</c:v>
                </c:pt>
                <c:pt idx="12">
                  <c:v>4272</c:v>
                </c:pt>
                <c:pt idx="13">
                  <c:v>4273</c:v>
                </c:pt>
                <c:pt idx="14">
                  <c:v>4274</c:v>
                </c:pt>
                <c:pt idx="15">
                  <c:v>4275</c:v>
                </c:pt>
                <c:pt idx="16">
                  <c:v>4276</c:v>
                </c:pt>
                <c:pt idx="17">
                  <c:v>4277</c:v>
                </c:pt>
                <c:pt idx="18">
                  <c:v>4278</c:v>
                </c:pt>
                <c:pt idx="19">
                  <c:v>4279</c:v>
                </c:pt>
                <c:pt idx="20">
                  <c:v>4280</c:v>
                </c:pt>
                <c:pt idx="21">
                  <c:v>4281</c:v>
                </c:pt>
                <c:pt idx="22">
                  <c:v>4282</c:v>
                </c:pt>
                <c:pt idx="23">
                  <c:v>4283</c:v>
                </c:pt>
                <c:pt idx="24">
                  <c:v>4284</c:v>
                </c:pt>
                <c:pt idx="25">
                  <c:v>4285</c:v>
                </c:pt>
                <c:pt idx="26">
                  <c:v>4286</c:v>
                </c:pt>
                <c:pt idx="27">
                  <c:v>4287</c:v>
                </c:pt>
                <c:pt idx="28">
                  <c:v>4288</c:v>
                </c:pt>
                <c:pt idx="29">
                  <c:v>4289</c:v>
                </c:pt>
                <c:pt idx="30">
                  <c:v>4290</c:v>
                </c:pt>
                <c:pt idx="31">
                  <c:v>4291</c:v>
                </c:pt>
                <c:pt idx="32">
                  <c:v>4292</c:v>
                </c:pt>
                <c:pt idx="33">
                  <c:v>4293</c:v>
                </c:pt>
                <c:pt idx="34">
                  <c:v>4295</c:v>
                </c:pt>
                <c:pt idx="35">
                  <c:v>4296</c:v>
                </c:pt>
                <c:pt idx="36">
                  <c:v>4297</c:v>
                </c:pt>
                <c:pt idx="37">
                  <c:v>4298</c:v>
                </c:pt>
                <c:pt idx="38">
                  <c:v>4299</c:v>
                </c:pt>
                <c:pt idx="39">
                  <c:v>4300</c:v>
                </c:pt>
                <c:pt idx="40">
                  <c:v>4301</c:v>
                </c:pt>
                <c:pt idx="41">
                  <c:v>4302</c:v>
                </c:pt>
                <c:pt idx="42">
                  <c:v>4303</c:v>
                </c:pt>
                <c:pt idx="43">
                  <c:v>4304</c:v>
                </c:pt>
                <c:pt idx="44">
                  <c:v>4305</c:v>
                </c:pt>
                <c:pt idx="45">
                  <c:v>4306</c:v>
                </c:pt>
                <c:pt idx="46">
                  <c:v>4307</c:v>
                </c:pt>
                <c:pt idx="47">
                  <c:v>4308</c:v>
                </c:pt>
                <c:pt idx="48">
                  <c:v>4309</c:v>
                </c:pt>
                <c:pt idx="49">
                  <c:v>4310</c:v>
                </c:pt>
                <c:pt idx="50">
                  <c:v>4311</c:v>
                </c:pt>
                <c:pt idx="51">
                  <c:v>4312</c:v>
                </c:pt>
                <c:pt idx="52">
                  <c:v>4313</c:v>
                </c:pt>
                <c:pt idx="53">
                  <c:v>4314</c:v>
                </c:pt>
                <c:pt idx="54">
                  <c:v>4315</c:v>
                </c:pt>
                <c:pt idx="55">
                  <c:v>4316</c:v>
                </c:pt>
                <c:pt idx="56">
                  <c:v>4317</c:v>
                </c:pt>
                <c:pt idx="57">
                  <c:v>4318</c:v>
                </c:pt>
                <c:pt idx="58">
                  <c:v>4319</c:v>
                </c:pt>
                <c:pt idx="59">
                  <c:v>4320</c:v>
                </c:pt>
                <c:pt idx="60">
                  <c:v>4321</c:v>
                </c:pt>
                <c:pt idx="61">
                  <c:v>4322</c:v>
                </c:pt>
                <c:pt idx="62">
                  <c:v>4323</c:v>
                </c:pt>
                <c:pt idx="63">
                  <c:v>4324</c:v>
                </c:pt>
                <c:pt idx="64">
                  <c:v>4325</c:v>
                </c:pt>
                <c:pt idx="65">
                  <c:v>4326</c:v>
                </c:pt>
                <c:pt idx="66">
                  <c:v>4327</c:v>
                </c:pt>
                <c:pt idx="67">
                  <c:v>4328</c:v>
                </c:pt>
                <c:pt idx="68">
                  <c:v>4330</c:v>
                </c:pt>
                <c:pt idx="69">
                  <c:v>4331</c:v>
                </c:pt>
                <c:pt idx="70">
                  <c:v>4332</c:v>
                </c:pt>
                <c:pt idx="71">
                  <c:v>4333</c:v>
                </c:pt>
                <c:pt idx="72">
                  <c:v>4334</c:v>
                </c:pt>
                <c:pt idx="73">
                  <c:v>4335</c:v>
                </c:pt>
                <c:pt idx="74">
                  <c:v>4336</c:v>
                </c:pt>
                <c:pt idx="75">
                  <c:v>4337</c:v>
                </c:pt>
                <c:pt idx="76">
                  <c:v>4338</c:v>
                </c:pt>
                <c:pt idx="77">
                  <c:v>4339</c:v>
                </c:pt>
                <c:pt idx="78">
                  <c:v>4340</c:v>
                </c:pt>
                <c:pt idx="79">
                  <c:v>4342</c:v>
                </c:pt>
                <c:pt idx="80">
                  <c:v>4343</c:v>
                </c:pt>
                <c:pt idx="81">
                  <c:v>4344</c:v>
                </c:pt>
                <c:pt idx="82">
                  <c:v>4345</c:v>
                </c:pt>
                <c:pt idx="83">
                  <c:v>4346</c:v>
                </c:pt>
                <c:pt idx="84">
                  <c:v>4347</c:v>
                </c:pt>
                <c:pt idx="85">
                  <c:v>4348</c:v>
                </c:pt>
                <c:pt idx="86">
                  <c:v>4349</c:v>
                </c:pt>
                <c:pt idx="87">
                  <c:v>4350</c:v>
                </c:pt>
                <c:pt idx="88">
                  <c:v>4351</c:v>
                </c:pt>
                <c:pt idx="89">
                  <c:v>4352</c:v>
                </c:pt>
                <c:pt idx="90">
                  <c:v>4353</c:v>
                </c:pt>
                <c:pt idx="91">
                  <c:v>4354</c:v>
                </c:pt>
                <c:pt idx="92">
                  <c:v>4355</c:v>
                </c:pt>
                <c:pt idx="93">
                  <c:v>4356</c:v>
                </c:pt>
                <c:pt idx="94">
                  <c:v>4357</c:v>
                </c:pt>
                <c:pt idx="95">
                  <c:v>4358</c:v>
                </c:pt>
                <c:pt idx="96">
                  <c:v>4359</c:v>
                </c:pt>
                <c:pt idx="97">
                  <c:v>4360</c:v>
                </c:pt>
                <c:pt idx="98">
                  <c:v>4361</c:v>
                </c:pt>
                <c:pt idx="99">
                  <c:v>4362</c:v>
                </c:pt>
                <c:pt idx="100">
                  <c:v>4363</c:v>
                </c:pt>
                <c:pt idx="101">
                  <c:v>4364</c:v>
                </c:pt>
                <c:pt idx="102">
                  <c:v>4365</c:v>
                </c:pt>
                <c:pt idx="103">
                  <c:v>4366</c:v>
                </c:pt>
                <c:pt idx="104">
                  <c:v>4367</c:v>
                </c:pt>
                <c:pt idx="105">
                  <c:v>4368</c:v>
                </c:pt>
                <c:pt idx="106">
                  <c:v>4369</c:v>
                </c:pt>
                <c:pt idx="107">
                  <c:v>4370</c:v>
                </c:pt>
                <c:pt idx="108">
                  <c:v>4371</c:v>
                </c:pt>
                <c:pt idx="109">
                  <c:v>4372</c:v>
                </c:pt>
                <c:pt idx="110">
                  <c:v>4373</c:v>
                </c:pt>
                <c:pt idx="111">
                  <c:v>4374</c:v>
                </c:pt>
                <c:pt idx="112">
                  <c:v>4375</c:v>
                </c:pt>
                <c:pt idx="113">
                  <c:v>4376</c:v>
                </c:pt>
                <c:pt idx="114">
                  <c:v>4377</c:v>
                </c:pt>
                <c:pt idx="115">
                  <c:v>4378</c:v>
                </c:pt>
                <c:pt idx="116">
                  <c:v>4379</c:v>
                </c:pt>
                <c:pt idx="117">
                  <c:v>4380</c:v>
                </c:pt>
                <c:pt idx="118">
                  <c:v>4381</c:v>
                </c:pt>
                <c:pt idx="119">
                  <c:v>4382</c:v>
                </c:pt>
                <c:pt idx="120">
                  <c:v>4383</c:v>
                </c:pt>
                <c:pt idx="121">
                  <c:v>4384</c:v>
                </c:pt>
                <c:pt idx="122">
                  <c:v>4385</c:v>
                </c:pt>
                <c:pt idx="123">
                  <c:v>4386</c:v>
                </c:pt>
                <c:pt idx="124">
                  <c:v>4387</c:v>
                </c:pt>
                <c:pt idx="125">
                  <c:v>4388</c:v>
                </c:pt>
                <c:pt idx="126">
                  <c:v>4389</c:v>
                </c:pt>
                <c:pt idx="127">
                  <c:v>4390</c:v>
                </c:pt>
                <c:pt idx="128">
                  <c:v>4391</c:v>
                </c:pt>
                <c:pt idx="129">
                  <c:v>4392</c:v>
                </c:pt>
                <c:pt idx="130">
                  <c:v>4393</c:v>
                </c:pt>
                <c:pt idx="131">
                  <c:v>4394</c:v>
                </c:pt>
                <c:pt idx="132">
                  <c:v>4395</c:v>
                </c:pt>
                <c:pt idx="133">
                  <c:v>4396</c:v>
                </c:pt>
                <c:pt idx="134">
                  <c:v>4397</c:v>
                </c:pt>
                <c:pt idx="135">
                  <c:v>4398</c:v>
                </c:pt>
                <c:pt idx="136">
                  <c:v>4399</c:v>
                </c:pt>
                <c:pt idx="137">
                  <c:v>4400</c:v>
                </c:pt>
                <c:pt idx="138">
                  <c:v>4401</c:v>
                </c:pt>
                <c:pt idx="139">
                  <c:v>4402</c:v>
                </c:pt>
              </c:numCache>
            </c:numRef>
          </c:xVal>
          <c:yVal>
            <c:numRef>
              <c:f>'[1]All Data'!$O$4:$O$143</c:f>
              <c:numCache>
                <c:formatCode>General</c:formatCode>
                <c:ptCount val="140"/>
                <c:pt idx="0">
                  <c:v>6.5660796248058597E-3</c:v>
                </c:pt>
                <c:pt idx="1">
                  <c:v>3.89534362393139E-3</c:v>
                </c:pt>
                <c:pt idx="2">
                  <c:v>5.08672644666305E-3</c:v>
                </c:pt>
                <c:pt idx="3">
                  <c:v>4.8543020661305902E-3</c:v>
                </c:pt>
                <c:pt idx="4">
                  <c:v>4.9524696590177103E-3</c:v>
                </c:pt>
                <c:pt idx="5">
                  <c:v>4.4834579632304699E-3</c:v>
                </c:pt>
                <c:pt idx="6">
                  <c:v>4.2194524675606701E-3</c:v>
                </c:pt>
                <c:pt idx="7">
                  <c:v>3.8008973017411001E-3</c:v>
                </c:pt>
                <c:pt idx="8">
                  <c:v>4.4996715187037503E-3</c:v>
                </c:pt>
                <c:pt idx="9">
                  <c:v>4.2897109967179603E-3</c:v>
                </c:pt>
                <c:pt idx="10">
                  <c:v>3.71681250163769E-3</c:v>
                </c:pt>
                <c:pt idx="11">
                  <c:v>5.4416267212108399E-3</c:v>
                </c:pt>
                <c:pt idx="12">
                  <c:v>4.7502682859523601E-3</c:v>
                </c:pt>
                <c:pt idx="13">
                  <c:v>3.9338964064629996E-3</c:v>
                </c:pt>
                <c:pt idx="14">
                  <c:v>5.6051388468149697E-3</c:v>
                </c:pt>
                <c:pt idx="15">
                  <c:v>4.7476486503050001E-3</c:v>
                </c:pt>
                <c:pt idx="16">
                  <c:v>3.92244229672087E-3</c:v>
                </c:pt>
                <c:pt idx="17">
                  <c:v>4.13477001885255E-3</c:v>
                </c:pt>
                <c:pt idx="18">
                  <c:v>4.6998981893029198E-3</c:v>
                </c:pt>
                <c:pt idx="19">
                  <c:v>4.6644757296569299E-3</c:v>
                </c:pt>
                <c:pt idx="20">
                  <c:v>5.1192650007765104E-3</c:v>
                </c:pt>
                <c:pt idx="21">
                  <c:v>4.7755899245469401E-3</c:v>
                </c:pt>
                <c:pt idx="22">
                  <c:v>4.42347139823777E-3</c:v>
                </c:pt>
                <c:pt idx="23">
                  <c:v>5.5737695292620701E-3</c:v>
                </c:pt>
                <c:pt idx="24">
                  <c:v>5.0382760242791E-3</c:v>
                </c:pt>
                <c:pt idx="25">
                  <c:v>3.5574081429323801E-3</c:v>
                </c:pt>
                <c:pt idx="26">
                  <c:v>4.4013639969552997E-3</c:v>
                </c:pt>
                <c:pt idx="27">
                  <c:v>5.4593617613795898E-3</c:v>
                </c:pt>
                <c:pt idx="28">
                  <c:v>4.2279060888946399E-3</c:v>
                </c:pt>
                <c:pt idx="29">
                  <c:v>5.5220350579125296E-3</c:v>
                </c:pt>
                <c:pt idx="30">
                  <c:v>5.0640967345635304E-3</c:v>
                </c:pt>
                <c:pt idx="31">
                  <c:v>5.6126614514376699E-3</c:v>
                </c:pt>
                <c:pt idx="32">
                  <c:v>5.1099046460295998E-3</c:v>
                </c:pt>
                <c:pt idx="33">
                  <c:v>4.9590810438998496E-3</c:v>
                </c:pt>
                <c:pt idx="34">
                  <c:v>6.4313173839619401E-3</c:v>
                </c:pt>
                <c:pt idx="35">
                  <c:v>5.0272092780064698E-3</c:v>
                </c:pt>
                <c:pt idx="36">
                  <c:v>5.7237700755551398E-3</c:v>
                </c:pt>
                <c:pt idx="37">
                  <c:v>5.13206381068608E-3</c:v>
                </c:pt>
                <c:pt idx="38">
                  <c:v>4.5444817484569296E-3</c:v>
                </c:pt>
                <c:pt idx="39">
                  <c:v>4.4844972473058803E-3</c:v>
                </c:pt>
                <c:pt idx="40">
                  <c:v>4.8019617209225096E-3</c:v>
                </c:pt>
                <c:pt idx="41">
                  <c:v>3.8219782926220401E-3</c:v>
                </c:pt>
                <c:pt idx="42">
                  <c:v>5.9829955217695803E-3</c:v>
                </c:pt>
                <c:pt idx="43">
                  <c:v>5.4982870415404804E-3</c:v>
                </c:pt>
                <c:pt idx="44">
                  <c:v>4.6579138979533702E-3</c:v>
                </c:pt>
                <c:pt idx="45">
                  <c:v>4.3694623832541404E-3</c:v>
                </c:pt>
                <c:pt idx="46">
                  <c:v>3.9961070696925404E-3</c:v>
                </c:pt>
                <c:pt idx="47">
                  <c:v>6.2993317782933196E-3</c:v>
                </c:pt>
                <c:pt idx="48">
                  <c:v>4.9077737748743503E-3</c:v>
                </c:pt>
                <c:pt idx="49">
                  <c:v>4.6184259187432601E-3</c:v>
                </c:pt>
                <c:pt idx="50">
                  <c:v>4.4251431303891104E-3</c:v>
                </c:pt>
                <c:pt idx="51">
                  <c:v>5.08164504105677E-3</c:v>
                </c:pt>
                <c:pt idx="52">
                  <c:v>5.1148681376652697E-3</c:v>
                </c:pt>
                <c:pt idx="53">
                  <c:v>4.1756333682596899E-3</c:v>
                </c:pt>
                <c:pt idx="54">
                  <c:v>4.5656767141109599E-3</c:v>
                </c:pt>
                <c:pt idx="55">
                  <c:v>5.5785747344155399E-3</c:v>
                </c:pt>
                <c:pt idx="56">
                  <c:v>5.2068754325937296E-3</c:v>
                </c:pt>
                <c:pt idx="57">
                  <c:v>5.9343686423934498E-3</c:v>
                </c:pt>
                <c:pt idx="58">
                  <c:v>4.2472820182233202E-3</c:v>
                </c:pt>
                <c:pt idx="59">
                  <c:v>5.30215390108055E-3</c:v>
                </c:pt>
                <c:pt idx="60">
                  <c:v>5.0985800259785502E-3</c:v>
                </c:pt>
                <c:pt idx="61">
                  <c:v>4.5081742176796896E-3</c:v>
                </c:pt>
                <c:pt idx="62">
                  <c:v>4.6764106656802702E-3</c:v>
                </c:pt>
                <c:pt idx="63">
                  <c:v>5.3323587747663602E-3</c:v>
                </c:pt>
                <c:pt idx="64">
                  <c:v>4.0112952984104697E-3</c:v>
                </c:pt>
                <c:pt idx="65">
                  <c:v>5.8584916282445904E-3</c:v>
                </c:pt>
                <c:pt idx="66">
                  <c:v>4.8886049799699398E-3</c:v>
                </c:pt>
                <c:pt idx="67">
                  <c:v>5.4367539377031997E-3</c:v>
                </c:pt>
                <c:pt idx="68">
                  <c:v>4.2112965233188698E-3</c:v>
                </c:pt>
                <c:pt idx="69">
                  <c:v>4.1667756607664903E-3</c:v>
                </c:pt>
                <c:pt idx="70">
                  <c:v>4.55344566544551E-3</c:v>
                </c:pt>
                <c:pt idx="71">
                  <c:v>5.2899329316519403E-3</c:v>
                </c:pt>
                <c:pt idx="72">
                  <c:v>4.3573108531278701E-3</c:v>
                </c:pt>
                <c:pt idx="73">
                  <c:v>4.8542322890947299E-3</c:v>
                </c:pt>
                <c:pt idx="74">
                  <c:v>4.5395309472858001E-3</c:v>
                </c:pt>
                <c:pt idx="75">
                  <c:v>4.8101991497657504E-3</c:v>
                </c:pt>
                <c:pt idx="76">
                  <c:v>4.4293473084876401E-3</c:v>
                </c:pt>
                <c:pt idx="77">
                  <c:v>5.0180985379155796E-3</c:v>
                </c:pt>
                <c:pt idx="78">
                  <c:v>4.07590969298364E-3</c:v>
                </c:pt>
                <c:pt idx="79">
                  <c:v>5.50511936791613E-3</c:v>
                </c:pt>
                <c:pt idx="80">
                  <c:v>4.6887401316004001E-3</c:v>
                </c:pt>
                <c:pt idx="81">
                  <c:v>6.0462089442140897E-3</c:v>
                </c:pt>
                <c:pt idx="82">
                  <c:v>4.7785516620162801E-3</c:v>
                </c:pt>
                <c:pt idx="83">
                  <c:v>4.4551262844827397E-3</c:v>
                </c:pt>
                <c:pt idx="84">
                  <c:v>5.3399700899308096E-3</c:v>
                </c:pt>
                <c:pt idx="85">
                  <c:v>4.6959110735026299E-3</c:v>
                </c:pt>
                <c:pt idx="86">
                  <c:v>4.7627223456050303E-3</c:v>
                </c:pt>
                <c:pt idx="87">
                  <c:v>4.5207124858589699E-3</c:v>
                </c:pt>
                <c:pt idx="88">
                  <c:v>6.6237472425131503E-3</c:v>
                </c:pt>
                <c:pt idx="89">
                  <c:v>4.7649336336309904E-3</c:v>
                </c:pt>
                <c:pt idx="90">
                  <c:v>5.3001696007639902E-3</c:v>
                </c:pt>
                <c:pt idx="91">
                  <c:v>4.9285668712094203E-3</c:v>
                </c:pt>
                <c:pt idx="92">
                  <c:v>3.9219431939176404E-3</c:v>
                </c:pt>
                <c:pt idx="93">
                  <c:v>4.2782425124967601E-3</c:v>
                </c:pt>
                <c:pt idx="94">
                  <c:v>3.9812148397056803E-3</c:v>
                </c:pt>
                <c:pt idx="95">
                  <c:v>5.4398764384145102E-3</c:v>
                </c:pt>
                <c:pt idx="96">
                  <c:v>4.5481178866984802E-3</c:v>
                </c:pt>
                <c:pt idx="97">
                  <c:v>4.4213809669276004E-3</c:v>
                </c:pt>
                <c:pt idx="98">
                  <c:v>5.1607770420605001E-3</c:v>
                </c:pt>
                <c:pt idx="99">
                  <c:v>6.34423505740882E-3</c:v>
                </c:pt>
                <c:pt idx="100">
                  <c:v>5.5660777815953102E-3</c:v>
                </c:pt>
                <c:pt idx="101">
                  <c:v>4.5270598256946099E-3</c:v>
                </c:pt>
                <c:pt idx="102">
                  <c:v>5.7012461302041904E-3</c:v>
                </c:pt>
                <c:pt idx="103">
                  <c:v>5.0005574894826897E-3</c:v>
                </c:pt>
                <c:pt idx="104">
                  <c:v>4.0860732636140602E-3</c:v>
                </c:pt>
                <c:pt idx="105">
                  <c:v>5.00302788478216E-3</c:v>
                </c:pt>
                <c:pt idx="106">
                  <c:v>4.8244220297439001E-3</c:v>
                </c:pt>
                <c:pt idx="107">
                  <c:v>4.3783748039775998E-3</c:v>
                </c:pt>
                <c:pt idx="108">
                  <c:v>5.8539484559278999E-3</c:v>
                </c:pt>
                <c:pt idx="109">
                  <c:v>4.5968808023138701E-3</c:v>
                </c:pt>
                <c:pt idx="110">
                  <c:v>4.1639541507229698E-3</c:v>
                </c:pt>
                <c:pt idx="111">
                  <c:v>5.4455796566322502E-3</c:v>
                </c:pt>
                <c:pt idx="112">
                  <c:v>6.7179302663062804E-3</c:v>
                </c:pt>
                <c:pt idx="113">
                  <c:v>7.8339265977280907E-3</c:v>
                </c:pt>
                <c:pt idx="114">
                  <c:v>8.6199083403463196E-3</c:v>
                </c:pt>
                <c:pt idx="115">
                  <c:v>4.6061328161257197E-3</c:v>
                </c:pt>
                <c:pt idx="116">
                  <c:v>5.3076812038271104E-3</c:v>
                </c:pt>
                <c:pt idx="117">
                  <c:v>4.6177670565850102E-3</c:v>
                </c:pt>
                <c:pt idx="118">
                  <c:v>4.6438131838069602E-3</c:v>
                </c:pt>
                <c:pt idx="119">
                  <c:v>5.8293508278979998E-3</c:v>
                </c:pt>
                <c:pt idx="120">
                  <c:v>4.5299826287841299E-3</c:v>
                </c:pt>
                <c:pt idx="121">
                  <c:v>4.5453689932546696E-3</c:v>
                </c:pt>
                <c:pt idx="122">
                  <c:v>4.3011526376617402E-3</c:v>
                </c:pt>
                <c:pt idx="123">
                  <c:v>5.2047808357825898E-3</c:v>
                </c:pt>
                <c:pt idx="124">
                  <c:v>6.02757571631528E-3</c:v>
                </c:pt>
                <c:pt idx="125">
                  <c:v>4.2965700504254004E-3</c:v>
                </c:pt>
                <c:pt idx="126">
                  <c:v>5.0549957836063097E-3</c:v>
                </c:pt>
                <c:pt idx="127">
                  <c:v>5.3094252276337699E-3</c:v>
                </c:pt>
                <c:pt idx="128">
                  <c:v>4.75810763670312E-3</c:v>
                </c:pt>
                <c:pt idx="129">
                  <c:v>6.5952831775295297E-3</c:v>
                </c:pt>
                <c:pt idx="130">
                  <c:v>9.0154881411945494E-3</c:v>
                </c:pt>
                <c:pt idx="131">
                  <c:v>5.1166602414713797E-3</c:v>
                </c:pt>
                <c:pt idx="132">
                  <c:v>1.28080919875002E-2</c:v>
                </c:pt>
                <c:pt idx="133">
                  <c:v>1.8218355748676199E-2</c:v>
                </c:pt>
                <c:pt idx="134">
                  <c:v>1.60527908197373E-2</c:v>
                </c:pt>
                <c:pt idx="135">
                  <c:v>1.7904459950966699E-2</c:v>
                </c:pt>
                <c:pt idx="136">
                  <c:v>1.46287482792107E-2</c:v>
                </c:pt>
                <c:pt idx="137">
                  <c:v>1.38230287305138E-2</c:v>
                </c:pt>
                <c:pt idx="138">
                  <c:v>1.3632654849580201E-2</c:v>
                </c:pt>
                <c:pt idx="139">
                  <c:v>1.1832123192495599E-2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52-472E-9477-0BA4BDCB3B46}"/>
            </c:ext>
          </c:extLst>
        </c:ser>
        <c:ser>
          <c:idx val="3"/>
          <c:order val="3"/>
          <c:tx>
            <c:v>d34 err R24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'[1]All Data'!$A$4:$A$143</c:f>
              <c:numCache>
                <c:formatCode>General</c:formatCode>
                <c:ptCount val="140"/>
                <c:pt idx="0">
                  <c:v>4258</c:v>
                </c:pt>
                <c:pt idx="1">
                  <c:v>4259</c:v>
                </c:pt>
                <c:pt idx="2">
                  <c:v>4260</c:v>
                </c:pt>
                <c:pt idx="3">
                  <c:v>4261</c:v>
                </c:pt>
                <c:pt idx="4">
                  <c:v>4262</c:v>
                </c:pt>
                <c:pt idx="5">
                  <c:v>4263</c:v>
                </c:pt>
                <c:pt idx="6">
                  <c:v>4264</c:v>
                </c:pt>
                <c:pt idx="7">
                  <c:v>4265</c:v>
                </c:pt>
                <c:pt idx="8">
                  <c:v>4266</c:v>
                </c:pt>
                <c:pt idx="9">
                  <c:v>4267</c:v>
                </c:pt>
                <c:pt idx="10">
                  <c:v>4268</c:v>
                </c:pt>
                <c:pt idx="11">
                  <c:v>4271</c:v>
                </c:pt>
                <c:pt idx="12">
                  <c:v>4272</c:v>
                </c:pt>
                <c:pt idx="13">
                  <c:v>4273</c:v>
                </c:pt>
                <c:pt idx="14">
                  <c:v>4274</c:v>
                </c:pt>
                <c:pt idx="15">
                  <c:v>4275</c:v>
                </c:pt>
                <c:pt idx="16">
                  <c:v>4276</c:v>
                </c:pt>
                <c:pt idx="17">
                  <c:v>4277</c:v>
                </c:pt>
                <c:pt idx="18">
                  <c:v>4278</c:v>
                </c:pt>
                <c:pt idx="19">
                  <c:v>4279</c:v>
                </c:pt>
                <c:pt idx="20">
                  <c:v>4280</c:v>
                </c:pt>
                <c:pt idx="21">
                  <c:v>4281</c:v>
                </c:pt>
                <c:pt idx="22">
                  <c:v>4282</c:v>
                </c:pt>
                <c:pt idx="23">
                  <c:v>4283</c:v>
                </c:pt>
                <c:pt idx="24">
                  <c:v>4284</c:v>
                </c:pt>
                <c:pt idx="25">
                  <c:v>4285</c:v>
                </c:pt>
                <c:pt idx="26">
                  <c:v>4286</c:v>
                </c:pt>
                <c:pt idx="27">
                  <c:v>4287</c:v>
                </c:pt>
                <c:pt idx="28">
                  <c:v>4288</c:v>
                </c:pt>
                <c:pt idx="29">
                  <c:v>4289</c:v>
                </c:pt>
                <c:pt idx="30">
                  <c:v>4290</c:v>
                </c:pt>
                <c:pt idx="31">
                  <c:v>4291</c:v>
                </c:pt>
                <c:pt idx="32">
                  <c:v>4292</c:v>
                </c:pt>
                <c:pt idx="33">
                  <c:v>4293</c:v>
                </c:pt>
                <c:pt idx="34">
                  <c:v>4295</c:v>
                </c:pt>
                <c:pt idx="35">
                  <c:v>4296</c:v>
                </c:pt>
                <c:pt idx="36">
                  <c:v>4297</c:v>
                </c:pt>
                <c:pt idx="37">
                  <c:v>4298</c:v>
                </c:pt>
                <c:pt idx="38">
                  <c:v>4299</c:v>
                </c:pt>
                <c:pt idx="39">
                  <c:v>4300</c:v>
                </c:pt>
                <c:pt idx="40">
                  <c:v>4301</c:v>
                </c:pt>
                <c:pt idx="41">
                  <c:v>4302</c:v>
                </c:pt>
                <c:pt idx="42">
                  <c:v>4303</c:v>
                </c:pt>
                <c:pt idx="43">
                  <c:v>4304</c:v>
                </c:pt>
                <c:pt idx="44">
                  <c:v>4305</c:v>
                </c:pt>
                <c:pt idx="45">
                  <c:v>4306</c:v>
                </c:pt>
                <c:pt idx="46">
                  <c:v>4307</c:v>
                </c:pt>
                <c:pt idx="47">
                  <c:v>4308</c:v>
                </c:pt>
                <c:pt idx="48">
                  <c:v>4309</c:v>
                </c:pt>
                <c:pt idx="49">
                  <c:v>4310</c:v>
                </c:pt>
                <c:pt idx="50">
                  <c:v>4311</c:v>
                </c:pt>
                <c:pt idx="51">
                  <c:v>4312</c:v>
                </c:pt>
                <c:pt idx="52">
                  <c:v>4313</c:v>
                </c:pt>
                <c:pt idx="53">
                  <c:v>4314</c:v>
                </c:pt>
                <c:pt idx="54">
                  <c:v>4315</c:v>
                </c:pt>
                <c:pt idx="55">
                  <c:v>4316</c:v>
                </c:pt>
                <c:pt idx="56">
                  <c:v>4317</c:v>
                </c:pt>
                <c:pt idx="57">
                  <c:v>4318</c:v>
                </c:pt>
                <c:pt idx="58">
                  <c:v>4319</c:v>
                </c:pt>
                <c:pt idx="59">
                  <c:v>4320</c:v>
                </c:pt>
                <c:pt idx="60">
                  <c:v>4321</c:v>
                </c:pt>
                <c:pt idx="61">
                  <c:v>4322</c:v>
                </c:pt>
                <c:pt idx="62">
                  <c:v>4323</c:v>
                </c:pt>
                <c:pt idx="63">
                  <c:v>4324</c:v>
                </c:pt>
                <c:pt idx="64">
                  <c:v>4325</c:v>
                </c:pt>
                <c:pt idx="65">
                  <c:v>4326</c:v>
                </c:pt>
                <c:pt idx="66">
                  <c:v>4327</c:v>
                </c:pt>
                <c:pt idx="67">
                  <c:v>4328</c:v>
                </c:pt>
                <c:pt idx="68">
                  <c:v>4330</c:v>
                </c:pt>
                <c:pt idx="69">
                  <c:v>4331</c:v>
                </c:pt>
                <c:pt idx="70">
                  <c:v>4332</c:v>
                </c:pt>
                <c:pt idx="71">
                  <c:v>4333</c:v>
                </c:pt>
                <c:pt idx="72">
                  <c:v>4334</c:v>
                </c:pt>
                <c:pt idx="73">
                  <c:v>4335</c:v>
                </c:pt>
                <c:pt idx="74">
                  <c:v>4336</c:v>
                </c:pt>
                <c:pt idx="75">
                  <c:v>4337</c:v>
                </c:pt>
                <c:pt idx="76">
                  <c:v>4338</c:v>
                </c:pt>
                <c:pt idx="77">
                  <c:v>4339</c:v>
                </c:pt>
                <c:pt idx="78">
                  <c:v>4340</c:v>
                </c:pt>
                <c:pt idx="79">
                  <c:v>4342</c:v>
                </c:pt>
                <c:pt idx="80">
                  <c:v>4343</c:v>
                </c:pt>
                <c:pt idx="81">
                  <c:v>4344</c:v>
                </c:pt>
                <c:pt idx="82">
                  <c:v>4345</c:v>
                </c:pt>
                <c:pt idx="83">
                  <c:v>4346</c:v>
                </c:pt>
                <c:pt idx="84">
                  <c:v>4347</c:v>
                </c:pt>
                <c:pt idx="85">
                  <c:v>4348</c:v>
                </c:pt>
                <c:pt idx="86">
                  <c:v>4349</c:v>
                </c:pt>
                <c:pt idx="87">
                  <c:v>4350</c:v>
                </c:pt>
                <c:pt idx="88">
                  <c:v>4351</c:v>
                </c:pt>
                <c:pt idx="89">
                  <c:v>4352</c:v>
                </c:pt>
                <c:pt idx="90">
                  <c:v>4353</c:v>
                </c:pt>
                <c:pt idx="91">
                  <c:v>4354</c:v>
                </c:pt>
                <c:pt idx="92">
                  <c:v>4355</c:v>
                </c:pt>
                <c:pt idx="93">
                  <c:v>4356</c:v>
                </c:pt>
                <c:pt idx="94">
                  <c:v>4357</c:v>
                </c:pt>
                <c:pt idx="95">
                  <c:v>4358</c:v>
                </c:pt>
                <c:pt idx="96">
                  <c:v>4359</c:v>
                </c:pt>
                <c:pt idx="97">
                  <c:v>4360</c:v>
                </c:pt>
                <c:pt idx="98">
                  <c:v>4361</c:v>
                </c:pt>
                <c:pt idx="99">
                  <c:v>4362</c:v>
                </c:pt>
                <c:pt idx="100">
                  <c:v>4363</c:v>
                </c:pt>
                <c:pt idx="101">
                  <c:v>4364</c:v>
                </c:pt>
                <c:pt idx="102">
                  <c:v>4365</c:v>
                </c:pt>
                <c:pt idx="103">
                  <c:v>4366</c:v>
                </c:pt>
                <c:pt idx="104">
                  <c:v>4367</c:v>
                </c:pt>
                <c:pt idx="105">
                  <c:v>4368</c:v>
                </c:pt>
                <c:pt idx="106">
                  <c:v>4369</c:v>
                </c:pt>
                <c:pt idx="107">
                  <c:v>4370</c:v>
                </c:pt>
                <c:pt idx="108">
                  <c:v>4371</c:v>
                </c:pt>
                <c:pt idx="109">
                  <c:v>4372</c:v>
                </c:pt>
                <c:pt idx="110">
                  <c:v>4373</c:v>
                </c:pt>
                <c:pt idx="111">
                  <c:v>4374</c:v>
                </c:pt>
                <c:pt idx="112">
                  <c:v>4375</c:v>
                </c:pt>
                <c:pt idx="113">
                  <c:v>4376</c:v>
                </c:pt>
                <c:pt idx="114">
                  <c:v>4377</c:v>
                </c:pt>
                <c:pt idx="115">
                  <c:v>4378</c:v>
                </c:pt>
                <c:pt idx="116">
                  <c:v>4379</c:v>
                </c:pt>
                <c:pt idx="117">
                  <c:v>4380</c:v>
                </c:pt>
                <c:pt idx="118">
                  <c:v>4381</c:v>
                </c:pt>
                <c:pt idx="119">
                  <c:v>4382</c:v>
                </c:pt>
                <c:pt idx="120">
                  <c:v>4383</c:v>
                </c:pt>
                <c:pt idx="121">
                  <c:v>4384</c:v>
                </c:pt>
                <c:pt idx="122">
                  <c:v>4385</c:v>
                </c:pt>
                <c:pt idx="123">
                  <c:v>4386</c:v>
                </c:pt>
                <c:pt idx="124">
                  <c:v>4387</c:v>
                </c:pt>
                <c:pt idx="125">
                  <c:v>4388</c:v>
                </c:pt>
                <c:pt idx="126">
                  <c:v>4389</c:v>
                </c:pt>
                <c:pt idx="127">
                  <c:v>4390</c:v>
                </c:pt>
                <c:pt idx="128">
                  <c:v>4391</c:v>
                </c:pt>
                <c:pt idx="129">
                  <c:v>4392</c:v>
                </c:pt>
                <c:pt idx="130">
                  <c:v>4393</c:v>
                </c:pt>
                <c:pt idx="131">
                  <c:v>4394</c:v>
                </c:pt>
                <c:pt idx="132">
                  <c:v>4395</c:v>
                </c:pt>
                <c:pt idx="133">
                  <c:v>4396</c:v>
                </c:pt>
                <c:pt idx="134">
                  <c:v>4397</c:v>
                </c:pt>
                <c:pt idx="135">
                  <c:v>4398</c:v>
                </c:pt>
                <c:pt idx="136">
                  <c:v>4399</c:v>
                </c:pt>
                <c:pt idx="137">
                  <c:v>4400</c:v>
                </c:pt>
                <c:pt idx="138">
                  <c:v>4401</c:v>
                </c:pt>
                <c:pt idx="139">
                  <c:v>4402</c:v>
                </c:pt>
              </c:numCache>
            </c:numRef>
          </c:xVal>
          <c:yVal>
            <c:numRef>
              <c:f>'[1]All Data'!$Q$4:$Q$143</c:f>
              <c:numCache>
                <c:formatCode>General</c:formatCode>
                <c:ptCount val="140"/>
                <c:pt idx="0">
                  <c:v>5.9005736639817204E-3</c:v>
                </c:pt>
                <c:pt idx="1">
                  <c:v>1.4946304186338401E-3</c:v>
                </c:pt>
                <c:pt idx="2">
                  <c:v>1.45319276685831E-3</c:v>
                </c:pt>
                <c:pt idx="3">
                  <c:v>1.51369789769303E-3</c:v>
                </c:pt>
                <c:pt idx="4">
                  <c:v>6.43994797074917E-3</c:v>
                </c:pt>
                <c:pt idx="5">
                  <c:v>1.6285532017612299E-3</c:v>
                </c:pt>
                <c:pt idx="6">
                  <c:v>1.4833407483838799E-3</c:v>
                </c:pt>
                <c:pt idx="7">
                  <c:v>1.6101187859865599E-3</c:v>
                </c:pt>
                <c:pt idx="8">
                  <c:v>3.6759251271139101E-3</c:v>
                </c:pt>
                <c:pt idx="9">
                  <c:v>1.64502065557634E-3</c:v>
                </c:pt>
                <c:pt idx="10">
                  <c:v>1.49318477288475E-3</c:v>
                </c:pt>
                <c:pt idx="11">
                  <c:v>1.41066757222655E-3</c:v>
                </c:pt>
                <c:pt idx="12">
                  <c:v>1.5603206567746501E-3</c:v>
                </c:pt>
                <c:pt idx="13">
                  <c:v>1.64549433619525E-3</c:v>
                </c:pt>
                <c:pt idx="14">
                  <c:v>1.9561685291058601E-3</c:v>
                </c:pt>
                <c:pt idx="15">
                  <c:v>3.58214906890876E-3</c:v>
                </c:pt>
                <c:pt idx="16">
                  <c:v>1.0999244763979E-3</c:v>
                </c:pt>
                <c:pt idx="17">
                  <c:v>1.78190137565687E-3</c:v>
                </c:pt>
                <c:pt idx="18">
                  <c:v>1.5836638301914101E-3</c:v>
                </c:pt>
                <c:pt idx="19">
                  <c:v>2.6495562151484398E-3</c:v>
                </c:pt>
                <c:pt idx="20">
                  <c:v>1.45488740059205E-3</c:v>
                </c:pt>
                <c:pt idx="21">
                  <c:v>2.1632529296115701E-3</c:v>
                </c:pt>
                <c:pt idx="22">
                  <c:v>1.854855111314E-3</c:v>
                </c:pt>
                <c:pt idx="23">
                  <c:v>5.1775415029593503E-3</c:v>
                </c:pt>
                <c:pt idx="24">
                  <c:v>1.3739913317958501E-3</c:v>
                </c:pt>
                <c:pt idx="25">
                  <c:v>1.5809810945039101E-3</c:v>
                </c:pt>
                <c:pt idx="26">
                  <c:v>1.4708368014378301E-3</c:v>
                </c:pt>
                <c:pt idx="27">
                  <c:v>3.7295070410392601E-3</c:v>
                </c:pt>
                <c:pt idx="28">
                  <c:v>1.39694384150436E-3</c:v>
                </c:pt>
                <c:pt idx="29">
                  <c:v>1.34293378396767E-3</c:v>
                </c:pt>
                <c:pt idx="30">
                  <c:v>1.44905347706096E-3</c:v>
                </c:pt>
                <c:pt idx="31">
                  <c:v>3.1343646930313E-3</c:v>
                </c:pt>
                <c:pt idx="32">
                  <c:v>1.88980913689602E-3</c:v>
                </c:pt>
                <c:pt idx="33">
                  <c:v>1.6692979007669501E-3</c:v>
                </c:pt>
                <c:pt idx="34">
                  <c:v>2.9582497162470201E-3</c:v>
                </c:pt>
                <c:pt idx="35">
                  <c:v>1.50500186280985E-3</c:v>
                </c:pt>
                <c:pt idx="36">
                  <c:v>1.4747449363750099E-3</c:v>
                </c:pt>
                <c:pt idx="37">
                  <c:v>1.14662062875826E-3</c:v>
                </c:pt>
                <c:pt idx="38">
                  <c:v>4.2174085404757299E-3</c:v>
                </c:pt>
                <c:pt idx="39">
                  <c:v>2.3065553315768802E-3</c:v>
                </c:pt>
                <c:pt idx="40">
                  <c:v>1.52546115774607E-3</c:v>
                </c:pt>
                <c:pt idx="41">
                  <c:v>1.29769598299563E-3</c:v>
                </c:pt>
                <c:pt idx="42">
                  <c:v>3.38146297077496E-3</c:v>
                </c:pt>
                <c:pt idx="43">
                  <c:v>1.28344572847249E-3</c:v>
                </c:pt>
                <c:pt idx="44">
                  <c:v>2.0940587676137601E-3</c:v>
                </c:pt>
                <c:pt idx="45">
                  <c:v>1.68932028287085E-3</c:v>
                </c:pt>
                <c:pt idx="46">
                  <c:v>1.6207611209024099E-3</c:v>
                </c:pt>
                <c:pt idx="47">
                  <c:v>2.5238202538220601E-3</c:v>
                </c:pt>
                <c:pt idx="48">
                  <c:v>1.5514549616090999E-3</c:v>
                </c:pt>
                <c:pt idx="49">
                  <c:v>1.6596760388171499E-3</c:v>
                </c:pt>
                <c:pt idx="50">
                  <c:v>1.6918048618099501E-3</c:v>
                </c:pt>
                <c:pt idx="51">
                  <c:v>3.8967664335141099E-3</c:v>
                </c:pt>
                <c:pt idx="52">
                  <c:v>1.3861500780281599E-3</c:v>
                </c:pt>
                <c:pt idx="53">
                  <c:v>1.4541415615146199E-3</c:v>
                </c:pt>
                <c:pt idx="54">
                  <c:v>1.5925070770934501E-3</c:v>
                </c:pt>
                <c:pt idx="55">
                  <c:v>6.6026063294390702E-3</c:v>
                </c:pt>
                <c:pt idx="56">
                  <c:v>1.8142444739828801E-3</c:v>
                </c:pt>
                <c:pt idx="57">
                  <c:v>1.60775542298402E-3</c:v>
                </c:pt>
                <c:pt idx="58">
                  <c:v>1.32156897977525E-3</c:v>
                </c:pt>
                <c:pt idx="59">
                  <c:v>4.6557319340002302E-3</c:v>
                </c:pt>
                <c:pt idx="60">
                  <c:v>1.4386547635778101E-3</c:v>
                </c:pt>
                <c:pt idx="61">
                  <c:v>1.7802211455662401E-3</c:v>
                </c:pt>
                <c:pt idx="62">
                  <c:v>1.3517671466944999E-3</c:v>
                </c:pt>
                <c:pt idx="63">
                  <c:v>1.8425240228309701E-3</c:v>
                </c:pt>
                <c:pt idx="64">
                  <c:v>1.75494380050514E-3</c:v>
                </c:pt>
                <c:pt idx="65">
                  <c:v>1.89404804566781E-3</c:v>
                </c:pt>
                <c:pt idx="66">
                  <c:v>1.6598922027401201E-3</c:v>
                </c:pt>
                <c:pt idx="67">
                  <c:v>1.2774825923404E-3</c:v>
                </c:pt>
                <c:pt idx="68">
                  <c:v>1.55155540583431E-3</c:v>
                </c:pt>
                <c:pt idx="69">
                  <c:v>3.3777975738670299E-3</c:v>
                </c:pt>
                <c:pt idx="70">
                  <c:v>1.64318977451999E-3</c:v>
                </c:pt>
                <c:pt idx="71">
                  <c:v>1.6526726270033401E-3</c:v>
                </c:pt>
                <c:pt idx="72">
                  <c:v>1.80301300819552E-3</c:v>
                </c:pt>
                <c:pt idx="73">
                  <c:v>1.69259821578042E-3</c:v>
                </c:pt>
                <c:pt idx="74">
                  <c:v>1.4266044942814E-3</c:v>
                </c:pt>
                <c:pt idx="75">
                  <c:v>4.0546562924536301E-3</c:v>
                </c:pt>
                <c:pt idx="76">
                  <c:v>1.54710218332397E-3</c:v>
                </c:pt>
                <c:pt idx="77">
                  <c:v>7.5323132346366301E-3</c:v>
                </c:pt>
                <c:pt idx="78">
                  <c:v>1.62061203244888E-3</c:v>
                </c:pt>
                <c:pt idx="79">
                  <c:v>6.9133826999393496E-3</c:v>
                </c:pt>
                <c:pt idx="80">
                  <c:v>1.35484842215459E-3</c:v>
                </c:pt>
                <c:pt idx="81">
                  <c:v>1.52802634943537E-3</c:v>
                </c:pt>
                <c:pt idx="82">
                  <c:v>2.0015093989843502E-3</c:v>
                </c:pt>
                <c:pt idx="83">
                  <c:v>1.5386209834304899E-3</c:v>
                </c:pt>
                <c:pt idx="84">
                  <c:v>2.9847453122183098E-3</c:v>
                </c:pt>
                <c:pt idx="85">
                  <c:v>1.4687086444388701E-3</c:v>
                </c:pt>
                <c:pt idx="86">
                  <c:v>1.56059596492461E-3</c:v>
                </c:pt>
                <c:pt idx="87">
                  <c:v>1.58350663425911E-3</c:v>
                </c:pt>
                <c:pt idx="88">
                  <c:v>3.1876770794985899E-3</c:v>
                </c:pt>
                <c:pt idx="89">
                  <c:v>1.89013790013536E-3</c:v>
                </c:pt>
                <c:pt idx="90">
                  <c:v>1.4993986677166299E-3</c:v>
                </c:pt>
                <c:pt idx="91">
                  <c:v>4.0434227241377798E-3</c:v>
                </c:pt>
                <c:pt idx="92">
                  <c:v>1.3192199793441799E-3</c:v>
                </c:pt>
                <c:pt idx="93">
                  <c:v>2.0223298438314299E-3</c:v>
                </c:pt>
                <c:pt idx="94">
                  <c:v>1.56042354939048E-3</c:v>
                </c:pt>
                <c:pt idx="95">
                  <c:v>3.6984762363204602E-3</c:v>
                </c:pt>
                <c:pt idx="96">
                  <c:v>1.8721158670228499E-3</c:v>
                </c:pt>
                <c:pt idx="97">
                  <c:v>1.73435841374848E-3</c:v>
                </c:pt>
                <c:pt idx="98">
                  <c:v>2.1330070555945799E-3</c:v>
                </c:pt>
                <c:pt idx="99">
                  <c:v>4.2899513673583098E-3</c:v>
                </c:pt>
                <c:pt idx="100">
                  <c:v>1.5707073591524599E-3</c:v>
                </c:pt>
                <c:pt idx="101">
                  <c:v>1.42182134885549E-3</c:v>
                </c:pt>
                <c:pt idx="102">
                  <c:v>1.7744756035063399E-3</c:v>
                </c:pt>
                <c:pt idx="103">
                  <c:v>1.7448129196755301E-3</c:v>
                </c:pt>
                <c:pt idx="104">
                  <c:v>3.69546601751824E-3</c:v>
                </c:pt>
                <c:pt idx="105">
                  <c:v>1.5009583128743401E-3</c:v>
                </c:pt>
                <c:pt idx="106">
                  <c:v>1.3964247110420001E-3</c:v>
                </c:pt>
                <c:pt idx="107">
                  <c:v>2.4215875604132798E-3</c:v>
                </c:pt>
                <c:pt idx="108">
                  <c:v>1.70762472839899E-3</c:v>
                </c:pt>
                <c:pt idx="109">
                  <c:v>1.6279399041913101E-3</c:v>
                </c:pt>
                <c:pt idx="110">
                  <c:v>1.6203482805373899E-3</c:v>
                </c:pt>
                <c:pt idx="111">
                  <c:v>1.6897760466317701E-3</c:v>
                </c:pt>
                <c:pt idx="112">
                  <c:v>5.6116571547060803E-3</c:v>
                </c:pt>
                <c:pt idx="113">
                  <c:v>8.4285271596715207E-3</c:v>
                </c:pt>
                <c:pt idx="114">
                  <c:v>8.3113225087510997E-3</c:v>
                </c:pt>
                <c:pt idx="115">
                  <c:v>1.73567265730143E-3</c:v>
                </c:pt>
                <c:pt idx="116">
                  <c:v>8.1099332238919204E-3</c:v>
                </c:pt>
                <c:pt idx="117">
                  <c:v>1.5163697834685E-3</c:v>
                </c:pt>
                <c:pt idx="118">
                  <c:v>1.8700504635593201E-3</c:v>
                </c:pt>
                <c:pt idx="119">
                  <c:v>3.40009858745255E-3</c:v>
                </c:pt>
                <c:pt idx="120">
                  <c:v>2.3091392680446299E-3</c:v>
                </c:pt>
                <c:pt idx="121">
                  <c:v>1.78198676399716E-3</c:v>
                </c:pt>
                <c:pt idx="122">
                  <c:v>1.7071012044354E-3</c:v>
                </c:pt>
                <c:pt idx="123">
                  <c:v>1.72091662435905E-3</c:v>
                </c:pt>
                <c:pt idx="124">
                  <c:v>1.9377965754495501E-3</c:v>
                </c:pt>
                <c:pt idx="125">
                  <c:v>2.0284557324407298E-3</c:v>
                </c:pt>
                <c:pt idx="126">
                  <c:v>2.2875455536197501E-3</c:v>
                </c:pt>
                <c:pt idx="127">
                  <c:v>1.84033763370968E-3</c:v>
                </c:pt>
                <c:pt idx="128">
                  <c:v>1.9743944083324902E-3</c:v>
                </c:pt>
                <c:pt idx="129">
                  <c:v>1.61378177908018E-3</c:v>
                </c:pt>
                <c:pt idx="130">
                  <c:v>2.0772276407340401E-3</c:v>
                </c:pt>
                <c:pt idx="131">
                  <c:v>2.2154223793681002E-3</c:v>
                </c:pt>
                <c:pt idx="132">
                  <c:v>1.8238800945855999E-3</c:v>
                </c:pt>
                <c:pt idx="133">
                  <c:v>2.2478684208694002E-3</c:v>
                </c:pt>
                <c:pt idx="134">
                  <c:v>1.75327446418205E-3</c:v>
                </c:pt>
                <c:pt idx="135">
                  <c:v>1.8257673912109699E-3</c:v>
                </c:pt>
                <c:pt idx="136">
                  <c:v>1.70030148136969E-3</c:v>
                </c:pt>
                <c:pt idx="137">
                  <c:v>1.7509020461544699E-3</c:v>
                </c:pt>
                <c:pt idx="138">
                  <c:v>3.0382479786107701E-3</c:v>
                </c:pt>
                <c:pt idx="139">
                  <c:v>1.5703667671832899E-3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52-472E-9477-0BA4BDCB3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  <c:min val="4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IPL num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d3X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'All Data'!$A$10:$A$50</c:f>
              <c:numCache>
                <c:formatCode>General</c:formatCode>
                <c:ptCount val="41"/>
                <c:pt idx="0">
                  <c:v>4403</c:v>
                </c:pt>
                <c:pt idx="1">
                  <c:v>4404</c:v>
                </c:pt>
                <c:pt idx="2">
                  <c:v>4405</c:v>
                </c:pt>
                <c:pt idx="3">
                  <c:v>4406</c:v>
                </c:pt>
                <c:pt idx="4">
                  <c:v>4407</c:v>
                </c:pt>
                <c:pt idx="5">
                  <c:v>4408</c:v>
                </c:pt>
                <c:pt idx="6">
                  <c:v>4409</c:v>
                </c:pt>
                <c:pt idx="7">
                  <c:v>4410</c:v>
                </c:pt>
                <c:pt idx="8">
                  <c:v>4411</c:v>
                </c:pt>
                <c:pt idx="9">
                  <c:v>4412</c:v>
                </c:pt>
                <c:pt idx="10">
                  <c:v>4413</c:v>
                </c:pt>
                <c:pt idx="11">
                  <c:v>4414</c:v>
                </c:pt>
                <c:pt idx="12">
                  <c:v>4415</c:v>
                </c:pt>
                <c:pt idx="13">
                  <c:v>4416</c:v>
                </c:pt>
                <c:pt idx="14">
                  <c:v>4417</c:v>
                </c:pt>
                <c:pt idx="15">
                  <c:v>4418</c:v>
                </c:pt>
                <c:pt idx="16">
                  <c:v>4419</c:v>
                </c:pt>
                <c:pt idx="17">
                  <c:v>4420</c:v>
                </c:pt>
                <c:pt idx="18">
                  <c:v>4421</c:v>
                </c:pt>
                <c:pt idx="19">
                  <c:v>4422</c:v>
                </c:pt>
                <c:pt idx="20">
                  <c:v>4423</c:v>
                </c:pt>
                <c:pt idx="21">
                  <c:v>4424</c:v>
                </c:pt>
                <c:pt idx="22">
                  <c:v>4425</c:v>
                </c:pt>
                <c:pt idx="23">
                  <c:v>4426</c:v>
                </c:pt>
                <c:pt idx="24">
                  <c:v>4427</c:v>
                </c:pt>
                <c:pt idx="25">
                  <c:v>4428</c:v>
                </c:pt>
                <c:pt idx="26">
                  <c:v>4429</c:v>
                </c:pt>
                <c:pt idx="27">
                  <c:v>4430</c:v>
                </c:pt>
                <c:pt idx="28">
                  <c:v>4431</c:v>
                </c:pt>
                <c:pt idx="29">
                  <c:v>4432</c:v>
                </c:pt>
                <c:pt idx="30">
                  <c:v>4433</c:v>
                </c:pt>
                <c:pt idx="31">
                  <c:v>4434</c:v>
                </c:pt>
                <c:pt idx="32">
                  <c:v>4435</c:v>
                </c:pt>
                <c:pt idx="33">
                  <c:v>4436</c:v>
                </c:pt>
                <c:pt idx="34">
                  <c:v>4437</c:v>
                </c:pt>
                <c:pt idx="35">
                  <c:v>4438</c:v>
                </c:pt>
                <c:pt idx="36">
                  <c:v>4439</c:v>
                </c:pt>
                <c:pt idx="37">
                  <c:v>4440</c:v>
                </c:pt>
                <c:pt idx="38">
                  <c:v>4441</c:v>
                </c:pt>
                <c:pt idx="39">
                  <c:v>4442</c:v>
                </c:pt>
                <c:pt idx="40">
                  <c:v>4443</c:v>
                </c:pt>
              </c:numCache>
            </c:numRef>
          </c:xVal>
          <c:yVal>
            <c:numRef>
              <c:f>'All Data'!$M$10:$M$50</c:f>
              <c:numCache>
                <c:formatCode>0.000</c:formatCode>
                <c:ptCount val="41"/>
                <c:pt idx="0">
                  <c:v>5.5768248136496999E-3</c:v>
                </c:pt>
                <c:pt idx="1">
                  <c:v>3.7421304136552999E-3</c:v>
                </c:pt>
                <c:pt idx="2">
                  <c:v>5.97297832691097E-3</c:v>
                </c:pt>
                <c:pt idx="3">
                  <c:v>5.4149059788769103E-3</c:v>
                </c:pt>
                <c:pt idx="4">
                  <c:v>4.3635027121273501E-3</c:v>
                </c:pt>
                <c:pt idx="5">
                  <c:v>4.5259340617965901E-3</c:v>
                </c:pt>
                <c:pt idx="6">
                  <c:v>8.3097969252302305E-3</c:v>
                </c:pt>
                <c:pt idx="7">
                  <c:v>9.1425239181077995E-3</c:v>
                </c:pt>
                <c:pt idx="8">
                  <c:v>7.5221066840990601E-3</c:v>
                </c:pt>
                <c:pt idx="9">
                  <c:v>5.2479677469904097E-3</c:v>
                </c:pt>
                <c:pt idx="10">
                  <c:v>6.8933820306183603E-3</c:v>
                </c:pt>
                <c:pt idx="11">
                  <c:v>4.8871912424303197E-3</c:v>
                </c:pt>
                <c:pt idx="12">
                  <c:v>6.4092924200222397E-3</c:v>
                </c:pt>
                <c:pt idx="13">
                  <c:v>7.36985527454733E-3</c:v>
                </c:pt>
                <c:pt idx="14">
                  <c:v>5.0691263713991703E-3</c:v>
                </c:pt>
                <c:pt idx="15">
                  <c:v>4.7452076527004297E-3</c:v>
                </c:pt>
                <c:pt idx="16">
                  <c:v>4.7339256762093601E-3</c:v>
                </c:pt>
                <c:pt idx="17">
                  <c:v>5.3588898758571901E-3</c:v>
                </c:pt>
                <c:pt idx="18">
                  <c:v>3.9492481070269696E-3</c:v>
                </c:pt>
                <c:pt idx="19">
                  <c:v>5.5470330826292496E-3</c:v>
                </c:pt>
                <c:pt idx="20">
                  <c:v>5.2444164057946999E-3</c:v>
                </c:pt>
                <c:pt idx="21">
                  <c:v>4.8025539782625797E-3</c:v>
                </c:pt>
                <c:pt idx="22">
                  <c:v>3.6648220980703399E-3</c:v>
                </c:pt>
                <c:pt idx="23">
                  <c:v>6.8027458869322297E-3</c:v>
                </c:pt>
                <c:pt idx="24">
                  <c:v>8.5105156201360898E-3</c:v>
                </c:pt>
                <c:pt idx="25">
                  <c:v>1.22756198663519E-2</c:v>
                </c:pt>
                <c:pt idx="26">
                  <c:v>4.7379008618348897E-3</c:v>
                </c:pt>
                <c:pt idx="27">
                  <c:v>5.0497506347228303E-3</c:v>
                </c:pt>
                <c:pt idx="28">
                  <c:v>5.7465740072653202E-3</c:v>
                </c:pt>
                <c:pt idx="29">
                  <c:v>3.8351896676325999E-3</c:v>
                </c:pt>
                <c:pt idx="30">
                  <c:v>4.8556889798138199E-3</c:v>
                </c:pt>
                <c:pt idx="31">
                  <c:v>1.29583888337422E-2</c:v>
                </c:pt>
                <c:pt idx="32">
                  <c:v>1.6756170987527599E-2</c:v>
                </c:pt>
                <c:pt idx="33">
                  <c:v>1.56113416216249E-2</c:v>
                </c:pt>
                <c:pt idx="34">
                  <c:v>1.5239603429531999E-2</c:v>
                </c:pt>
                <c:pt idx="35">
                  <c:v>1.23820147566673E-2</c:v>
                </c:pt>
                <c:pt idx="36">
                  <c:v>1.44566691698849E-2</c:v>
                </c:pt>
                <c:pt idx="37">
                  <c:v>1.1260132210937799E-2</c:v>
                </c:pt>
                <c:pt idx="38">
                  <c:v>1.75675754836799E-2</c:v>
                </c:pt>
                <c:pt idx="39">
                  <c:v>1.5863408503796601E-2</c:v>
                </c:pt>
                <c:pt idx="40">
                  <c:v>1.62029880849867E-2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7-4E49-8B7E-E659261B1A0C}"/>
            </c:ext>
          </c:extLst>
        </c:ser>
        <c:ser>
          <c:idx val="2"/>
          <c:order val="1"/>
          <c:tx>
            <c:v>CAP17O err R24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'[1]All Data'!$A$4:$A$143</c:f>
              <c:numCache>
                <c:formatCode>General</c:formatCode>
                <c:ptCount val="140"/>
                <c:pt idx="0">
                  <c:v>4258</c:v>
                </c:pt>
                <c:pt idx="1">
                  <c:v>4259</c:v>
                </c:pt>
                <c:pt idx="2">
                  <c:v>4260</c:v>
                </c:pt>
                <c:pt idx="3">
                  <c:v>4261</c:v>
                </c:pt>
                <c:pt idx="4">
                  <c:v>4262</c:v>
                </c:pt>
                <c:pt idx="5">
                  <c:v>4263</c:v>
                </c:pt>
                <c:pt idx="6">
                  <c:v>4264</c:v>
                </c:pt>
                <c:pt idx="7">
                  <c:v>4265</c:v>
                </c:pt>
                <c:pt idx="8">
                  <c:v>4266</c:v>
                </c:pt>
                <c:pt idx="9">
                  <c:v>4267</c:v>
                </c:pt>
                <c:pt idx="10">
                  <c:v>4268</c:v>
                </c:pt>
                <c:pt idx="11">
                  <c:v>4271</c:v>
                </c:pt>
                <c:pt idx="12">
                  <c:v>4272</c:v>
                </c:pt>
                <c:pt idx="13">
                  <c:v>4273</c:v>
                </c:pt>
                <c:pt idx="14">
                  <c:v>4274</c:v>
                </c:pt>
                <c:pt idx="15">
                  <c:v>4275</c:v>
                </c:pt>
                <c:pt idx="16">
                  <c:v>4276</c:v>
                </c:pt>
                <c:pt idx="17">
                  <c:v>4277</c:v>
                </c:pt>
                <c:pt idx="18">
                  <c:v>4278</c:v>
                </c:pt>
                <c:pt idx="19">
                  <c:v>4279</c:v>
                </c:pt>
                <c:pt idx="20">
                  <c:v>4280</c:v>
                </c:pt>
                <c:pt idx="21">
                  <c:v>4281</c:v>
                </c:pt>
                <c:pt idx="22">
                  <c:v>4282</c:v>
                </c:pt>
                <c:pt idx="23">
                  <c:v>4283</c:v>
                </c:pt>
                <c:pt idx="24">
                  <c:v>4284</c:v>
                </c:pt>
                <c:pt idx="25">
                  <c:v>4285</c:v>
                </c:pt>
                <c:pt idx="26">
                  <c:v>4286</c:v>
                </c:pt>
                <c:pt idx="27">
                  <c:v>4287</c:v>
                </c:pt>
                <c:pt idx="28">
                  <c:v>4288</c:v>
                </c:pt>
                <c:pt idx="29">
                  <c:v>4289</c:v>
                </c:pt>
                <c:pt idx="30">
                  <c:v>4290</c:v>
                </c:pt>
                <c:pt idx="31">
                  <c:v>4291</c:v>
                </c:pt>
                <c:pt idx="32">
                  <c:v>4292</c:v>
                </c:pt>
                <c:pt idx="33">
                  <c:v>4293</c:v>
                </c:pt>
                <c:pt idx="34">
                  <c:v>4295</c:v>
                </c:pt>
                <c:pt idx="35">
                  <c:v>4296</c:v>
                </c:pt>
                <c:pt idx="36">
                  <c:v>4297</c:v>
                </c:pt>
                <c:pt idx="37">
                  <c:v>4298</c:v>
                </c:pt>
                <c:pt idx="38">
                  <c:v>4299</c:v>
                </c:pt>
                <c:pt idx="39">
                  <c:v>4300</c:v>
                </c:pt>
                <c:pt idx="40">
                  <c:v>4301</c:v>
                </c:pt>
                <c:pt idx="41">
                  <c:v>4302</c:v>
                </c:pt>
                <c:pt idx="42">
                  <c:v>4303</c:v>
                </c:pt>
                <c:pt idx="43">
                  <c:v>4304</c:v>
                </c:pt>
                <c:pt idx="44">
                  <c:v>4305</c:v>
                </c:pt>
                <c:pt idx="45">
                  <c:v>4306</c:v>
                </c:pt>
                <c:pt idx="46">
                  <c:v>4307</c:v>
                </c:pt>
                <c:pt idx="47">
                  <c:v>4308</c:v>
                </c:pt>
                <c:pt idx="48">
                  <c:v>4309</c:v>
                </c:pt>
                <c:pt idx="49">
                  <c:v>4310</c:v>
                </c:pt>
                <c:pt idx="50">
                  <c:v>4311</c:v>
                </c:pt>
                <c:pt idx="51">
                  <c:v>4312</c:v>
                </c:pt>
                <c:pt idx="52">
                  <c:v>4313</c:v>
                </c:pt>
                <c:pt idx="53">
                  <c:v>4314</c:v>
                </c:pt>
                <c:pt idx="54">
                  <c:v>4315</c:v>
                </c:pt>
                <c:pt idx="55">
                  <c:v>4316</c:v>
                </c:pt>
                <c:pt idx="56">
                  <c:v>4317</c:v>
                </c:pt>
                <c:pt idx="57">
                  <c:v>4318</c:v>
                </c:pt>
                <c:pt idx="58">
                  <c:v>4319</c:v>
                </c:pt>
                <c:pt idx="59">
                  <c:v>4320</c:v>
                </c:pt>
                <c:pt idx="60">
                  <c:v>4321</c:v>
                </c:pt>
                <c:pt idx="61">
                  <c:v>4322</c:v>
                </c:pt>
                <c:pt idx="62">
                  <c:v>4323</c:v>
                </c:pt>
                <c:pt idx="63">
                  <c:v>4324</c:v>
                </c:pt>
                <c:pt idx="64">
                  <c:v>4325</c:v>
                </c:pt>
                <c:pt idx="65">
                  <c:v>4326</c:v>
                </c:pt>
                <c:pt idx="66">
                  <c:v>4327</c:v>
                </c:pt>
                <c:pt idx="67">
                  <c:v>4328</c:v>
                </c:pt>
                <c:pt idx="68">
                  <c:v>4330</c:v>
                </c:pt>
                <c:pt idx="69">
                  <c:v>4331</c:v>
                </c:pt>
                <c:pt idx="70">
                  <c:v>4332</c:v>
                </c:pt>
                <c:pt idx="71">
                  <c:v>4333</c:v>
                </c:pt>
                <c:pt idx="72">
                  <c:v>4334</c:v>
                </c:pt>
                <c:pt idx="73">
                  <c:v>4335</c:v>
                </c:pt>
                <c:pt idx="74">
                  <c:v>4336</c:v>
                </c:pt>
                <c:pt idx="75">
                  <c:v>4337</c:v>
                </c:pt>
                <c:pt idx="76">
                  <c:v>4338</c:v>
                </c:pt>
                <c:pt idx="77">
                  <c:v>4339</c:v>
                </c:pt>
                <c:pt idx="78">
                  <c:v>4340</c:v>
                </c:pt>
                <c:pt idx="79">
                  <c:v>4342</c:v>
                </c:pt>
                <c:pt idx="80">
                  <c:v>4343</c:v>
                </c:pt>
                <c:pt idx="81">
                  <c:v>4344</c:v>
                </c:pt>
                <c:pt idx="82">
                  <c:v>4345</c:v>
                </c:pt>
                <c:pt idx="83">
                  <c:v>4346</c:v>
                </c:pt>
                <c:pt idx="84">
                  <c:v>4347</c:v>
                </c:pt>
                <c:pt idx="85">
                  <c:v>4348</c:v>
                </c:pt>
                <c:pt idx="86">
                  <c:v>4349</c:v>
                </c:pt>
                <c:pt idx="87">
                  <c:v>4350</c:v>
                </c:pt>
                <c:pt idx="88">
                  <c:v>4351</c:v>
                </c:pt>
                <c:pt idx="89">
                  <c:v>4352</c:v>
                </c:pt>
                <c:pt idx="90">
                  <c:v>4353</c:v>
                </c:pt>
                <c:pt idx="91">
                  <c:v>4354</c:v>
                </c:pt>
                <c:pt idx="92">
                  <c:v>4355</c:v>
                </c:pt>
                <c:pt idx="93">
                  <c:v>4356</c:v>
                </c:pt>
                <c:pt idx="94">
                  <c:v>4357</c:v>
                </c:pt>
                <c:pt idx="95">
                  <c:v>4358</c:v>
                </c:pt>
                <c:pt idx="96">
                  <c:v>4359</c:v>
                </c:pt>
                <c:pt idx="97">
                  <c:v>4360</c:v>
                </c:pt>
                <c:pt idx="98">
                  <c:v>4361</c:v>
                </c:pt>
                <c:pt idx="99">
                  <c:v>4362</c:v>
                </c:pt>
                <c:pt idx="100">
                  <c:v>4363</c:v>
                </c:pt>
                <c:pt idx="101">
                  <c:v>4364</c:v>
                </c:pt>
                <c:pt idx="102">
                  <c:v>4365</c:v>
                </c:pt>
                <c:pt idx="103">
                  <c:v>4366</c:v>
                </c:pt>
                <c:pt idx="104">
                  <c:v>4367</c:v>
                </c:pt>
                <c:pt idx="105">
                  <c:v>4368</c:v>
                </c:pt>
                <c:pt idx="106">
                  <c:v>4369</c:v>
                </c:pt>
                <c:pt idx="107">
                  <c:v>4370</c:v>
                </c:pt>
                <c:pt idx="108">
                  <c:v>4371</c:v>
                </c:pt>
                <c:pt idx="109">
                  <c:v>4372</c:v>
                </c:pt>
                <c:pt idx="110">
                  <c:v>4373</c:v>
                </c:pt>
                <c:pt idx="111">
                  <c:v>4374</c:v>
                </c:pt>
                <c:pt idx="112">
                  <c:v>4375</c:v>
                </c:pt>
                <c:pt idx="113">
                  <c:v>4376</c:v>
                </c:pt>
                <c:pt idx="114">
                  <c:v>4377</c:v>
                </c:pt>
                <c:pt idx="115">
                  <c:v>4378</c:v>
                </c:pt>
                <c:pt idx="116">
                  <c:v>4379</c:v>
                </c:pt>
                <c:pt idx="117">
                  <c:v>4380</c:v>
                </c:pt>
                <c:pt idx="118">
                  <c:v>4381</c:v>
                </c:pt>
                <c:pt idx="119">
                  <c:v>4382</c:v>
                </c:pt>
                <c:pt idx="120">
                  <c:v>4383</c:v>
                </c:pt>
                <c:pt idx="121">
                  <c:v>4384</c:v>
                </c:pt>
                <c:pt idx="122">
                  <c:v>4385</c:v>
                </c:pt>
                <c:pt idx="123">
                  <c:v>4386</c:v>
                </c:pt>
                <c:pt idx="124">
                  <c:v>4387</c:v>
                </c:pt>
                <c:pt idx="125">
                  <c:v>4388</c:v>
                </c:pt>
                <c:pt idx="126">
                  <c:v>4389</c:v>
                </c:pt>
                <c:pt idx="127">
                  <c:v>4390</c:v>
                </c:pt>
                <c:pt idx="128">
                  <c:v>4391</c:v>
                </c:pt>
                <c:pt idx="129">
                  <c:v>4392</c:v>
                </c:pt>
                <c:pt idx="130">
                  <c:v>4393</c:v>
                </c:pt>
                <c:pt idx="131">
                  <c:v>4394</c:v>
                </c:pt>
                <c:pt idx="132">
                  <c:v>4395</c:v>
                </c:pt>
                <c:pt idx="133">
                  <c:v>4396</c:v>
                </c:pt>
                <c:pt idx="134">
                  <c:v>4397</c:v>
                </c:pt>
                <c:pt idx="135">
                  <c:v>4398</c:v>
                </c:pt>
                <c:pt idx="136">
                  <c:v>4399</c:v>
                </c:pt>
                <c:pt idx="137">
                  <c:v>4400</c:v>
                </c:pt>
                <c:pt idx="138">
                  <c:v>4401</c:v>
                </c:pt>
                <c:pt idx="139">
                  <c:v>4402</c:v>
                </c:pt>
              </c:numCache>
            </c:numRef>
          </c:xVal>
          <c:yVal>
            <c:numRef>
              <c:f>'[1]All Data'!$M$4:$M$143</c:f>
              <c:numCache>
                <c:formatCode>General</c:formatCode>
                <c:ptCount val="140"/>
                <c:pt idx="0">
                  <c:v>5.9775657364526504E-3</c:v>
                </c:pt>
                <c:pt idx="1">
                  <c:v>3.86398573515267E-3</c:v>
                </c:pt>
                <c:pt idx="2">
                  <c:v>5.3350789649140497E-3</c:v>
                </c:pt>
                <c:pt idx="3">
                  <c:v>4.7117803466628803E-3</c:v>
                </c:pt>
                <c:pt idx="4">
                  <c:v>3.6700326208571801E-3</c:v>
                </c:pt>
                <c:pt idx="5">
                  <c:v>4.74333440027579E-3</c:v>
                </c:pt>
                <c:pt idx="6">
                  <c:v>4.3886424430681498E-3</c:v>
                </c:pt>
                <c:pt idx="7">
                  <c:v>3.8154301896757199E-3</c:v>
                </c:pt>
                <c:pt idx="8">
                  <c:v>4.5074696264972803E-3</c:v>
                </c:pt>
                <c:pt idx="9">
                  <c:v>4.6012067931275697E-3</c:v>
                </c:pt>
                <c:pt idx="10">
                  <c:v>3.8140348511045701E-3</c:v>
                </c:pt>
                <c:pt idx="11">
                  <c:v>5.6007367584294601E-3</c:v>
                </c:pt>
                <c:pt idx="12">
                  <c:v>4.77321076410781E-3</c:v>
                </c:pt>
                <c:pt idx="13">
                  <c:v>4.2197004779758402E-3</c:v>
                </c:pt>
                <c:pt idx="14">
                  <c:v>5.57022058139333E-3</c:v>
                </c:pt>
                <c:pt idx="15">
                  <c:v>4.5741197777764298E-3</c:v>
                </c:pt>
                <c:pt idx="16">
                  <c:v>3.7815214567906599E-3</c:v>
                </c:pt>
                <c:pt idx="17">
                  <c:v>4.1229204365531196E-3</c:v>
                </c:pt>
                <c:pt idx="18">
                  <c:v>4.93425649096952E-3</c:v>
                </c:pt>
                <c:pt idx="19">
                  <c:v>4.9267105798081598E-3</c:v>
                </c:pt>
                <c:pt idx="20">
                  <c:v>5.3240298456183801E-3</c:v>
                </c:pt>
                <c:pt idx="21">
                  <c:v>5.3057192635903496E-3</c:v>
                </c:pt>
                <c:pt idx="22">
                  <c:v>4.4829153479948999E-3</c:v>
                </c:pt>
                <c:pt idx="23">
                  <c:v>4.9909788448276801E-3</c:v>
                </c:pt>
                <c:pt idx="24">
                  <c:v>5.3924377563602998E-3</c:v>
                </c:pt>
                <c:pt idx="25">
                  <c:v>3.79534537706369E-3</c:v>
                </c:pt>
                <c:pt idx="26">
                  <c:v>4.4185873036171903E-3</c:v>
                </c:pt>
                <c:pt idx="27">
                  <c:v>5.1237320298995999E-3</c:v>
                </c:pt>
                <c:pt idx="28">
                  <c:v>4.4292008374197597E-3</c:v>
                </c:pt>
                <c:pt idx="29">
                  <c:v>5.6229306235549299E-3</c:v>
                </c:pt>
                <c:pt idx="30">
                  <c:v>5.1115233884483097E-3</c:v>
                </c:pt>
                <c:pt idx="31">
                  <c:v>5.2954617236254603E-3</c:v>
                </c:pt>
                <c:pt idx="32">
                  <c:v>5.3774272662343503E-3</c:v>
                </c:pt>
                <c:pt idx="33">
                  <c:v>5.1083266113643904E-3</c:v>
                </c:pt>
                <c:pt idx="34">
                  <c:v>5.4693880478955499E-3</c:v>
                </c:pt>
                <c:pt idx="35">
                  <c:v>5.0246298117617603E-3</c:v>
                </c:pt>
                <c:pt idx="36">
                  <c:v>5.8091974824934596E-3</c:v>
                </c:pt>
                <c:pt idx="37">
                  <c:v>5.1820765952518702E-3</c:v>
                </c:pt>
                <c:pt idx="38">
                  <c:v>4.67725563252217E-3</c:v>
                </c:pt>
                <c:pt idx="39">
                  <c:v>4.0724977484532798E-3</c:v>
                </c:pt>
                <c:pt idx="40">
                  <c:v>5.1108317060297804E-3</c:v>
                </c:pt>
                <c:pt idx="41">
                  <c:v>4.1913808967669001E-3</c:v>
                </c:pt>
                <c:pt idx="42">
                  <c:v>6.2439089120120504E-3</c:v>
                </c:pt>
                <c:pt idx="43">
                  <c:v>5.5189422909386098E-3</c:v>
                </c:pt>
                <c:pt idx="44">
                  <c:v>4.8557227972305297E-3</c:v>
                </c:pt>
                <c:pt idx="45">
                  <c:v>4.86507642962137E-3</c:v>
                </c:pt>
                <c:pt idx="46">
                  <c:v>4.4065666261665897E-3</c:v>
                </c:pt>
                <c:pt idx="47">
                  <c:v>5.8706495448427902E-3</c:v>
                </c:pt>
                <c:pt idx="48">
                  <c:v>5.0360879731732302E-3</c:v>
                </c:pt>
                <c:pt idx="49">
                  <c:v>4.7419110619001297E-3</c:v>
                </c:pt>
                <c:pt idx="50">
                  <c:v>4.5110124207479001E-3</c:v>
                </c:pt>
                <c:pt idx="51">
                  <c:v>5.2297917081232503E-3</c:v>
                </c:pt>
                <c:pt idx="52">
                  <c:v>5.1003487540061104E-3</c:v>
                </c:pt>
                <c:pt idx="53">
                  <c:v>4.3693748983026099E-3</c:v>
                </c:pt>
                <c:pt idx="54">
                  <c:v>4.8061633256682298E-3</c:v>
                </c:pt>
                <c:pt idx="55">
                  <c:v>5.2678125560319897E-3</c:v>
                </c:pt>
                <c:pt idx="56">
                  <c:v>5.3098028627861001E-3</c:v>
                </c:pt>
                <c:pt idx="57">
                  <c:v>6.0220160818865503E-3</c:v>
                </c:pt>
                <c:pt idx="58">
                  <c:v>4.6030821824465402E-3</c:v>
                </c:pt>
                <c:pt idx="59">
                  <c:v>5.3997781741327603E-3</c:v>
                </c:pt>
                <c:pt idx="60">
                  <c:v>5.1782231474951299E-3</c:v>
                </c:pt>
                <c:pt idx="61">
                  <c:v>4.6438386663491598E-3</c:v>
                </c:pt>
                <c:pt idx="62">
                  <c:v>4.9641754442298798E-3</c:v>
                </c:pt>
                <c:pt idx="63">
                  <c:v>5.5653346828048803E-3</c:v>
                </c:pt>
                <c:pt idx="64">
                  <c:v>4.2457058906200003E-3</c:v>
                </c:pt>
                <c:pt idx="65">
                  <c:v>4.9015485529617202E-3</c:v>
                </c:pt>
                <c:pt idx="66">
                  <c:v>4.8058056701611798E-3</c:v>
                </c:pt>
                <c:pt idx="67">
                  <c:v>5.7712578033956904E-3</c:v>
                </c:pt>
                <c:pt idx="68">
                  <c:v>4.4606061882987297E-3</c:v>
                </c:pt>
                <c:pt idx="69">
                  <c:v>3.9934107762947604E-3</c:v>
                </c:pt>
                <c:pt idx="70">
                  <c:v>4.5571292055123303E-3</c:v>
                </c:pt>
                <c:pt idx="71">
                  <c:v>5.7685212017146601E-3</c:v>
                </c:pt>
                <c:pt idx="72">
                  <c:v>4.5414787897423998E-3</c:v>
                </c:pt>
                <c:pt idx="73">
                  <c:v>4.6681470755796798E-3</c:v>
                </c:pt>
                <c:pt idx="74">
                  <c:v>4.7563182054525697E-3</c:v>
                </c:pt>
                <c:pt idx="75">
                  <c:v>4.9064689854051201E-3</c:v>
                </c:pt>
                <c:pt idx="76">
                  <c:v>4.5571522780513303E-3</c:v>
                </c:pt>
                <c:pt idx="77">
                  <c:v>4.5838807270236004E-3</c:v>
                </c:pt>
                <c:pt idx="78">
                  <c:v>4.5249680175576497E-3</c:v>
                </c:pt>
                <c:pt idx="79">
                  <c:v>5.6149304386747204E-3</c:v>
                </c:pt>
                <c:pt idx="80">
                  <c:v>5.0353111013001096E-3</c:v>
                </c:pt>
                <c:pt idx="81">
                  <c:v>6.4033291145645698E-3</c:v>
                </c:pt>
                <c:pt idx="82">
                  <c:v>5.2702726235398702E-3</c:v>
                </c:pt>
                <c:pt idx="83">
                  <c:v>4.8210157525187701E-3</c:v>
                </c:pt>
                <c:pt idx="84">
                  <c:v>5.7061673802997603E-3</c:v>
                </c:pt>
                <c:pt idx="85">
                  <c:v>4.7705534572751304E-3</c:v>
                </c:pt>
                <c:pt idx="86">
                  <c:v>5.12803715555981E-3</c:v>
                </c:pt>
                <c:pt idx="87">
                  <c:v>4.7187529902318302E-3</c:v>
                </c:pt>
                <c:pt idx="88">
                  <c:v>4.7360607496010803E-3</c:v>
                </c:pt>
                <c:pt idx="89">
                  <c:v>4.9769911481879698E-3</c:v>
                </c:pt>
                <c:pt idx="90">
                  <c:v>5.4713007727921004E-3</c:v>
                </c:pt>
                <c:pt idx="91">
                  <c:v>4.6694969280659804E-3</c:v>
                </c:pt>
                <c:pt idx="92">
                  <c:v>4.0044645638852103E-3</c:v>
                </c:pt>
                <c:pt idx="93">
                  <c:v>4.3419069495220803E-3</c:v>
                </c:pt>
                <c:pt idx="94">
                  <c:v>4.2964147700099899E-3</c:v>
                </c:pt>
                <c:pt idx="95">
                  <c:v>4.9146475917235498E-3</c:v>
                </c:pt>
                <c:pt idx="96">
                  <c:v>4.9466462473299003E-3</c:v>
                </c:pt>
                <c:pt idx="97">
                  <c:v>4.6185152826652099E-3</c:v>
                </c:pt>
                <c:pt idx="98">
                  <c:v>5.2679498221792197E-3</c:v>
                </c:pt>
                <c:pt idx="99">
                  <c:v>5.96394958654675E-3</c:v>
                </c:pt>
                <c:pt idx="100">
                  <c:v>5.8514836002984301E-3</c:v>
                </c:pt>
                <c:pt idx="101">
                  <c:v>4.6020513816822104E-3</c:v>
                </c:pt>
                <c:pt idx="102">
                  <c:v>5.9668530629145601E-3</c:v>
                </c:pt>
                <c:pt idx="103">
                  <c:v>4.8936636215627296E-3</c:v>
                </c:pt>
                <c:pt idx="104">
                  <c:v>3.9505727535296504E-3</c:v>
                </c:pt>
                <c:pt idx="105">
                  <c:v>5.24997985943441E-3</c:v>
                </c:pt>
                <c:pt idx="106">
                  <c:v>4.8844854909683598E-3</c:v>
                </c:pt>
                <c:pt idx="107">
                  <c:v>4.46311119711884E-3</c:v>
                </c:pt>
                <c:pt idx="108">
                  <c:v>5.8403585023521498E-3</c:v>
                </c:pt>
                <c:pt idx="109">
                  <c:v>4.8038640797463004E-3</c:v>
                </c:pt>
                <c:pt idx="110">
                  <c:v>4.4244899950478499E-3</c:v>
                </c:pt>
                <c:pt idx="111">
                  <c:v>5.8156318454609199E-3</c:v>
                </c:pt>
                <c:pt idx="112">
                  <c:v>6.4712774466612697E-3</c:v>
                </c:pt>
                <c:pt idx="113">
                  <c:v>7.2715833370321399E-3</c:v>
                </c:pt>
                <c:pt idx="114">
                  <c:v>7.9578909621183108E-3</c:v>
                </c:pt>
                <c:pt idx="115">
                  <c:v>4.8417745111043603E-3</c:v>
                </c:pt>
                <c:pt idx="116">
                  <c:v>4.3159974341177897E-3</c:v>
                </c:pt>
                <c:pt idx="117">
                  <c:v>4.7071081313262196E-3</c:v>
                </c:pt>
                <c:pt idx="118">
                  <c:v>5.0712326770866404E-3</c:v>
                </c:pt>
                <c:pt idx="119">
                  <c:v>5.9102445244195003E-3</c:v>
                </c:pt>
                <c:pt idx="120">
                  <c:v>5.0638695376272703E-3</c:v>
                </c:pt>
                <c:pt idx="121">
                  <c:v>4.5991192597912497E-3</c:v>
                </c:pt>
                <c:pt idx="122">
                  <c:v>4.6323854934992702E-3</c:v>
                </c:pt>
                <c:pt idx="123">
                  <c:v>5.2220185564037201E-3</c:v>
                </c:pt>
                <c:pt idx="124">
                  <c:v>6.1467266303475597E-3</c:v>
                </c:pt>
                <c:pt idx="125">
                  <c:v>4.3430857335002198E-3</c:v>
                </c:pt>
                <c:pt idx="126">
                  <c:v>5.1616521357457298E-3</c:v>
                </c:pt>
                <c:pt idx="127">
                  <c:v>5.5395080088554999E-3</c:v>
                </c:pt>
                <c:pt idx="128">
                  <c:v>4.9649013357709803E-3</c:v>
                </c:pt>
                <c:pt idx="129">
                  <c:v>6.6216745885294302E-3</c:v>
                </c:pt>
                <c:pt idx="130">
                  <c:v>8.9009724072443494E-3</c:v>
                </c:pt>
                <c:pt idx="131">
                  <c:v>5.42651143646609E-3</c:v>
                </c:pt>
                <c:pt idx="132">
                  <c:v>9.1008285437698001E-3</c:v>
                </c:pt>
                <c:pt idx="133">
                  <c:v>1.5745324491960099E-2</c:v>
                </c:pt>
                <c:pt idx="134">
                  <c:v>1.28911459999047E-2</c:v>
                </c:pt>
                <c:pt idx="135">
                  <c:v>1.4177838430631501E-2</c:v>
                </c:pt>
                <c:pt idx="136">
                  <c:v>1.2933583103548E-2</c:v>
                </c:pt>
                <c:pt idx="137">
                  <c:v>1.2311391396208E-2</c:v>
                </c:pt>
                <c:pt idx="138">
                  <c:v>1.33968294111581E-2</c:v>
                </c:pt>
                <c:pt idx="139">
                  <c:v>1.09097168831725E-2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E7-4E49-8B7E-E659261B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  <c:min val="4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IPL num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CAP17O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465668</xdr:colOff>
      <xdr:row>191</xdr:row>
      <xdr:rowOff>0</xdr:rowOff>
    </xdr:from>
    <xdr:to>
      <xdr:col>21</xdr:col>
      <xdr:colOff>12701</xdr:colOff>
      <xdr:row>212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486833</xdr:colOff>
      <xdr:row>190</xdr:row>
      <xdr:rowOff>91016</xdr:rowOff>
    </xdr:from>
    <xdr:to>
      <xdr:col>15</xdr:col>
      <xdr:colOff>127000</xdr:colOff>
      <xdr:row>212</xdr:row>
      <xdr:rowOff>5291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635000</xdr:colOff>
      <xdr:row>203</xdr:row>
      <xdr:rowOff>132291</xdr:rowOff>
    </xdr:from>
    <xdr:to>
      <xdr:col>15</xdr:col>
      <xdr:colOff>275167</xdr:colOff>
      <xdr:row>221</xdr:row>
      <xdr:rowOff>46566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694267</xdr:colOff>
      <xdr:row>203</xdr:row>
      <xdr:rowOff>76200</xdr:rowOff>
    </xdr:from>
    <xdr:to>
      <xdr:col>21</xdr:col>
      <xdr:colOff>241300</xdr:colOff>
      <xdr:row>217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973666</xdr:colOff>
      <xdr:row>187</xdr:row>
      <xdr:rowOff>31750</xdr:rowOff>
    </xdr:from>
    <xdr:to>
      <xdr:col>33</xdr:col>
      <xdr:colOff>55033</xdr:colOff>
      <xdr:row>204</xdr:row>
      <xdr:rowOff>136525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735542</xdr:colOff>
      <xdr:row>201</xdr:row>
      <xdr:rowOff>74084</xdr:rowOff>
    </xdr:from>
    <xdr:to>
      <xdr:col>30</xdr:col>
      <xdr:colOff>716492</xdr:colOff>
      <xdr:row>218</xdr:row>
      <xdr:rowOff>178859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/D17O%20Reactor%20Spreadsheets/Active%20Reactor/Cap17O%20Compiled%20REACTOR%20TWENTY%20FO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SMOW"/>
      <sheetName val="SLAP"/>
      <sheetName val="Standards"/>
      <sheetName val="Data sorting"/>
    </sheetNames>
    <sheetDataSet>
      <sheetData sheetId="0">
        <row r="4">
          <cell r="A4">
            <v>4258</v>
          </cell>
          <cell r="M4">
            <v>5.9775657364526504E-3</v>
          </cell>
          <cell r="O4">
            <v>6.5660796248058597E-3</v>
          </cell>
          <cell r="Q4">
            <v>5.9005736639817204E-3</v>
          </cell>
        </row>
        <row r="5">
          <cell r="A5">
            <v>4259</v>
          </cell>
          <cell r="M5">
            <v>3.86398573515267E-3</v>
          </cell>
          <cell r="O5">
            <v>3.89534362393139E-3</v>
          </cell>
          <cell r="Q5">
            <v>1.4946304186338401E-3</v>
          </cell>
        </row>
        <row r="6">
          <cell r="A6">
            <v>4260</v>
          </cell>
          <cell r="M6">
            <v>5.3350789649140497E-3</v>
          </cell>
          <cell r="O6">
            <v>5.08672644666305E-3</v>
          </cell>
          <cell r="Q6">
            <v>1.45319276685831E-3</v>
          </cell>
        </row>
        <row r="7">
          <cell r="A7">
            <v>4261</v>
          </cell>
          <cell r="M7">
            <v>4.7117803466628803E-3</v>
          </cell>
          <cell r="O7">
            <v>4.8543020661305902E-3</v>
          </cell>
          <cell r="Q7">
            <v>1.51369789769303E-3</v>
          </cell>
        </row>
        <row r="8">
          <cell r="A8">
            <v>4262</v>
          </cell>
          <cell r="M8">
            <v>3.6700326208571801E-3</v>
          </cell>
          <cell r="O8">
            <v>4.9524696590177103E-3</v>
          </cell>
          <cell r="Q8">
            <v>6.43994797074917E-3</v>
          </cell>
        </row>
        <row r="9">
          <cell r="A9">
            <v>4263</v>
          </cell>
          <cell r="M9">
            <v>4.74333440027579E-3</v>
          </cell>
          <cell r="O9">
            <v>4.4834579632304699E-3</v>
          </cell>
          <cell r="Q9">
            <v>1.6285532017612299E-3</v>
          </cell>
        </row>
        <row r="10">
          <cell r="A10">
            <v>4264</v>
          </cell>
          <cell r="M10">
            <v>4.3886424430681498E-3</v>
          </cell>
          <cell r="O10">
            <v>4.2194524675606701E-3</v>
          </cell>
          <cell r="Q10">
            <v>1.4833407483838799E-3</v>
          </cell>
        </row>
        <row r="11">
          <cell r="A11">
            <v>4265</v>
          </cell>
          <cell r="M11">
            <v>3.8154301896757199E-3</v>
          </cell>
          <cell r="O11">
            <v>3.8008973017411001E-3</v>
          </cell>
          <cell r="Q11">
            <v>1.6101187859865599E-3</v>
          </cell>
        </row>
        <row r="12">
          <cell r="A12">
            <v>4266</v>
          </cell>
          <cell r="M12">
            <v>4.5074696264972803E-3</v>
          </cell>
          <cell r="O12">
            <v>4.4996715187037503E-3</v>
          </cell>
          <cell r="Q12">
            <v>3.6759251271139101E-3</v>
          </cell>
        </row>
        <row r="13">
          <cell r="A13">
            <v>4267</v>
          </cell>
          <cell r="M13">
            <v>4.6012067931275697E-3</v>
          </cell>
          <cell r="O13">
            <v>4.2897109967179603E-3</v>
          </cell>
          <cell r="Q13">
            <v>1.64502065557634E-3</v>
          </cell>
        </row>
        <row r="14">
          <cell r="A14">
            <v>4268</v>
          </cell>
          <cell r="M14">
            <v>3.8140348511045701E-3</v>
          </cell>
          <cell r="O14">
            <v>3.71681250163769E-3</v>
          </cell>
          <cell r="Q14">
            <v>1.49318477288475E-3</v>
          </cell>
        </row>
        <row r="15">
          <cell r="A15">
            <v>4271</v>
          </cell>
          <cell r="M15">
            <v>5.6007367584294601E-3</v>
          </cell>
          <cell r="O15">
            <v>5.4416267212108399E-3</v>
          </cell>
          <cell r="Q15">
            <v>1.41066757222655E-3</v>
          </cell>
        </row>
        <row r="16">
          <cell r="A16">
            <v>4272</v>
          </cell>
          <cell r="M16">
            <v>4.77321076410781E-3</v>
          </cell>
          <cell r="O16">
            <v>4.7502682859523601E-3</v>
          </cell>
          <cell r="Q16">
            <v>1.5603206567746501E-3</v>
          </cell>
        </row>
        <row r="17">
          <cell r="A17">
            <v>4273</v>
          </cell>
          <cell r="M17">
            <v>4.2197004779758402E-3</v>
          </cell>
          <cell r="O17">
            <v>3.9338964064629996E-3</v>
          </cell>
          <cell r="Q17">
            <v>1.64549433619525E-3</v>
          </cell>
        </row>
        <row r="18">
          <cell r="A18">
            <v>4274</v>
          </cell>
          <cell r="M18">
            <v>5.57022058139333E-3</v>
          </cell>
          <cell r="O18">
            <v>5.6051388468149697E-3</v>
          </cell>
          <cell r="Q18">
            <v>1.9561685291058601E-3</v>
          </cell>
        </row>
        <row r="19">
          <cell r="A19">
            <v>4275</v>
          </cell>
          <cell r="M19">
            <v>4.5741197777764298E-3</v>
          </cell>
          <cell r="O19">
            <v>4.7476486503050001E-3</v>
          </cell>
          <cell r="Q19">
            <v>3.58214906890876E-3</v>
          </cell>
        </row>
        <row r="20">
          <cell r="A20">
            <v>4276</v>
          </cell>
          <cell r="M20">
            <v>3.7815214567906599E-3</v>
          </cell>
          <cell r="O20">
            <v>3.92244229672087E-3</v>
          </cell>
          <cell r="Q20">
            <v>1.0999244763979E-3</v>
          </cell>
        </row>
        <row r="21">
          <cell r="A21">
            <v>4277</v>
          </cell>
          <cell r="M21">
            <v>4.1229204365531196E-3</v>
          </cell>
          <cell r="O21">
            <v>4.13477001885255E-3</v>
          </cell>
          <cell r="Q21">
            <v>1.78190137565687E-3</v>
          </cell>
        </row>
        <row r="22">
          <cell r="A22">
            <v>4278</v>
          </cell>
          <cell r="M22">
            <v>4.93425649096952E-3</v>
          </cell>
          <cell r="O22">
            <v>4.6998981893029198E-3</v>
          </cell>
          <cell r="Q22">
            <v>1.5836638301914101E-3</v>
          </cell>
        </row>
        <row r="23">
          <cell r="A23">
            <v>4279</v>
          </cell>
          <cell r="M23">
            <v>4.9267105798081598E-3</v>
          </cell>
          <cell r="O23">
            <v>4.6644757296569299E-3</v>
          </cell>
          <cell r="Q23">
            <v>2.6495562151484398E-3</v>
          </cell>
        </row>
        <row r="24">
          <cell r="A24">
            <v>4280</v>
          </cell>
          <cell r="M24">
            <v>5.3240298456183801E-3</v>
          </cell>
          <cell r="O24">
            <v>5.1192650007765104E-3</v>
          </cell>
          <cell r="Q24">
            <v>1.45488740059205E-3</v>
          </cell>
        </row>
        <row r="25">
          <cell r="A25">
            <v>4281</v>
          </cell>
          <cell r="M25">
            <v>5.3057192635903496E-3</v>
          </cell>
          <cell r="O25">
            <v>4.7755899245469401E-3</v>
          </cell>
          <cell r="Q25">
            <v>2.1632529296115701E-3</v>
          </cell>
        </row>
        <row r="26">
          <cell r="A26">
            <v>4282</v>
          </cell>
          <cell r="M26">
            <v>4.4829153479948999E-3</v>
          </cell>
          <cell r="O26">
            <v>4.42347139823777E-3</v>
          </cell>
          <cell r="Q26">
            <v>1.854855111314E-3</v>
          </cell>
        </row>
        <row r="27">
          <cell r="A27">
            <v>4283</v>
          </cell>
          <cell r="M27">
            <v>4.9909788448276801E-3</v>
          </cell>
          <cell r="O27">
            <v>5.5737695292620701E-3</v>
          </cell>
          <cell r="Q27">
            <v>5.1775415029593503E-3</v>
          </cell>
        </row>
        <row r="28">
          <cell r="A28">
            <v>4284</v>
          </cell>
          <cell r="M28">
            <v>5.3924377563602998E-3</v>
          </cell>
          <cell r="O28">
            <v>5.0382760242791E-3</v>
          </cell>
          <cell r="Q28">
            <v>1.3739913317958501E-3</v>
          </cell>
        </row>
        <row r="29">
          <cell r="A29">
            <v>4285</v>
          </cell>
          <cell r="M29">
            <v>3.79534537706369E-3</v>
          </cell>
          <cell r="O29">
            <v>3.5574081429323801E-3</v>
          </cell>
          <cell r="Q29">
            <v>1.5809810945039101E-3</v>
          </cell>
        </row>
        <row r="30">
          <cell r="A30">
            <v>4286</v>
          </cell>
          <cell r="M30">
            <v>4.4185873036171903E-3</v>
          </cell>
          <cell r="O30">
            <v>4.4013639969552997E-3</v>
          </cell>
          <cell r="Q30">
            <v>1.4708368014378301E-3</v>
          </cell>
        </row>
        <row r="31">
          <cell r="A31">
            <v>4287</v>
          </cell>
          <cell r="M31">
            <v>5.1237320298995999E-3</v>
          </cell>
          <cell r="O31">
            <v>5.4593617613795898E-3</v>
          </cell>
          <cell r="Q31">
            <v>3.7295070410392601E-3</v>
          </cell>
        </row>
        <row r="32">
          <cell r="A32">
            <v>4288</v>
          </cell>
          <cell r="M32">
            <v>4.4292008374197597E-3</v>
          </cell>
          <cell r="O32">
            <v>4.2279060888946399E-3</v>
          </cell>
          <cell r="Q32">
            <v>1.39694384150436E-3</v>
          </cell>
        </row>
        <row r="33">
          <cell r="A33">
            <v>4289</v>
          </cell>
          <cell r="M33">
            <v>5.6229306235549299E-3</v>
          </cell>
          <cell r="O33">
            <v>5.5220350579125296E-3</v>
          </cell>
          <cell r="Q33">
            <v>1.34293378396767E-3</v>
          </cell>
        </row>
        <row r="34">
          <cell r="A34">
            <v>4290</v>
          </cell>
          <cell r="M34">
            <v>5.1115233884483097E-3</v>
          </cell>
          <cell r="O34">
            <v>5.0640967345635304E-3</v>
          </cell>
          <cell r="Q34">
            <v>1.44905347706096E-3</v>
          </cell>
        </row>
        <row r="35">
          <cell r="A35">
            <v>4291</v>
          </cell>
          <cell r="M35">
            <v>5.2954617236254603E-3</v>
          </cell>
          <cell r="O35">
            <v>5.6126614514376699E-3</v>
          </cell>
          <cell r="Q35">
            <v>3.1343646930313E-3</v>
          </cell>
        </row>
        <row r="36">
          <cell r="A36">
            <v>4292</v>
          </cell>
          <cell r="M36">
            <v>5.3774272662343503E-3</v>
          </cell>
          <cell r="O36">
            <v>5.1099046460295998E-3</v>
          </cell>
          <cell r="Q36">
            <v>1.88980913689602E-3</v>
          </cell>
        </row>
        <row r="37">
          <cell r="A37">
            <v>4293</v>
          </cell>
          <cell r="M37">
            <v>5.1083266113643904E-3</v>
          </cell>
          <cell r="O37">
            <v>4.9590810438998496E-3</v>
          </cell>
          <cell r="Q37">
            <v>1.6692979007669501E-3</v>
          </cell>
        </row>
        <row r="38">
          <cell r="A38">
            <v>4295</v>
          </cell>
          <cell r="M38">
            <v>5.4693880478955499E-3</v>
          </cell>
          <cell r="O38">
            <v>6.4313173839619401E-3</v>
          </cell>
          <cell r="Q38">
            <v>2.9582497162470201E-3</v>
          </cell>
        </row>
        <row r="39">
          <cell r="A39">
            <v>4296</v>
          </cell>
          <cell r="M39">
            <v>5.0246298117617603E-3</v>
          </cell>
          <cell r="O39">
            <v>5.0272092780064698E-3</v>
          </cell>
          <cell r="Q39">
            <v>1.50500186280985E-3</v>
          </cell>
        </row>
        <row r="40">
          <cell r="A40">
            <v>4297</v>
          </cell>
          <cell r="M40">
            <v>5.8091974824934596E-3</v>
          </cell>
          <cell r="O40">
            <v>5.7237700755551398E-3</v>
          </cell>
          <cell r="Q40">
            <v>1.4747449363750099E-3</v>
          </cell>
        </row>
        <row r="41">
          <cell r="A41">
            <v>4298</v>
          </cell>
          <cell r="M41">
            <v>5.1820765952518702E-3</v>
          </cell>
          <cell r="O41">
            <v>5.13206381068608E-3</v>
          </cell>
          <cell r="Q41">
            <v>1.14662062875826E-3</v>
          </cell>
        </row>
        <row r="42">
          <cell r="A42">
            <v>4299</v>
          </cell>
          <cell r="M42">
            <v>4.67725563252217E-3</v>
          </cell>
          <cell r="O42">
            <v>4.5444817484569296E-3</v>
          </cell>
          <cell r="Q42">
            <v>4.2174085404757299E-3</v>
          </cell>
        </row>
        <row r="43">
          <cell r="A43">
            <v>4300</v>
          </cell>
          <cell r="M43">
            <v>4.0724977484532798E-3</v>
          </cell>
          <cell r="O43">
            <v>4.4844972473058803E-3</v>
          </cell>
          <cell r="Q43">
            <v>2.3065553315768802E-3</v>
          </cell>
        </row>
        <row r="44">
          <cell r="A44">
            <v>4301</v>
          </cell>
          <cell r="M44">
            <v>5.1108317060297804E-3</v>
          </cell>
          <cell r="O44">
            <v>4.8019617209225096E-3</v>
          </cell>
          <cell r="Q44">
            <v>1.52546115774607E-3</v>
          </cell>
        </row>
        <row r="45">
          <cell r="A45">
            <v>4302</v>
          </cell>
          <cell r="M45">
            <v>4.1913808967669001E-3</v>
          </cell>
          <cell r="O45">
            <v>3.8219782926220401E-3</v>
          </cell>
          <cell r="Q45">
            <v>1.29769598299563E-3</v>
          </cell>
        </row>
        <row r="46">
          <cell r="A46">
            <v>4303</v>
          </cell>
          <cell r="M46">
            <v>6.2439089120120504E-3</v>
          </cell>
          <cell r="O46">
            <v>5.9829955217695803E-3</v>
          </cell>
          <cell r="Q46">
            <v>3.38146297077496E-3</v>
          </cell>
        </row>
        <row r="47">
          <cell r="A47">
            <v>4304</v>
          </cell>
          <cell r="M47">
            <v>5.5189422909386098E-3</v>
          </cell>
          <cell r="O47">
            <v>5.4982870415404804E-3</v>
          </cell>
          <cell r="Q47">
            <v>1.28344572847249E-3</v>
          </cell>
        </row>
        <row r="48">
          <cell r="A48">
            <v>4305</v>
          </cell>
          <cell r="M48">
            <v>4.8557227972305297E-3</v>
          </cell>
          <cell r="O48">
            <v>4.6579138979533702E-3</v>
          </cell>
          <cell r="Q48">
            <v>2.0940587676137601E-3</v>
          </cell>
        </row>
        <row r="49">
          <cell r="A49">
            <v>4306</v>
          </cell>
          <cell r="M49">
            <v>4.86507642962137E-3</v>
          </cell>
          <cell r="O49">
            <v>4.3694623832541404E-3</v>
          </cell>
          <cell r="Q49">
            <v>1.68932028287085E-3</v>
          </cell>
        </row>
        <row r="50">
          <cell r="A50">
            <v>4307</v>
          </cell>
          <cell r="M50">
            <v>4.4065666261665897E-3</v>
          </cell>
          <cell r="O50">
            <v>3.9961070696925404E-3</v>
          </cell>
          <cell r="Q50">
            <v>1.6207611209024099E-3</v>
          </cell>
        </row>
        <row r="51">
          <cell r="A51">
            <v>4308</v>
          </cell>
          <cell r="M51">
            <v>5.8706495448427902E-3</v>
          </cell>
          <cell r="O51">
            <v>6.2993317782933196E-3</v>
          </cell>
          <cell r="Q51">
            <v>2.5238202538220601E-3</v>
          </cell>
        </row>
        <row r="52">
          <cell r="A52">
            <v>4309</v>
          </cell>
          <cell r="M52">
            <v>5.0360879731732302E-3</v>
          </cell>
          <cell r="O52">
            <v>4.9077737748743503E-3</v>
          </cell>
          <cell r="Q52">
            <v>1.5514549616090999E-3</v>
          </cell>
        </row>
        <row r="53">
          <cell r="A53">
            <v>4310</v>
          </cell>
          <cell r="M53">
            <v>4.7419110619001297E-3</v>
          </cell>
          <cell r="O53">
            <v>4.6184259187432601E-3</v>
          </cell>
          <cell r="Q53">
            <v>1.6596760388171499E-3</v>
          </cell>
        </row>
        <row r="54">
          <cell r="A54">
            <v>4311</v>
          </cell>
          <cell r="M54">
            <v>4.5110124207479001E-3</v>
          </cell>
          <cell r="O54">
            <v>4.4251431303891104E-3</v>
          </cell>
          <cell r="Q54">
            <v>1.6918048618099501E-3</v>
          </cell>
        </row>
        <row r="55">
          <cell r="A55">
            <v>4312</v>
          </cell>
          <cell r="M55">
            <v>5.2297917081232503E-3</v>
          </cell>
          <cell r="O55">
            <v>5.08164504105677E-3</v>
          </cell>
          <cell r="Q55">
            <v>3.8967664335141099E-3</v>
          </cell>
        </row>
        <row r="56">
          <cell r="A56">
            <v>4313</v>
          </cell>
          <cell r="M56">
            <v>5.1003487540061104E-3</v>
          </cell>
          <cell r="O56">
            <v>5.1148681376652697E-3</v>
          </cell>
          <cell r="Q56">
            <v>1.3861500780281599E-3</v>
          </cell>
        </row>
        <row r="57">
          <cell r="A57">
            <v>4314</v>
          </cell>
          <cell r="M57">
            <v>4.3693748983026099E-3</v>
          </cell>
          <cell r="O57">
            <v>4.1756333682596899E-3</v>
          </cell>
          <cell r="Q57">
            <v>1.4541415615146199E-3</v>
          </cell>
        </row>
        <row r="58">
          <cell r="A58">
            <v>4315</v>
          </cell>
          <cell r="M58">
            <v>4.8061633256682298E-3</v>
          </cell>
          <cell r="O58">
            <v>4.5656767141109599E-3</v>
          </cell>
          <cell r="Q58">
            <v>1.5925070770934501E-3</v>
          </cell>
        </row>
        <row r="59">
          <cell r="A59">
            <v>4316</v>
          </cell>
          <cell r="M59">
            <v>5.2678125560319897E-3</v>
          </cell>
          <cell r="O59">
            <v>5.5785747344155399E-3</v>
          </cell>
          <cell r="Q59">
            <v>6.6026063294390702E-3</v>
          </cell>
        </row>
        <row r="60">
          <cell r="A60">
            <v>4317</v>
          </cell>
          <cell r="M60">
            <v>5.3098028627861001E-3</v>
          </cell>
          <cell r="O60">
            <v>5.2068754325937296E-3</v>
          </cell>
          <cell r="Q60">
            <v>1.8142444739828801E-3</v>
          </cell>
        </row>
        <row r="61">
          <cell r="A61">
            <v>4318</v>
          </cell>
          <cell r="M61">
            <v>6.0220160818865503E-3</v>
          </cell>
          <cell r="O61">
            <v>5.9343686423934498E-3</v>
          </cell>
          <cell r="Q61">
            <v>1.60775542298402E-3</v>
          </cell>
        </row>
        <row r="62">
          <cell r="A62">
            <v>4319</v>
          </cell>
          <cell r="M62">
            <v>4.6030821824465402E-3</v>
          </cell>
          <cell r="O62">
            <v>4.2472820182233202E-3</v>
          </cell>
          <cell r="Q62">
            <v>1.32156897977525E-3</v>
          </cell>
        </row>
        <row r="63">
          <cell r="A63">
            <v>4320</v>
          </cell>
          <cell r="M63">
            <v>5.3997781741327603E-3</v>
          </cell>
          <cell r="O63">
            <v>5.30215390108055E-3</v>
          </cell>
          <cell r="Q63">
            <v>4.6557319340002302E-3</v>
          </cell>
        </row>
        <row r="64">
          <cell r="A64">
            <v>4321</v>
          </cell>
          <cell r="M64">
            <v>5.1782231474951299E-3</v>
          </cell>
          <cell r="O64">
            <v>5.0985800259785502E-3</v>
          </cell>
          <cell r="Q64">
            <v>1.4386547635778101E-3</v>
          </cell>
        </row>
        <row r="65">
          <cell r="A65">
            <v>4322</v>
          </cell>
          <cell r="M65">
            <v>4.6438386663491598E-3</v>
          </cell>
          <cell r="O65">
            <v>4.5081742176796896E-3</v>
          </cell>
          <cell r="Q65">
            <v>1.7802211455662401E-3</v>
          </cell>
        </row>
        <row r="66">
          <cell r="A66">
            <v>4323</v>
          </cell>
          <cell r="M66">
            <v>4.9641754442298798E-3</v>
          </cell>
          <cell r="O66">
            <v>4.6764106656802702E-3</v>
          </cell>
          <cell r="Q66">
            <v>1.3517671466944999E-3</v>
          </cell>
        </row>
        <row r="67">
          <cell r="A67">
            <v>4324</v>
          </cell>
          <cell r="M67">
            <v>5.5653346828048803E-3</v>
          </cell>
          <cell r="O67">
            <v>5.3323587747663602E-3</v>
          </cell>
          <cell r="Q67">
            <v>1.8425240228309701E-3</v>
          </cell>
        </row>
        <row r="68">
          <cell r="A68">
            <v>4325</v>
          </cell>
          <cell r="M68">
            <v>4.2457058906200003E-3</v>
          </cell>
          <cell r="O68">
            <v>4.0112952984104697E-3</v>
          </cell>
          <cell r="Q68">
            <v>1.75494380050514E-3</v>
          </cell>
        </row>
        <row r="69">
          <cell r="A69">
            <v>4326</v>
          </cell>
          <cell r="M69">
            <v>4.9015485529617202E-3</v>
          </cell>
          <cell r="O69">
            <v>5.8584916282445904E-3</v>
          </cell>
          <cell r="Q69">
            <v>1.89404804566781E-3</v>
          </cell>
        </row>
        <row r="70">
          <cell r="A70">
            <v>4327</v>
          </cell>
          <cell r="M70">
            <v>4.8058056701611798E-3</v>
          </cell>
          <cell r="O70">
            <v>4.8886049799699398E-3</v>
          </cell>
          <cell r="Q70">
            <v>1.6598922027401201E-3</v>
          </cell>
        </row>
        <row r="71">
          <cell r="A71">
            <v>4328</v>
          </cell>
          <cell r="M71">
            <v>5.7712578033956904E-3</v>
          </cell>
          <cell r="O71">
            <v>5.4367539377031997E-3</v>
          </cell>
          <cell r="Q71">
            <v>1.2774825923404E-3</v>
          </cell>
        </row>
        <row r="72">
          <cell r="A72">
            <v>4330</v>
          </cell>
          <cell r="M72">
            <v>4.4606061882987297E-3</v>
          </cell>
          <cell r="O72">
            <v>4.2112965233188698E-3</v>
          </cell>
          <cell r="Q72">
            <v>1.55155540583431E-3</v>
          </cell>
        </row>
        <row r="73">
          <cell r="A73">
            <v>4331</v>
          </cell>
          <cell r="M73">
            <v>3.9934107762947604E-3</v>
          </cell>
          <cell r="O73">
            <v>4.1667756607664903E-3</v>
          </cell>
          <cell r="Q73">
            <v>3.3777975738670299E-3</v>
          </cell>
        </row>
        <row r="74">
          <cell r="A74">
            <v>4332</v>
          </cell>
          <cell r="M74">
            <v>4.5571292055123303E-3</v>
          </cell>
          <cell r="O74">
            <v>4.55344566544551E-3</v>
          </cell>
          <cell r="Q74">
            <v>1.64318977451999E-3</v>
          </cell>
        </row>
        <row r="75">
          <cell r="A75">
            <v>4333</v>
          </cell>
          <cell r="M75">
            <v>5.7685212017146601E-3</v>
          </cell>
          <cell r="O75">
            <v>5.2899329316519403E-3</v>
          </cell>
          <cell r="Q75">
            <v>1.6526726270033401E-3</v>
          </cell>
        </row>
        <row r="76">
          <cell r="A76">
            <v>4334</v>
          </cell>
          <cell r="M76">
            <v>4.5414787897423998E-3</v>
          </cell>
          <cell r="O76">
            <v>4.3573108531278701E-3</v>
          </cell>
          <cell r="Q76">
            <v>1.80301300819552E-3</v>
          </cell>
        </row>
        <row r="77">
          <cell r="A77">
            <v>4335</v>
          </cell>
          <cell r="M77">
            <v>4.6681470755796798E-3</v>
          </cell>
          <cell r="O77">
            <v>4.8542322890947299E-3</v>
          </cell>
          <cell r="Q77">
            <v>1.69259821578042E-3</v>
          </cell>
        </row>
        <row r="78">
          <cell r="A78">
            <v>4336</v>
          </cell>
          <cell r="M78">
            <v>4.7563182054525697E-3</v>
          </cell>
          <cell r="O78">
            <v>4.5395309472858001E-3</v>
          </cell>
          <cell r="Q78">
            <v>1.4266044942814E-3</v>
          </cell>
        </row>
        <row r="79">
          <cell r="A79">
            <v>4337</v>
          </cell>
          <cell r="M79">
            <v>4.9064689854051201E-3</v>
          </cell>
          <cell r="O79">
            <v>4.8101991497657504E-3</v>
          </cell>
          <cell r="Q79">
            <v>4.0546562924536301E-3</v>
          </cell>
        </row>
        <row r="80">
          <cell r="A80">
            <v>4338</v>
          </cell>
          <cell r="M80">
            <v>4.5571522780513303E-3</v>
          </cell>
          <cell r="O80">
            <v>4.4293473084876401E-3</v>
          </cell>
          <cell r="Q80">
            <v>1.54710218332397E-3</v>
          </cell>
        </row>
        <row r="81">
          <cell r="A81">
            <v>4339</v>
          </cell>
          <cell r="M81">
            <v>4.5838807270236004E-3</v>
          </cell>
          <cell r="O81">
            <v>5.0180985379155796E-3</v>
          </cell>
          <cell r="Q81">
            <v>7.5323132346366301E-3</v>
          </cell>
        </row>
        <row r="82">
          <cell r="A82">
            <v>4340</v>
          </cell>
          <cell r="M82">
            <v>4.5249680175576497E-3</v>
          </cell>
          <cell r="O82">
            <v>4.07590969298364E-3</v>
          </cell>
          <cell r="Q82">
            <v>1.62061203244888E-3</v>
          </cell>
        </row>
        <row r="83">
          <cell r="A83">
            <v>4342</v>
          </cell>
          <cell r="M83">
            <v>5.6149304386747204E-3</v>
          </cell>
          <cell r="O83">
            <v>5.50511936791613E-3</v>
          </cell>
          <cell r="Q83">
            <v>6.9133826999393496E-3</v>
          </cell>
        </row>
        <row r="84">
          <cell r="A84">
            <v>4343</v>
          </cell>
          <cell r="M84">
            <v>5.0353111013001096E-3</v>
          </cell>
          <cell r="O84">
            <v>4.6887401316004001E-3</v>
          </cell>
          <cell r="Q84">
            <v>1.35484842215459E-3</v>
          </cell>
        </row>
        <row r="85">
          <cell r="A85">
            <v>4344</v>
          </cell>
          <cell r="M85">
            <v>6.4033291145645698E-3</v>
          </cell>
          <cell r="O85">
            <v>6.0462089442140897E-3</v>
          </cell>
          <cell r="Q85">
            <v>1.52802634943537E-3</v>
          </cell>
        </row>
        <row r="86">
          <cell r="A86">
            <v>4345</v>
          </cell>
          <cell r="M86">
            <v>5.2702726235398702E-3</v>
          </cell>
          <cell r="O86">
            <v>4.7785516620162801E-3</v>
          </cell>
          <cell r="Q86">
            <v>2.0015093989843502E-3</v>
          </cell>
        </row>
        <row r="87">
          <cell r="A87">
            <v>4346</v>
          </cell>
          <cell r="M87">
            <v>4.8210157525187701E-3</v>
          </cell>
          <cell r="O87">
            <v>4.4551262844827397E-3</v>
          </cell>
          <cell r="Q87">
            <v>1.5386209834304899E-3</v>
          </cell>
        </row>
        <row r="88">
          <cell r="A88">
            <v>4347</v>
          </cell>
          <cell r="M88">
            <v>5.7061673802997603E-3</v>
          </cell>
          <cell r="O88">
            <v>5.3399700899308096E-3</v>
          </cell>
          <cell r="Q88">
            <v>2.9847453122183098E-3</v>
          </cell>
        </row>
        <row r="89">
          <cell r="A89">
            <v>4348</v>
          </cell>
          <cell r="M89">
            <v>4.7705534572751304E-3</v>
          </cell>
          <cell r="O89">
            <v>4.6959110735026299E-3</v>
          </cell>
          <cell r="Q89">
            <v>1.4687086444388701E-3</v>
          </cell>
        </row>
        <row r="90">
          <cell r="A90">
            <v>4349</v>
          </cell>
          <cell r="M90">
            <v>5.12803715555981E-3</v>
          </cell>
          <cell r="O90">
            <v>4.7627223456050303E-3</v>
          </cell>
          <cell r="Q90">
            <v>1.56059596492461E-3</v>
          </cell>
        </row>
        <row r="91">
          <cell r="A91">
            <v>4350</v>
          </cell>
          <cell r="M91">
            <v>4.7187529902318302E-3</v>
          </cell>
          <cell r="O91">
            <v>4.5207124858589699E-3</v>
          </cell>
          <cell r="Q91">
            <v>1.58350663425911E-3</v>
          </cell>
        </row>
        <row r="92">
          <cell r="A92">
            <v>4351</v>
          </cell>
          <cell r="M92">
            <v>4.7360607496010803E-3</v>
          </cell>
          <cell r="O92">
            <v>6.6237472425131503E-3</v>
          </cell>
          <cell r="Q92">
            <v>3.1876770794985899E-3</v>
          </cell>
        </row>
        <row r="93">
          <cell r="A93">
            <v>4352</v>
          </cell>
          <cell r="M93">
            <v>4.9769911481879698E-3</v>
          </cell>
          <cell r="O93">
            <v>4.7649336336309904E-3</v>
          </cell>
          <cell r="Q93">
            <v>1.89013790013536E-3</v>
          </cell>
        </row>
        <row r="94">
          <cell r="A94">
            <v>4353</v>
          </cell>
          <cell r="M94">
            <v>5.4713007727921004E-3</v>
          </cell>
          <cell r="O94">
            <v>5.3001696007639902E-3</v>
          </cell>
          <cell r="Q94">
            <v>1.4993986677166299E-3</v>
          </cell>
        </row>
        <row r="95">
          <cell r="A95">
            <v>4354</v>
          </cell>
          <cell r="M95">
            <v>4.6694969280659804E-3</v>
          </cell>
          <cell r="O95">
            <v>4.9285668712094203E-3</v>
          </cell>
          <cell r="Q95">
            <v>4.0434227241377798E-3</v>
          </cell>
        </row>
        <row r="96">
          <cell r="A96">
            <v>4355</v>
          </cell>
          <cell r="M96">
            <v>4.0044645638852103E-3</v>
          </cell>
          <cell r="O96">
            <v>3.9219431939176404E-3</v>
          </cell>
          <cell r="Q96">
            <v>1.3192199793441799E-3</v>
          </cell>
        </row>
        <row r="97">
          <cell r="A97">
            <v>4356</v>
          </cell>
          <cell r="M97">
            <v>4.3419069495220803E-3</v>
          </cell>
          <cell r="O97">
            <v>4.2782425124967601E-3</v>
          </cell>
          <cell r="Q97">
            <v>2.0223298438314299E-3</v>
          </cell>
        </row>
        <row r="98">
          <cell r="A98">
            <v>4357</v>
          </cell>
          <cell r="M98">
            <v>4.2964147700099899E-3</v>
          </cell>
          <cell r="O98">
            <v>3.9812148397056803E-3</v>
          </cell>
          <cell r="Q98">
            <v>1.56042354939048E-3</v>
          </cell>
        </row>
        <row r="99">
          <cell r="A99">
            <v>4358</v>
          </cell>
          <cell r="M99">
            <v>4.9146475917235498E-3</v>
          </cell>
          <cell r="O99">
            <v>5.4398764384145102E-3</v>
          </cell>
          <cell r="Q99">
            <v>3.6984762363204602E-3</v>
          </cell>
        </row>
        <row r="100">
          <cell r="A100">
            <v>4359</v>
          </cell>
          <cell r="M100">
            <v>4.9466462473299003E-3</v>
          </cell>
          <cell r="O100">
            <v>4.5481178866984802E-3</v>
          </cell>
          <cell r="Q100">
            <v>1.8721158670228499E-3</v>
          </cell>
        </row>
        <row r="101">
          <cell r="A101">
            <v>4360</v>
          </cell>
          <cell r="M101">
            <v>4.6185152826652099E-3</v>
          </cell>
          <cell r="O101">
            <v>4.4213809669276004E-3</v>
          </cell>
          <cell r="Q101">
            <v>1.73435841374848E-3</v>
          </cell>
        </row>
        <row r="102">
          <cell r="A102">
            <v>4361</v>
          </cell>
          <cell r="M102">
            <v>5.2679498221792197E-3</v>
          </cell>
          <cell r="O102">
            <v>5.1607770420605001E-3</v>
          </cell>
          <cell r="Q102">
            <v>2.1330070555945799E-3</v>
          </cell>
        </row>
        <row r="103">
          <cell r="A103">
            <v>4362</v>
          </cell>
          <cell r="M103">
            <v>5.96394958654675E-3</v>
          </cell>
          <cell r="O103">
            <v>6.34423505740882E-3</v>
          </cell>
          <cell r="Q103">
            <v>4.2899513673583098E-3</v>
          </cell>
        </row>
        <row r="104">
          <cell r="A104">
            <v>4363</v>
          </cell>
          <cell r="M104">
            <v>5.8514836002984301E-3</v>
          </cell>
          <cell r="O104">
            <v>5.5660777815953102E-3</v>
          </cell>
          <cell r="Q104">
            <v>1.5707073591524599E-3</v>
          </cell>
        </row>
        <row r="105">
          <cell r="A105">
            <v>4364</v>
          </cell>
          <cell r="M105">
            <v>4.6020513816822104E-3</v>
          </cell>
          <cell r="O105">
            <v>4.5270598256946099E-3</v>
          </cell>
          <cell r="Q105">
            <v>1.42182134885549E-3</v>
          </cell>
        </row>
        <row r="106">
          <cell r="A106">
            <v>4365</v>
          </cell>
          <cell r="M106">
            <v>5.9668530629145601E-3</v>
          </cell>
          <cell r="O106">
            <v>5.7012461302041904E-3</v>
          </cell>
          <cell r="Q106">
            <v>1.7744756035063399E-3</v>
          </cell>
        </row>
        <row r="107">
          <cell r="A107">
            <v>4366</v>
          </cell>
          <cell r="M107">
            <v>4.8936636215627296E-3</v>
          </cell>
          <cell r="O107">
            <v>5.0005574894826897E-3</v>
          </cell>
          <cell r="Q107">
            <v>1.7448129196755301E-3</v>
          </cell>
        </row>
        <row r="108">
          <cell r="A108">
            <v>4367</v>
          </cell>
          <cell r="M108">
            <v>3.9505727535296504E-3</v>
          </cell>
          <cell r="O108">
            <v>4.0860732636140602E-3</v>
          </cell>
          <cell r="Q108">
            <v>3.69546601751824E-3</v>
          </cell>
        </row>
        <row r="109">
          <cell r="A109">
            <v>4368</v>
          </cell>
          <cell r="M109">
            <v>5.24997985943441E-3</v>
          </cell>
          <cell r="O109">
            <v>5.00302788478216E-3</v>
          </cell>
          <cell r="Q109">
            <v>1.5009583128743401E-3</v>
          </cell>
        </row>
        <row r="110">
          <cell r="A110">
            <v>4369</v>
          </cell>
          <cell r="M110">
            <v>4.8844854909683598E-3</v>
          </cell>
          <cell r="O110">
            <v>4.8244220297439001E-3</v>
          </cell>
          <cell r="Q110">
            <v>1.3964247110420001E-3</v>
          </cell>
        </row>
        <row r="111">
          <cell r="A111">
            <v>4370</v>
          </cell>
          <cell r="M111">
            <v>4.46311119711884E-3</v>
          </cell>
          <cell r="O111">
            <v>4.3783748039775998E-3</v>
          </cell>
          <cell r="Q111">
            <v>2.4215875604132798E-3</v>
          </cell>
        </row>
        <row r="112">
          <cell r="A112">
            <v>4371</v>
          </cell>
          <cell r="M112">
            <v>5.8403585023521498E-3</v>
          </cell>
          <cell r="O112">
            <v>5.8539484559278999E-3</v>
          </cell>
          <cell r="Q112">
            <v>1.70762472839899E-3</v>
          </cell>
        </row>
        <row r="113">
          <cell r="A113">
            <v>4372</v>
          </cell>
          <cell r="M113">
            <v>4.8038640797463004E-3</v>
          </cell>
          <cell r="O113">
            <v>4.5968808023138701E-3</v>
          </cell>
          <cell r="Q113">
            <v>1.6279399041913101E-3</v>
          </cell>
        </row>
        <row r="114">
          <cell r="A114">
            <v>4373</v>
          </cell>
          <cell r="M114">
            <v>4.4244899950478499E-3</v>
          </cell>
          <cell r="O114">
            <v>4.1639541507229698E-3</v>
          </cell>
          <cell r="Q114">
            <v>1.6203482805373899E-3</v>
          </cell>
        </row>
        <row r="115">
          <cell r="A115">
            <v>4374</v>
          </cell>
          <cell r="M115">
            <v>5.8156318454609199E-3</v>
          </cell>
          <cell r="O115">
            <v>5.4455796566322502E-3</v>
          </cell>
          <cell r="Q115">
            <v>1.6897760466317701E-3</v>
          </cell>
        </row>
        <row r="116">
          <cell r="A116">
            <v>4375</v>
          </cell>
          <cell r="M116">
            <v>6.4712774466612697E-3</v>
          </cell>
          <cell r="O116">
            <v>6.7179302663062804E-3</v>
          </cell>
          <cell r="Q116">
            <v>5.6116571547060803E-3</v>
          </cell>
        </row>
        <row r="117">
          <cell r="A117">
            <v>4376</v>
          </cell>
          <cell r="M117">
            <v>7.2715833370321399E-3</v>
          </cell>
          <cell r="O117">
            <v>7.8339265977280907E-3</v>
          </cell>
          <cell r="Q117">
            <v>8.4285271596715207E-3</v>
          </cell>
        </row>
        <row r="118">
          <cell r="A118">
            <v>4377</v>
          </cell>
          <cell r="M118">
            <v>7.9578909621183108E-3</v>
          </cell>
          <cell r="O118">
            <v>8.6199083403463196E-3</v>
          </cell>
          <cell r="Q118">
            <v>8.3113225087510997E-3</v>
          </cell>
        </row>
        <row r="119">
          <cell r="A119">
            <v>4378</v>
          </cell>
          <cell r="M119">
            <v>4.8417745111043603E-3</v>
          </cell>
          <cell r="O119">
            <v>4.6061328161257197E-3</v>
          </cell>
          <cell r="Q119">
            <v>1.73567265730143E-3</v>
          </cell>
        </row>
        <row r="120">
          <cell r="A120">
            <v>4379</v>
          </cell>
          <cell r="M120">
            <v>4.3159974341177897E-3</v>
          </cell>
          <cell r="O120">
            <v>5.3076812038271104E-3</v>
          </cell>
          <cell r="Q120">
            <v>8.1099332238919204E-3</v>
          </cell>
        </row>
        <row r="121">
          <cell r="A121">
            <v>4380</v>
          </cell>
          <cell r="M121">
            <v>4.7071081313262196E-3</v>
          </cell>
          <cell r="O121">
            <v>4.6177670565850102E-3</v>
          </cell>
          <cell r="Q121">
            <v>1.5163697834685E-3</v>
          </cell>
        </row>
        <row r="122">
          <cell r="A122">
            <v>4381</v>
          </cell>
          <cell r="M122">
            <v>5.0712326770866404E-3</v>
          </cell>
          <cell r="O122">
            <v>4.6438131838069602E-3</v>
          </cell>
          <cell r="Q122">
            <v>1.8700504635593201E-3</v>
          </cell>
        </row>
        <row r="123">
          <cell r="A123">
            <v>4382</v>
          </cell>
          <cell r="M123">
            <v>5.9102445244195003E-3</v>
          </cell>
          <cell r="O123">
            <v>5.8293508278979998E-3</v>
          </cell>
          <cell r="Q123">
            <v>3.40009858745255E-3</v>
          </cell>
        </row>
        <row r="124">
          <cell r="A124">
            <v>4383</v>
          </cell>
          <cell r="M124">
            <v>5.0638695376272703E-3</v>
          </cell>
          <cell r="O124">
            <v>4.5299826287841299E-3</v>
          </cell>
          <cell r="Q124">
            <v>2.3091392680446299E-3</v>
          </cell>
        </row>
        <row r="125">
          <cell r="A125">
            <v>4384</v>
          </cell>
          <cell r="M125">
            <v>4.5991192597912497E-3</v>
          </cell>
          <cell r="O125">
            <v>4.5453689932546696E-3</v>
          </cell>
          <cell r="Q125">
            <v>1.78198676399716E-3</v>
          </cell>
        </row>
        <row r="126">
          <cell r="A126">
            <v>4385</v>
          </cell>
          <cell r="M126">
            <v>4.6323854934992702E-3</v>
          </cell>
          <cell r="O126">
            <v>4.3011526376617402E-3</v>
          </cell>
          <cell r="Q126">
            <v>1.7071012044354E-3</v>
          </cell>
        </row>
        <row r="127">
          <cell r="A127">
            <v>4386</v>
          </cell>
          <cell r="M127">
            <v>5.2220185564037201E-3</v>
          </cell>
          <cell r="O127">
            <v>5.2047808357825898E-3</v>
          </cell>
          <cell r="Q127">
            <v>1.72091662435905E-3</v>
          </cell>
        </row>
        <row r="128">
          <cell r="A128">
            <v>4387</v>
          </cell>
          <cell r="M128">
            <v>6.1467266303475597E-3</v>
          </cell>
          <cell r="O128">
            <v>6.02757571631528E-3</v>
          </cell>
          <cell r="Q128">
            <v>1.9377965754495501E-3</v>
          </cell>
        </row>
        <row r="129">
          <cell r="A129">
            <v>4388</v>
          </cell>
          <cell r="M129">
            <v>4.3430857335002198E-3</v>
          </cell>
          <cell r="O129">
            <v>4.2965700504254004E-3</v>
          </cell>
          <cell r="Q129">
            <v>2.0284557324407298E-3</v>
          </cell>
        </row>
        <row r="130">
          <cell r="A130">
            <v>4389</v>
          </cell>
          <cell r="M130">
            <v>5.1616521357457298E-3</v>
          </cell>
          <cell r="O130">
            <v>5.0549957836063097E-3</v>
          </cell>
          <cell r="Q130">
            <v>2.2875455536197501E-3</v>
          </cell>
        </row>
        <row r="131">
          <cell r="A131">
            <v>4390</v>
          </cell>
          <cell r="M131">
            <v>5.5395080088554999E-3</v>
          </cell>
          <cell r="O131">
            <v>5.3094252276337699E-3</v>
          </cell>
          <cell r="Q131">
            <v>1.84033763370968E-3</v>
          </cell>
        </row>
        <row r="132">
          <cell r="A132">
            <v>4391</v>
          </cell>
          <cell r="M132">
            <v>4.9649013357709803E-3</v>
          </cell>
          <cell r="O132">
            <v>4.75810763670312E-3</v>
          </cell>
          <cell r="Q132">
            <v>1.9743944083324902E-3</v>
          </cell>
        </row>
        <row r="133">
          <cell r="A133">
            <v>4392</v>
          </cell>
          <cell r="M133">
            <v>6.6216745885294302E-3</v>
          </cell>
          <cell r="O133">
            <v>6.5952831775295297E-3</v>
          </cell>
          <cell r="Q133">
            <v>1.61378177908018E-3</v>
          </cell>
        </row>
        <row r="134">
          <cell r="A134">
            <v>4393</v>
          </cell>
          <cell r="M134">
            <v>8.9009724072443494E-3</v>
          </cell>
          <cell r="O134">
            <v>9.0154881411945494E-3</v>
          </cell>
          <cell r="Q134">
            <v>2.0772276407340401E-3</v>
          </cell>
        </row>
        <row r="135">
          <cell r="A135">
            <v>4394</v>
          </cell>
          <cell r="M135">
            <v>5.42651143646609E-3</v>
          </cell>
          <cell r="O135">
            <v>5.1166602414713797E-3</v>
          </cell>
          <cell r="Q135">
            <v>2.2154223793681002E-3</v>
          </cell>
        </row>
        <row r="136">
          <cell r="A136">
            <v>4395</v>
          </cell>
          <cell r="M136">
            <v>9.1008285437698001E-3</v>
          </cell>
          <cell r="O136">
            <v>1.28080919875002E-2</v>
          </cell>
          <cell r="Q136">
            <v>1.8238800945855999E-3</v>
          </cell>
        </row>
        <row r="137">
          <cell r="A137">
            <v>4396</v>
          </cell>
          <cell r="M137">
            <v>1.5745324491960099E-2</v>
          </cell>
          <cell r="O137">
            <v>1.8218355748676199E-2</v>
          </cell>
          <cell r="Q137">
            <v>2.2478684208694002E-3</v>
          </cell>
        </row>
        <row r="138">
          <cell r="A138">
            <v>4397</v>
          </cell>
          <cell r="M138">
            <v>1.28911459999047E-2</v>
          </cell>
          <cell r="O138">
            <v>1.60527908197373E-2</v>
          </cell>
          <cell r="Q138">
            <v>1.75327446418205E-3</v>
          </cell>
        </row>
        <row r="139">
          <cell r="A139">
            <v>4398</v>
          </cell>
          <cell r="M139">
            <v>1.4177838430631501E-2</v>
          </cell>
          <cell r="O139">
            <v>1.7904459950966699E-2</v>
          </cell>
          <cell r="Q139">
            <v>1.8257673912109699E-3</v>
          </cell>
        </row>
        <row r="140">
          <cell r="A140">
            <v>4399</v>
          </cell>
          <cell r="M140">
            <v>1.2933583103548E-2</v>
          </cell>
          <cell r="O140">
            <v>1.46287482792107E-2</v>
          </cell>
          <cell r="Q140">
            <v>1.70030148136969E-3</v>
          </cell>
        </row>
        <row r="141">
          <cell r="A141">
            <v>4400</v>
          </cell>
          <cell r="M141">
            <v>1.2311391396208E-2</v>
          </cell>
          <cell r="O141">
            <v>1.38230287305138E-2</v>
          </cell>
          <cell r="Q141">
            <v>1.7509020461544699E-3</v>
          </cell>
        </row>
        <row r="142">
          <cell r="A142">
            <v>4401</v>
          </cell>
          <cell r="M142">
            <v>1.33968294111581E-2</v>
          </cell>
          <cell r="O142">
            <v>1.3632654849580201E-2</v>
          </cell>
          <cell r="Q142">
            <v>3.0382479786107701E-3</v>
          </cell>
        </row>
        <row r="143">
          <cell r="A143">
            <v>4402</v>
          </cell>
          <cell r="M143">
            <v>1.09097168831725E-2</v>
          </cell>
          <cell r="O143">
            <v>1.1832123192495599E-2</v>
          </cell>
          <cell r="Q143">
            <v>1.5703667671832899E-3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7106" displayName="Table7106" ref="C1:D186" headerRowDxfId="12" dataDxfId="11" totalsRowDxfId="10">
  <tableColumns count="2">
    <tableColumn id="1" xr3:uid="{00000000-0010-0000-0000-000001000000}" name="Type 1 " totalsRowLabel="Total" dataDxfId="9" totalsRowDxfId="8"/>
    <tableColumn id="2" xr3:uid="{00000000-0010-0000-0000-000002000000}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8" displayName="Table8" ref="H1:H5" totalsRowShown="0" headerRowDxfId="2" headerRowBorderDxfId="1" tableBorderDxfId="0" headerRowCellStyle="Accent6">
  <autoFilter ref="H1:H5" xr:uid="{00000000-0009-0000-0100-000008000000}"/>
  <tableColumns count="1">
    <tableColumn id="1" xr3:uid="{00000000-0010-0000-0900-000001000000}" name="SulfateStd"/>
  </tableColumns>
  <tableStyleInfo name="TableStyleMedium2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PhosphateStd12" displayName="PhosphateStd12" ref="I1:I6" totalsRowShown="0" headerRowCellStyle="Accent6">
  <autoFilter ref="I1:I6" xr:uid="{00000000-0009-0000-0100-00000B000000}"/>
  <tableColumns count="1">
    <tableColumn id="1" xr3:uid="{00000000-0010-0000-0A00-000001000000}" name="Organic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2" totalsRowShown="0">
  <autoFilter ref="B1:B12" xr:uid="{00000000-0009-0000-0100-000002000000}"/>
  <tableColumns count="1">
    <tableColumn id="1" xr3:uid="{00000000-0010-0000-0100-000001000000}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6" totalsRowShown="0">
  <autoFilter ref="C1:C16" xr:uid="{00000000-0009-0000-0100-000003000000}"/>
  <tableColumns count="1">
    <tableColumn id="1" xr3:uid="{00000000-0010-0000-0200-000001000000}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30" totalsRowShown="0">
  <autoFilter ref="D1:D30" xr:uid="{00000000-0009-0000-0100-000004000000}"/>
  <tableColumns count="1">
    <tableColumn id="1" xr3:uid="{00000000-0010-0000-0300-000001000000}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5" displayName="Table5" ref="E1:E26" totalsRowShown="0">
  <autoFilter ref="E1:E26" xr:uid="{00000000-0009-0000-0100-000006000000}"/>
  <tableColumns count="1">
    <tableColumn id="1" xr3:uid="{00000000-0010-0000-0400-000001000000}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9:B20" totalsRowShown="0" dataDxfId="5">
  <autoFilter ref="A19:B20" xr:uid="{00000000-0009-0000-0100-000007000000}"/>
  <tableColumns count="2">
    <tableColumn id="1" xr3:uid="{00000000-0010-0000-0500-000001000000}" name="Type 1 " dataDxfId="4"/>
    <tableColumn id="2" xr3:uid="{00000000-0010-0000-0500-000002000000}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Phosphate" displayName="Phosphate" ref="F1:F6" totalsRowShown="0">
  <autoFilter ref="F1:F6" xr:uid="{00000000-0009-0000-0100-000009000000}"/>
  <tableColumns count="1">
    <tableColumn id="1" xr3:uid="{00000000-0010-0000-0600-000001000000}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" displayName="Table1" ref="A1:A10" totalsRowShown="0">
  <autoFilter ref="A1:A10" xr:uid="{00000000-0009-0000-0100-000001000000}"/>
  <tableColumns count="1">
    <tableColumn id="1" xr3:uid="{00000000-0010-0000-0700-000001000000}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PhosphateStd" displayName="PhosphateStd" ref="G1:G6" totalsRowShown="0" headerRowCellStyle="Accent6">
  <autoFilter ref="G1:G6" xr:uid="{00000000-0009-0000-0100-00000A000000}"/>
  <tableColumns count="1">
    <tableColumn id="1" xr3:uid="{00000000-0010-0000-0800-000001000000}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6"/>
  <sheetViews>
    <sheetView tabSelected="1" zoomScale="90" zoomScaleNormal="90" workbookViewId="0">
      <pane xSplit="5" ySplit="1" topLeftCell="I143" activePane="bottomRight" state="frozen"/>
      <selection pane="topRight" activeCell="F1" sqref="F1"/>
      <selection pane="bottomLeft" activeCell="A2" sqref="A2"/>
      <selection pane="bottomRight" activeCell="E164" sqref="E164"/>
    </sheetView>
  </sheetViews>
  <sheetFormatPr baseColWidth="10" defaultColWidth="9.1640625" defaultRowHeight="15" x14ac:dyDescent="0.2"/>
  <cols>
    <col min="1" max="1" width="9.5" style="62" bestFit="1" customWidth="1"/>
    <col min="2" max="2" width="7.5" style="62" customWidth="1"/>
    <col min="3" max="3" width="13.5" style="42" customWidth="1"/>
    <col min="4" max="4" width="13.33203125" style="42" customWidth="1"/>
    <col min="5" max="5" width="48.83203125" style="20" customWidth="1"/>
    <col min="6" max="6" width="12.83203125" style="44" bestFit="1" customWidth="1"/>
    <col min="7" max="7" width="12.33203125" style="44" bestFit="1" customWidth="1"/>
    <col min="8" max="8" width="12.1640625" style="44" bestFit="1" customWidth="1"/>
    <col min="9" max="10" width="12.83203125" style="44" bestFit="1" customWidth="1"/>
    <col min="11" max="11" width="12.1640625" style="44" bestFit="1" customWidth="1"/>
    <col min="12" max="12" width="12.83203125" style="44" bestFit="1" customWidth="1"/>
    <col min="13" max="13" width="12.1640625" style="44" bestFit="1" customWidth="1"/>
    <col min="14" max="14" width="12.83203125" style="44" bestFit="1" customWidth="1"/>
    <col min="15" max="15" width="11.1640625" style="44" bestFit="1" customWidth="1"/>
    <col min="16" max="16" width="12.83203125" style="44" bestFit="1" customWidth="1"/>
    <col min="17" max="17" width="12.1640625" style="44" bestFit="1" customWidth="1"/>
    <col min="18" max="18" width="13.5" style="44" bestFit="1" customWidth="1"/>
    <col min="19" max="19" width="12.1640625" style="44" bestFit="1" customWidth="1"/>
    <col min="20" max="20" width="12.5" style="44" bestFit="1" customWidth="1"/>
    <col min="21" max="21" width="12.1640625" style="44" bestFit="1" customWidth="1"/>
    <col min="22" max="22" width="17.83203125" style="44" customWidth="1"/>
    <col min="23" max="23" width="7.5" style="70" bestFit="1" customWidth="1"/>
    <col min="24" max="24" width="14.6640625" style="44" customWidth="1"/>
    <col min="25" max="25" width="14.5" style="44" customWidth="1"/>
    <col min="26" max="26" width="15.33203125" style="20" bestFit="1" customWidth="1"/>
    <col min="27" max="27" width="15.1640625" style="20" bestFit="1" customWidth="1"/>
    <col min="28" max="29" width="11.1640625" style="20" bestFit="1" customWidth="1"/>
    <col min="30" max="30" width="12.1640625" style="20" bestFit="1" customWidth="1"/>
    <col min="31" max="31" width="10.83203125" style="20" bestFit="1" customWidth="1"/>
    <col min="32" max="32" width="11.83203125" style="20" bestFit="1" customWidth="1"/>
    <col min="33" max="33" width="14.33203125" style="20" bestFit="1" customWidth="1"/>
    <col min="34" max="34" width="8.5" style="66" customWidth="1"/>
    <col min="35" max="35" width="7.6640625" style="66" customWidth="1"/>
    <col min="36" max="36" width="28.5" style="42" customWidth="1"/>
    <col min="37" max="37" width="9.5" style="46" bestFit="1" customWidth="1"/>
    <col min="38" max="38" width="7.1640625" style="46" bestFit="1" customWidth="1"/>
    <col min="39" max="39" width="10" style="46" bestFit="1" customWidth="1"/>
    <col min="40" max="40" width="11.83203125" style="46" bestFit="1" customWidth="1"/>
    <col min="41" max="16384" width="9.1640625" style="20"/>
  </cols>
  <sheetData>
    <row r="1" spans="1:40" s="22" customFormat="1" x14ac:dyDescent="0.2">
      <c r="A1" s="60" t="s">
        <v>0</v>
      </c>
      <c r="B1" s="60" t="s">
        <v>78</v>
      </c>
      <c r="C1" s="42" t="s">
        <v>64</v>
      </c>
      <c r="D1" s="42" t="s">
        <v>57</v>
      </c>
      <c r="E1" s="22" t="s">
        <v>1</v>
      </c>
      <c r="F1" s="68" t="s">
        <v>2</v>
      </c>
      <c r="G1" s="68" t="s">
        <v>3</v>
      </c>
      <c r="H1" s="68" t="s">
        <v>4</v>
      </c>
      <c r="I1" s="68" t="s">
        <v>5</v>
      </c>
      <c r="J1" s="68" t="s">
        <v>6</v>
      </c>
      <c r="K1" s="68" t="s">
        <v>7</v>
      </c>
      <c r="L1" s="68" t="s">
        <v>8</v>
      </c>
      <c r="M1" s="68" t="s">
        <v>9</v>
      </c>
      <c r="N1" s="68" t="s">
        <v>10</v>
      </c>
      <c r="O1" s="68" t="s">
        <v>11</v>
      </c>
      <c r="P1" s="68" t="s">
        <v>12</v>
      </c>
      <c r="Q1" s="68" t="s">
        <v>13</v>
      </c>
      <c r="R1" s="68" t="s">
        <v>14</v>
      </c>
      <c r="S1" s="68" t="s">
        <v>15</v>
      </c>
      <c r="T1" s="68" t="s">
        <v>16</v>
      </c>
      <c r="U1" s="68" t="s">
        <v>17</v>
      </c>
      <c r="V1" s="68" t="s">
        <v>18</v>
      </c>
      <c r="W1" s="69" t="s">
        <v>19</v>
      </c>
      <c r="X1" s="68" t="s">
        <v>20</v>
      </c>
      <c r="Y1" s="68" t="s">
        <v>21</v>
      </c>
      <c r="Z1" s="5" t="s">
        <v>42</v>
      </c>
      <c r="AA1" s="5" t="s">
        <v>43</v>
      </c>
      <c r="AB1" s="5" t="s">
        <v>36</v>
      </c>
      <c r="AC1" s="5" t="s">
        <v>91</v>
      </c>
      <c r="AD1" s="22" t="s">
        <v>31</v>
      </c>
      <c r="AE1" s="22" t="s">
        <v>32</v>
      </c>
      <c r="AF1" s="22" t="s">
        <v>33</v>
      </c>
      <c r="AG1" s="22" t="s">
        <v>34</v>
      </c>
      <c r="AH1" s="65" t="s">
        <v>72</v>
      </c>
      <c r="AI1" s="65" t="s">
        <v>73</v>
      </c>
      <c r="AJ1" s="57" t="s">
        <v>80</v>
      </c>
      <c r="AK1" s="22" t="s">
        <v>112</v>
      </c>
      <c r="AL1" s="22" t="s">
        <v>113</v>
      </c>
      <c r="AM1" s="22" t="s">
        <v>114</v>
      </c>
      <c r="AN1" s="22" t="s">
        <v>115</v>
      </c>
    </row>
    <row r="2" spans="1:40" s="22" customFormat="1" x14ac:dyDescent="0.2">
      <c r="A2" s="62" t="s">
        <v>96</v>
      </c>
      <c r="B2" s="60"/>
      <c r="C2" s="63"/>
      <c r="D2" s="42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9"/>
      <c r="X2" s="68"/>
      <c r="Y2" s="68"/>
      <c r="Z2" s="76"/>
      <c r="AA2" s="76"/>
      <c r="AB2" s="44"/>
      <c r="AC2" s="44"/>
      <c r="AD2" s="44"/>
      <c r="AE2" s="44"/>
      <c r="AF2" s="79"/>
      <c r="AG2" s="79"/>
      <c r="AH2" s="65"/>
      <c r="AI2" s="65"/>
      <c r="AJ2" s="57"/>
      <c r="AK2" s="20"/>
      <c r="AL2" s="20"/>
      <c r="AM2" s="20"/>
      <c r="AN2" s="20"/>
    </row>
    <row r="3" spans="1:40" s="93" customFormat="1" x14ac:dyDescent="0.2">
      <c r="A3" s="81"/>
      <c r="B3" s="82"/>
      <c r="C3" s="83"/>
      <c r="D3" s="84"/>
      <c r="E3" s="81" t="s">
        <v>192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6"/>
      <c r="X3" s="85"/>
      <c r="Y3" s="85"/>
      <c r="Z3" s="87"/>
      <c r="AA3" s="87"/>
      <c r="AB3" s="88"/>
      <c r="AC3" s="88"/>
      <c r="AD3" s="88"/>
      <c r="AE3" s="88"/>
      <c r="AF3" s="89"/>
      <c r="AG3" s="89"/>
      <c r="AH3" s="90"/>
      <c r="AI3" s="90"/>
      <c r="AJ3" s="91"/>
      <c r="AK3" s="92"/>
      <c r="AL3" s="92"/>
      <c r="AM3" s="92"/>
      <c r="AN3" s="92"/>
    </row>
    <row r="4" spans="1:40" s="93" customFormat="1" x14ac:dyDescent="0.2">
      <c r="A4" s="81"/>
      <c r="B4" s="82"/>
      <c r="C4" s="83"/>
      <c r="D4" s="84"/>
      <c r="E4" s="81" t="s">
        <v>194</v>
      </c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6"/>
      <c r="X4" s="85"/>
      <c r="Y4" s="85"/>
      <c r="Z4" s="87"/>
      <c r="AA4" s="87"/>
      <c r="AB4" s="88"/>
      <c r="AC4" s="88"/>
      <c r="AD4" s="88"/>
      <c r="AE4" s="88"/>
      <c r="AF4" s="89"/>
      <c r="AG4" s="89"/>
      <c r="AH4" s="90"/>
      <c r="AI4" s="90"/>
      <c r="AJ4" s="91"/>
      <c r="AK4" s="92"/>
      <c r="AL4" s="92"/>
      <c r="AM4" s="92"/>
      <c r="AN4" s="92"/>
    </row>
    <row r="5" spans="1:40" s="93" customFormat="1" x14ac:dyDescent="0.2">
      <c r="A5" s="81"/>
      <c r="B5" s="82"/>
      <c r="C5" s="83"/>
      <c r="D5" s="84"/>
      <c r="E5" s="81" t="s">
        <v>193</v>
      </c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6"/>
      <c r="X5" s="85"/>
      <c r="Y5" s="85"/>
      <c r="Z5" s="87"/>
      <c r="AA5" s="87"/>
      <c r="AB5" s="88"/>
      <c r="AC5" s="88"/>
      <c r="AD5" s="88"/>
      <c r="AE5" s="88"/>
      <c r="AF5" s="89"/>
      <c r="AG5" s="89"/>
      <c r="AH5" s="90"/>
      <c r="AI5" s="90"/>
      <c r="AJ5" s="91"/>
      <c r="AK5" s="92"/>
      <c r="AL5" s="92"/>
      <c r="AM5" s="92"/>
      <c r="AN5" s="92"/>
    </row>
    <row r="6" spans="1:40" s="93" customFormat="1" x14ac:dyDescent="0.2">
      <c r="A6" s="81"/>
      <c r="B6" s="82"/>
      <c r="C6" s="83"/>
      <c r="D6" s="84"/>
      <c r="E6" s="81" t="s">
        <v>96</v>
      </c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6"/>
      <c r="X6" s="85"/>
      <c r="Y6" s="85"/>
      <c r="Z6" s="87"/>
      <c r="AA6" s="87"/>
      <c r="AB6" s="88"/>
      <c r="AC6" s="88"/>
      <c r="AD6" s="88"/>
      <c r="AE6" s="88"/>
      <c r="AF6" s="89"/>
      <c r="AG6" s="89"/>
      <c r="AH6" s="90"/>
      <c r="AI6" s="90"/>
      <c r="AJ6" s="91"/>
      <c r="AK6" s="92"/>
      <c r="AL6" s="92"/>
      <c r="AM6" s="92"/>
      <c r="AN6" s="92"/>
    </row>
    <row r="7" spans="1:40" s="93" customFormat="1" x14ac:dyDescent="0.2">
      <c r="A7" s="81"/>
      <c r="B7" s="82"/>
      <c r="C7" s="83"/>
      <c r="D7" s="84"/>
      <c r="E7" s="81" t="s">
        <v>229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6"/>
      <c r="X7" s="85"/>
      <c r="Y7" s="85"/>
      <c r="Z7" s="87"/>
      <c r="AA7" s="87"/>
      <c r="AB7" s="88"/>
      <c r="AC7" s="88"/>
      <c r="AD7" s="88"/>
      <c r="AE7" s="88"/>
      <c r="AF7" s="89"/>
      <c r="AG7" s="89"/>
      <c r="AH7" s="90"/>
      <c r="AI7" s="90"/>
      <c r="AJ7" s="91"/>
      <c r="AK7" s="92"/>
      <c r="AL7" s="92"/>
      <c r="AM7" s="92"/>
      <c r="AN7" s="92"/>
    </row>
    <row r="8" spans="1:40" s="93" customFormat="1" x14ac:dyDescent="0.2">
      <c r="A8" s="81"/>
      <c r="B8" s="82"/>
      <c r="C8" s="83"/>
      <c r="D8" s="84"/>
      <c r="E8" s="81" t="s">
        <v>230</v>
      </c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6"/>
      <c r="X8" s="85"/>
      <c r="Y8" s="85"/>
      <c r="Z8" s="87"/>
      <c r="AA8" s="87"/>
      <c r="AB8" s="88"/>
      <c r="AC8" s="88"/>
      <c r="AD8" s="88"/>
      <c r="AE8" s="88"/>
      <c r="AF8" s="89"/>
      <c r="AG8" s="89"/>
      <c r="AH8" s="90"/>
      <c r="AI8" s="90"/>
      <c r="AJ8" s="91"/>
      <c r="AK8" s="92"/>
      <c r="AL8" s="92"/>
      <c r="AM8" s="92"/>
      <c r="AN8" s="92"/>
    </row>
    <row r="9" spans="1:40" s="93" customFormat="1" x14ac:dyDescent="0.2">
      <c r="A9" s="81"/>
      <c r="B9" s="82"/>
      <c r="C9" s="83"/>
      <c r="D9" s="84"/>
      <c r="E9" s="81" t="s">
        <v>242</v>
      </c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6"/>
      <c r="X9" s="85"/>
      <c r="Y9" s="85"/>
      <c r="Z9" s="87"/>
      <c r="AA9" s="87"/>
      <c r="AB9" s="88"/>
      <c r="AC9" s="88"/>
      <c r="AD9" s="88"/>
      <c r="AE9" s="88"/>
      <c r="AF9" s="89"/>
      <c r="AG9" s="89"/>
      <c r="AH9" s="90"/>
      <c r="AI9" s="90"/>
      <c r="AJ9" s="91"/>
      <c r="AK9" s="92"/>
      <c r="AL9" s="92"/>
      <c r="AM9" s="92"/>
      <c r="AN9" s="92"/>
    </row>
    <row r="10" spans="1:40" customFormat="1" x14ac:dyDescent="0.2">
      <c r="A10">
        <v>4403</v>
      </c>
      <c r="B10" t="s">
        <v>145</v>
      </c>
      <c r="C10" t="s">
        <v>61</v>
      </c>
      <c r="D10" t="s">
        <v>65</v>
      </c>
      <c r="E10" t="s">
        <v>150</v>
      </c>
      <c r="F10" s="15">
        <v>-3.5924616978585502</v>
      </c>
      <c r="G10" s="15">
        <v>-3.5989308612205302</v>
      </c>
      <c r="H10" s="15">
        <v>6.2879584076782598E-3</v>
      </c>
      <c r="I10" s="15">
        <v>-6.7929739663432303</v>
      </c>
      <c r="J10" s="15">
        <v>-6.8161519732302498</v>
      </c>
      <c r="K10" s="15">
        <v>6.1094892207535102E-3</v>
      </c>
      <c r="L10" s="15">
        <v>-2.6193549588216001E-6</v>
      </c>
      <c r="M10" s="15">
        <v>5.5768248136496999E-3</v>
      </c>
      <c r="N10" s="15">
        <v>-13.7508281677309</v>
      </c>
      <c r="O10" s="15">
        <v>6.2238527246140799E-3</v>
      </c>
      <c r="P10" s="15">
        <v>-26.553929203511899</v>
      </c>
      <c r="Q10" s="15">
        <v>5.9879341573589899E-3</v>
      </c>
      <c r="R10" s="15">
        <v>-38.929226613041003</v>
      </c>
      <c r="S10" s="15">
        <v>0.14237024805571599</v>
      </c>
      <c r="T10" s="15">
        <v>171.77549851218899</v>
      </c>
      <c r="U10" s="15">
        <v>0.16054349377622201</v>
      </c>
      <c r="V10" s="14">
        <v>44859.777870370373</v>
      </c>
      <c r="W10">
        <v>2.5</v>
      </c>
      <c r="X10" s="15">
        <v>2.9274482932167001E-3</v>
      </c>
      <c r="Y10" s="15">
        <v>2.4457792739408001E-3</v>
      </c>
      <c r="Z10" s="76">
        <f>((((N10/1000)+1)/((SMOW!$Z$4/1000)+1))-1)*1000</f>
        <v>-3.5059815680846818</v>
      </c>
      <c r="AA10" s="76">
        <f>((((P10/1000)+1)/((SMOW!$AA$4/1000)+1))-1)*1000</f>
        <v>-6.6859461983582724</v>
      </c>
      <c r="AB10" s="76">
        <f>Z10*SMOW!$AN$6</f>
        <v>-3.5943626250876686</v>
      </c>
      <c r="AC10" s="76">
        <f>AA10*SMOW!$AN$12</f>
        <v>-6.8490025161496639</v>
      </c>
      <c r="AD10" s="76">
        <f t="shared" ref="AD10" si="0">LN((AB10/1000)+1)*1000</f>
        <v>-3.6008378673303532</v>
      </c>
      <c r="AE10" s="76">
        <f t="shared" ref="AE10" si="1">LN((AC10/1000)+1)*1000</f>
        <v>-6.8725645799346191</v>
      </c>
      <c r="AF10" s="44">
        <f>(AD10-SMOW!AN$14*AE10)</f>
        <v>2.7876230875125696E-2</v>
      </c>
      <c r="AG10" s="45">
        <f t="shared" ref="AG10" si="2">AF10*1000</f>
        <v>27.876230875125696</v>
      </c>
      <c r="AJ10" t="s">
        <v>318</v>
      </c>
      <c r="AK10">
        <v>25</v>
      </c>
      <c r="AL10">
        <v>3</v>
      </c>
      <c r="AM10">
        <v>0</v>
      </c>
      <c r="AN10">
        <v>1</v>
      </c>
    </row>
    <row r="11" spans="1:40" customFormat="1" x14ac:dyDescent="0.2">
      <c r="A11">
        <v>4404</v>
      </c>
      <c r="B11" t="s">
        <v>145</v>
      </c>
      <c r="C11" t="s">
        <v>61</v>
      </c>
      <c r="D11" t="s">
        <v>65</v>
      </c>
      <c r="E11" t="s">
        <v>151</v>
      </c>
      <c r="F11" s="15">
        <v>-3.65213741005967</v>
      </c>
      <c r="G11" s="15">
        <v>-3.6588230070912302</v>
      </c>
      <c r="H11" s="15">
        <v>3.6455626601695399E-3</v>
      </c>
      <c r="I11" s="15">
        <v>-6.8872453083362304</v>
      </c>
      <c r="J11" s="15">
        <v>-6.9110720472124498</v>
      </c>
      <c r="K11" s="15">
        <v>3.1996461584254199E-3</v>
      </c>
      <c r="L11" s="15">
        <v>-9.7769661630532304E-3</v>
      </c>
      <c r="M11" s="15">
        <v>3.7421304136552999E-3</v>
      </c>
      <c r="N11" s="15">
        <v>-13.8098954865482</v>
      </c>
      <c r="O11" s="15">
        <v>3.6083961795211599E-3</v>
      </c>
      <c r="P11" s="15">
        <v>-26.646324912610201</v>
      </c>
      <c r="Q11" s="15">
        <v>3.1359856497354399E-3</v>
      </c>
      <c r="R11" s="15">
        <v>-40.002679921989099</v>
      </c>
      <c r="S11" s="15">
        <v>0.13875769928532899</v>
      </c>
      <c r="T11" s="15">
        <v>174.96706583944999</v>
      </c>
      <c r="U11" s="15">
        <v>9.8062889858035601E-2</v>
      </c>
      <c r="V11" s="14">
        <v>44860.396041666667</v>
      </c>
      <c r="W11">
        <v>2.5</v>
      </c>
      <c r="X11" s="15">
        <v>2.3876010654077201E-3</v>
      </c>
      <c r="Y11" s="15">
        <v>2.6181143885291398E-3</v>
      </c>
      <c r="Z11" s="76">
        <f>((((N11/1000)+1)/((SMOW!$Z$4/1000)+1))-1)*1000</f>
        <v>-3.5656624596558384</v>
      </c>
      <c r="AA11" s="76">
        <f>((((P11/1000)+1)/((SMOW!$AA$4/1000)+1))-1)*1000</f>
        <v>-6.7802276990100996</v>
      </c>
      <c r="AB11" s="76">
        <f>Z11*SMOW!$AN$6</f>
        <v>-3.6555479912767055</v>
      </c>
      <c r="AC11" s="76">
        <f>AA11*SMOW!$AN$12</f>
        <v>-6.9455833464514827</v>
      </c>
      <c r="AD11" s="76">
        <f t="shared" ref="AD11" si="3">LN((AB11/1000)+1)*1000</f>
        <v>-3.6622458346757054</v>
      </c>
      <c r="AE11" s="76">
        <f t="shared" ref="AE11" si="4">LN((AC11/1000)+1)*1000</f>
        <v>-6.969816183107703</v>
      </c>
      <c r="AF11" s="44">
        <f>(AD11-SMOW!AN$14*AE11)</f>
        <v>1.781711000516184E-2</v>
      </c>
      <c r="AG11" s="45">
        <f t="shared" ref="AG11" si="5">AF11*1000</f>
        <v>17.81711000516184</v>
      </c>
      <c r="AJ11" t="s">
        <v>318</v>
      </c>
      <c r="AK11">
        <v>25</v>
      </c>
      <c r="AL11">
        <v>0</v>
      </c>
      <c r="AM11">
        <v>0</v>
      </c>
      <c r="AN11">
        <v>1</v>
      </c>
    </row>
    <row r="12" spans="1:40" customFormat="1" x14ac:dyDescent="0.2">
      <c r="A12">
        <v>4405</v>
      </c>
      <c r="B12" t="s">
        <v>145</v>
      </c>
      <c r="C12" t="s">
        <v>61</v>
      </c>
      <c r="D12" t="s">
        <v>65</v>
      </c>
      <c r="E12" t="s">
        <v>152</v>
      </c>
      <c r="F12" s="15">
        <v>-3.6585286367936001</v>
      </c>
      <c r="G12" s="15">
        <v>-3.6652380610747102</v>
      </c>
      <c r="H12" s="15">
        <v>5.86264438736333E-3</v>
      </c>
      <c r="I12" s="15">
        <v>-6.8895132728020698</v>
      </c>
      <c r="J12" s="15">
        <v>-6.9133555748284996</v>
      </c>
      <c r="K12" s="15">
        <v>1.3583494653188601E-3</v>
      </c>
      <c r="L12" s="15">
        <v>-1.4986317565263E-2</v>
      </c>
      <c r="M12" s="15">
        <v>5.97297832691097E-3</v>
      </c>
      <c r="N12" s="15">
        <v>-13.8162215547794</v>
      </c>
      <c r="O12" s="15">
        <v>5.8028747771588099E-3</v>
      </c>
      <c r="P12" s="15">
        <v>-26.6485477534079</v>
      </c>
      <c r="Q12" s="15">
        <v>1.3313235963139599E-3</v>
      </c>
      <c r="R12" s="15">
        <v>-40.199573437658898</v>
      </c>
      <c r="S12" s="15">
        <v>0.155631760347202</v>
      </c>
      <c r="T12" s="15">
        <v>182.337276291259</v>
      </c>
      <c r="U12" s="15">
        <v>9.3664618671384606E-2</v>
      </c>
      <c r="V12" s="14">
        <v>44860.478020833332</v>
      </c>
      <c r="W12">
        <v>2.5</v>
      </c>
      <c r="X12" s="15">
        <v>3.3263324931079502E-2</v>
      </c>
      <c r="Y12" s="15">
        <v>0.100883829856108</v>
      </c>
      <c r="Z12" s="76">
        <f>((((N12/1000)+1)/((SMOW!$Z$4/1000)+1))-1)*1000</f>
        <v>-3.5720542410966338</v>
      </c>
      <c r="AA12" s="76">
        <f>((((P12/1000)+1)/((SMOW!$AA$4/1000)+1))-1)*1000</f>
        <v>-6.7824959078713887</v>
      </c>
      <c r="AB12" s="76">
        <f>Z12*SMOW!$AN$6</f>
        <v>-3.6621009008891412</v>
      </c>
      <c r="AC12" s="76">
        <f>AA12*SMOW!$AN$12</f>
        <v>-6.9479068722079322</v>
      </c>
      <c r="AD12" s="76">
        <f t="shared" ref="AD12" si="6">LN((AB12/1000)+1)*1000</f>
        <v>-3.6688228082800234</v>
      </c>
      <c r="AE12" s="76">
        <f t="shared" ref="AE12" si="7">LN((AC12/1000)+1)*1000</f>
        <v>-6.9721559627167249</v>
      </c>
      <c r="AF12" s="44">
        <f>(AD12-SMOW!AN$14*AE12)</f>
        <v>1.2475540034407651E-2</v>
      </c>
      <c r="AG12" s="45">
        <f t="shared" ref="AG12" si="8">AF12*1000</f>
        <v>12.475540034407651</v>
      </c>
      <c r="AH12" s="2">
        <f>AVERAGE(AG10:AG12)</f>
        <v>19.389626971565061</v>
      </c>
      <c r="AI12" s="19">
        <f>STDEV(AG10:AG12)</f>
        <v>7.8198418654128519</v>
      </c>
      <c r="AJ12" t="s">
        <v>318</v>
      </c>
      <c r="AK12">
        <v>25</v>
      </c>
      <c r="AL12">
        <v>0</v>
      </c>
      <c r="AM12">
        <v>0</v>
      </c>
      <c r="AN12">
        <v>1</v>
      </c>
    </row>
    <row r="13" spans="1:40" customFormat="1" x14ac:dyDescent="0.2">
      <c r="A13">
        <v>4406</v>
      </c>
      <c r="B13" t="s">
        <v>145</v>
      </c>
      <c r="C13" t="s">
        <v>61</v>
      </c>
      <c r="D13" t="s">
        <v>22</v>
      </c>
      <c r="E13" t="s">
        <v>153</v>
      </c>
      <c r="F13" s="15">
        <v>-7.9513546947343305E-2</v>
      </c>
      <c r="G13" s="15">
        <v>-7.9517282182454796E-2</v>
      </c>
      <c r="H13" s="15">
        <v>5.4952925604245901E-3</v>
      </c>
      <c r="I13" s="15">
        <v>-0.105407387399349</v>
      </c>
      <c r="J13" s="15">
        <v>-0.105412985633805</v>
      </c>
      <c r="K13" s="15">
        <v>1.4951939234574001E-3</v>
      </c>
      <c r="L13" s="15">
        <v>-2.3859225767805602E-2</v>
      </c>
      <c r="M13" s="15">
        <v>5.4149059788769103E-3</v>
      </c>
      <c r="N13" s="15">
        <v>-10.2736944936626</v>
      </c>
      <c r="O13" s="15">
        <v>5.4392680990040902E-3</v>
      </c>
      <c r="P13" s="15">
        <v>-19.999419178084199</v>
      </c>
      <c r="Q13" s="15">
        <v>1.46544538219867E-3</v>
      </c>
      <c r="R13" s="15">
        <v>-30.193213681631899</v>
      </c>
      <c r="S13" s="15">
        <v>0.180410189747269</v>
      </c>
      <c r="T13" s="15">
        <v>192.08410333442799</v>
      </c>
      <c r="U13" s="15">
        <v>0.14204986946965301</v>
      </c>
      <c r="V13" s="14">
        <v>44860.575381944444</v>
      </c>
      <c r="W13">
        <v>2.5</v>
      </c>
      <c r="X13" s="15">
        <v>2.11979499746674E-2</v>
      </c>
      <c r="Y13" s="15">
        <v>7.6453155275746504E-2</v>
      </c>
      <c r="Z13" s="76">
        <f>((((N13/1000)+1)/((SMOW!$Z$4/1000)+1))-1)*1000</f>
        <v>7.2714783641014691E-3</v>
      </c>
      <c r="AA13" s="76">
        <f>((((P13/1000)+1)/((SMOW!$AA$4/1000)+1))-1)*1000</f>
        <v>2.3410312710581138E-3</v>
      </c>
      <c r="AB13" s="76">
        <f>Z13*SMOW!$AN$6</f>
        <v>7.4547825062691994E-3</v>
      </c>
      <c r="AC13" s="76">
        <f>AA13*SMOW!$AN$12</f>
        <v>2.3981241532872542E-3</v>
      </c>
      <c r="AD13" s="76">
        <f t="shared" ref="AD13" si="9">LN((AB13/1000)+1)*1000</f>
        <v>7.4547547194357949E-3</v>
      </c>
      <c r="AE13" s="76">
        <f t="shared" ref="AE13" si="10">LN((AC13/1000)+1)*1000</f>
        <v>2.3981212777626666E-3</v>
      </c>
      <c r="AF13" s="44">
        <f>(AD13-SMOW!AN$14*AE13)</f>
        <v>6.188546684777107E-3</v>
      </c>
      <c r="AG13" s="45">
        <f t="shared" ref="AG13" si="11">AF13*1000</f>
        <v>6.1885466847771067</v>
      </c>
      <c r="AI13" s="19"/>
      <c r="AJ13" t="s">
        <v>318</v>
      </c>
      <c r="AK13">
        <v>25</v>
      </c>
      <c r="AL13">
        <v>2</v>
      </c>
      <c r="AM13">
        <v>0</v>
      </c>
      <c r="AN13">
        <v>1</v>
      </c>
    </row>
    <row r="14" spans="1:40" customFormat="1" x14ac:dyDescent="0.2">
      <c r="A14">
        <v>4407</v>
      </c>
      <c r="B14" t="s">
        <v>145</v>
      </c>
      <c r="C14" t="s">
        <v>61</v>
      </c>
      <c r="D14" t="s">
        <v>22</v>
      </c>
      <c r="E14" t="s">
        <v>154</v>
      </c>
      <c r="F14" s="15">
        <v>-0.107453749093692</v>
      </c>
      <c r="G14" s="15">
        <v>-0.10745985792512799</v>
      </c>
      <c r="H14" s="15">
        <v>4.1460197905325699E-3</v>
      </c>
      <c r="I14" s="15">
        <v>-0.14310797681779699</v>
      </c>
      <c r="J14" s="15">
        <v>-0.143118260622521</v>
      </c>
      <c r="K14" s="15">
        <v>1.4827024034940401E-3</v>
      </c>
      <c r="L14" s="15">
        <v>-3.18934163164371E-2</v>
      </c>
      <c r="M14" s="15">
        <v>4.3635027121273501E-3</v>
      </c>
      <c r="N14" s="15">
        <v>-10.301349845683101</v>
      </c>
      <c r="O14" s="15">
        <v>4.1037511536494396E-3</v>
      </c>
      <c r="P14" s="15">
        <v>-20.036369672466702</v>
      </c>
      <c r="Q14" s="15">
        <v>1.45320239487804E-3</v>
      </c>
      <c r="R14" s="15">
        <v>-30.989796839587399</v>
      </c>
      <c r="S14" s="15">
        <v>0.14043927297166001</v>
      </c>
      <c r="T14" s="15">
        <v>187.51288933256899</v>
      </c>
      <c r="U14" s="15">
        <v>9.6872071743241195E-2</v>
      </c>
      <c r="V14" s="14">
        <v>44860.653912037036</v>
      </c>
      <c r="W14">
        <v>2.5</v>
      </c>
      <c r="X14" s="15">
        <v>4.3311131581960701E-3</v>
      </c>
      <c r="Y14" s="15">
        <v>2.9362547423824599E-3</v>
      </c>
      <c r="Z14" s="76">
        <f>((((N14/1000)+1)/((SMOW!$Z$4/1000)+1))-1)*1000</f>
        <v>-2.0671148766249203E-2</v>
      </c>
      <c r="AA14" s="76">
        <f>((((P14/1000)+1)/((SMOW!$AA$4/1000)+1))-1)*1000</f>
        <v>-3.5363620754513825E-2</v>
      </c>
      <c r="AB14" s="76">
        <f>Z14*SMOW!$AN$6</f>
        <v>-2.1192240489622167E-2</v>
      </c>
      <c r="AC14" s="76">
        <f>AA14*SMOW!$AN$12</f>
        <v>-3.6226065891361944E-2</v>
      </c>
      <c r="AD14" s="76">
        <f t="shared" ref="AD14" si="12">LN((AB14/1000)+1)*1000</f>
        <v>-2.1192465048277001E-2</v>
      </c>
      <c r="AE14" s="76">
        <f t="shared" ref="AE14" si="13">LN((AC14/1000)+1)*1000</f>
        <v>-3.6226722071148243E-2</v>
      </c>
      <c r="AF14" s="44">
        <f>(AD14-SMOW!AN$14*AE14)</f>
        <v>-2.0647557947107292E-3</v>
      </c>
      <c r="AG14" s="45">
        <f t="shared" ref="AG14" si="14">AF14*1000</f>
        <v>-2.0647557947107291</v>
      </c>
      <c r="AI14" s="19"/>
      <c r="AJ14" t="s">
        <v>318</v>
      </c>
      <c r="AK14">
        <v>25</v>
      </c>
      <c r="AL14">
        <v>0</v>
      </c>
      <c r="AM14">
        <v>0</v>
      </c>
      <c r="AN14">
        <v>1</v>
      </c>
    </row>
    <row r="15" spans="1:40" customFormat="1" x14ac:dyDescent="0.2">
      <c r="A15">
        <v>4408</v>
      </c>
      <c r="B15" t="s">
        <v>145</v>
      </c>
      <c r="C15" t="s">
        <v>61</v>
      </c>
      <c r="D15" t="s">
        <v>22</v>
      </c>
      <c r="E15" t="s">
        <v>155</v>
      </c>
      <c r="F15" s="15">
        <v>-0.107715592664795</v>
      </c>
      <c r="G15" s="15">
        <v>-0.10772179428584699</v>
      </c>
      <c r="H15" s="15">
        <v>4.5279347205391699E-3</v>
      </c>
      <c r="I15" s="15">
        <v>-0.148018948204207</v>
      </c>
      <c r="J15" s="15">
        <v>-0.14802993203557999</v>
      </c>
      <c r="K15" s="15">
        <v>1.1969509771985001E-3</v>
      </c>
      <c r="L15" s="15">
        <v>-2.9561990171060499E-2</v>
      </c>
      <c r="M15" s="15">
        <v>4.5259340617965901E-3</v>
      </c>
      <c r="N15" s="15">
        <v>-10.3016090197612</v>
      </c>
      <c r="O15" s="15">
        <v>4.4817724641588903E-3</v>
      </c>
      <c r="P15" s="15">
        <v>-20.041182934631198</v>
      </c>
      <c r="Q15" s="15">
        <v>1.1731363101037001E-3</v>
      </c>
      <c r="R15" s="15">
        <v>-30.963234098326001</v>
      </c>
      <c r="S15" s="15">
        <v>0.16545263396291701</v>
      </c>
      <c r="T15" s="15">
        <v>207.37206817996901</v>
      </c>
      <c r="U15" s="15">
        <v>0.105024419621933</v>
      </c>
      <c r="V15" s="14">
        <v>44860.73060185185</v>
      </c>
      <c r="W15">
        <v>2.5</v>
      </c>
      <c r="X15" s="15">
        <v>5.9557184820505597E-3</v>
      </c>
      <c r="Y15" s="15">
        <v>4.5687124383430597E-3</v>
      </c>
      <c r="Z15" s="76">
        <f>((((N15/1000)+1)/((SMOW!$Z$4/1000)+1))-1)*1000</f>
        <v>-2.0933015063229199E-2</v>
      </c>
      <c r="AA15" s="76">
        <f>((((P15/1000)+1)/((SMOW!$AA$4/1000)+1))-1)*1000</f>
        <v>-4.0275121346078357E-2</v>
      </c>
      <c r="AB15" s="76">
        <f>Z15*SMOW!$AN$6</f>
        <v>-2.146070808203715E-2</v>
      </c>
      <c r="AC15" s="76">
        <f>AA15*SMOW!$AN$12</f>
        <v>-4.125734776406921E-2</v>
      </c>
      <c r="AD15" s="76">
        <f t="shared" ref="AD15" si="15">LN((AB15/1000)+1)*1000</f>
        <v>-2.1460938366356534E-2</v>
      </c>
      <c r="AE15" s="76">
        <f t="shared" ref="AE15" si="16">LN((AC15/1000)+1)*1000</f>
        <v>-4.1258198871838514E-2</v>
      </c>
      <c r="AF15" s="44">
        <f>(AD15-SMOW!AN$14*AE15)</f>
        <v>3.2339063797420103E-4</v>
      </c>
      <c r="AG15" s="45">
        <f t="shared" ref="AG15" si="17">AF15*1000</f>
        <v>0.32339063797420103</v>
      </c>
      <c r="AI15" s="19"/>
      <c r="AJ15" t="s">
        <v>318</v>
      </c>
      <c r="AK15">
        <v>25</v>
      </c>
      <c r="AL15">
        <v>0</v>
      </c>
      <c r="AM15">
        <v>0</v>
      </c>
      <c r="AN15">
        <v>1</v>
      </c>
    </row>
    <row r="16" spans="1:40" customFormat="1" x14ac:dyDescent="0.2">
      <c r="A16">
        <v>4409</v>
      </c>
      <c r="B16" t="s">
        <v>159</v>
      </c>
      <c r="C16" t="s">
        <v>61</v>
      </c>
      <c r="D16" t="s">
        <v>22</v>
      </c>
      <c r="E16" t="s">
        <v>156</v>
      </c>
      <c r="F16" s="15">
        <v>-0.106291290886995</v>
      </c>
      <c r="G16" s="15">
        <v>-0.10629827677086</v>
      </c>
      <c r="H16" s="15">
        <v>8.3863929164715301E-3</v>
      </c>
      <c r="I16" s="15">
        <v>-0.197050699508691</v>
      </c>
      <c r="J16" s="15">
        <v>-0.19707025609165599</v>
      </c>
      <c r="K16" s="15">
        <v>2.70948830333132E-3</v>
      </c>
      <c r="L16" s="15">
        <v>-2.2451815544660501E-3</v>
      </c>
      <c r="M16" s="15">
        <v>8.3097969252302305E-3</v>
      </c>
      <c r="N16" s="15">
        <v>-10.306265396777899</v>
      </c>
      <c r="O16" s="15">
        <v>1.01122632516355E-2</v>
      </c>
      <c r="P16" s="15">
        <v>-20.090985057458301</v>
      </c>
      <c r="Q16" s="15">
        <v>3.1221324119927898E-3</v>
      </c>
      <c r="R16" s="15">
        <v>-30.8861679796122</v>
      </c>
      <c r="S16" s="15">
        <v>0.15054348478091001</v>
      </c>
      <c r="T16" s="15">
        <v>246.17705838299301</v>
      </c>
      <c r="U16" s="15">
        <v>0.13567830730628</v>
      </c>
      <c r="V16" s="14">
        <v>44861.404178240744</v>
      </c>
      <c r="W16">
        <v>2.5</v>
      </c>
      <c r="X16" s="15">
        <v>3.7598700703479602E-4</v>
      </c>
      <c r="Y16" s="15">
        <v>1.91179972991542E-4</v>
      </c>
      <c r="Z16" s="76">
        <f>((((N16/1000)+1)/((SMOW!$Z$4/1000)+1))-1)*1000</f>
        <v>-2.5637761061791942E-2</v>
      </c>
      <c r="AA16" s="76">
        <f>((((P16/1000)+1)/((SMOW!$AA$4/1000)+1))-1)*1000</f>
        <v>-9.109370287563312E-2</v>
      </c>
      <c r="AB16" s="76">
        <f>Z16*SMOW!$AN$6</f>
        <v>-2.6284054368767039E-2</v>
      </c>
      <c r="AC16" s="76">
        <f>AA16*SMOW!$AN$12</f>
        <v>-9.3315288770017227E-2</v>
      </c>
      <c r="AD16" s="76">
        <f t="shared" ref="AD16" si="18">LN((AB16/1000)+1)*1000</f>
        <v>-2.6284399800584734E-2</v>
      </c>
      <c r="AE16" s="76">
        <f t="shared" ref="AE16" si="19">LN((AC16/1000)+1)*1000</f>
        <v>-9.3319642912423881E-2</v>
      </c>
      <c r="AF16" s="44">
        <f>(AD16-SMOW!AN$14*AE16)</f>
        <v>2.2988371657175075E-2</v>
      </c>
      <c r="AG16" s="45">
        <f t="shared" ref="AG16" si="20">AF16*1000</f>
        <v>22.988371657175076</v>
      </c>
      <c r="AH16" s="2">
        <f>AVERAGE(AG13:AG16)</f>
        <v>6.8588882963039133</v>
      </c>
      <c r="AI16" s="19">
        <f>STDEV(AG13:AG16)</f>
        <v>11.29828519245137</v>
      </c>
      <c r="AJ16" t="s">
        <v>318</v>
      </c>
      <c r="AK16">
        <v>25</v>
      </c>
      <c r="AL16">
        <v>0</v>
      </c>
      <c r="AM16">
        <v>0</v>
      </c>
      <c r="AN16">
        <v>1</v>
      </c>
    </row>
    <row r="17" spans="1:40" customFormat="1" x14ac:dyDescent="0.2">
      <c r="A17">
        <v>4410</v>
      </c>
      <c r="B17" t="s">
        <v>145</v>
      </c>
      <c r="C17" t="s">
        <v>61</v>
      </c>
      <c r="D17" t="s">
        <v>24</v>
      </c>
      <c r="E17" t="s">
        <v>157</v>
      </c>
      <c r="F17" s="15">
        <v>-29.071830570289499</v>
      </c>
      <c r="G17" s="15">
        <v>-29.502790795968199</v>
      </c>
      <c r="H17" s="15">
        <v>8.8582805774137501E-3</v>
      </c>
      <c r="I17" s="15">
        <v>-54.363094946775</v>
      </c>
      <c r="J17" s="15">
        <v>-55.896604937273302</v>
      </c>
      <c r="K17" s="15">
        <v>1.26015607687994E-3</v>
      </c>
      <c r="L17" s="15">
        <v>1.0616610912078999E-2</v>
      </c>
      <c r="M17" s="15">
        <v>9.1425239181077995E-3</v>
      </c>
      <c r="N17" s="15">
        <v>-38.9703294357967</v>
      </c>
      <c r="O17" s="15">
        <v>1.1664617520124E-2</v>
      </c>
      <c r="P17" s="15">
        <v>-73.178374137438098</v>
      </c>
      <c r="Q17" s="15">
        <v>1.3136677912709801E-3</v>
      </c>
      <c r="R17" s="15">
        <v>-105.86084506481301</v>
      </c>
      <c r="S17" s="15">
        <v>0.24132001769129999</v>
      </c>
      <c r="T17" s="15">
        <v>84.104575141802101</v>
      </c>
      <c r="U17" s="15">
        <v>8.6459755133982505E-2</v>
      </c>
      <c r="V17" s="14">
        <v>44861.490034722221</v>
      </c>
      <c r="W17">
        <v>2.5</v>
      </c>
      <c r="X17" s="15">
        <v>0.19148968945324199</v>
      </c>
      <c r="Y17" s="15">
        <v>0.20762138336720501</v>
      </c>
      <c r="Z17" s="76">
        <f>((((N17/1000)+1)/((SMOW!$Z$4/1000)+1))-1)*1000</f>
        <v>-28.987455093456347</v>
      </c>
      <c r="AA17" s="76">
        <f>((((P17/1000)+1)/((SMOW!$AA$4/1000)+1))-1)*1000</f>
        <v>-54.261993596316337</v>
      </c>
      <c r="AB17" s="76">
        <f>Z17*SMOW!$AN$6</f>
        <v>-29.718189659863629</v>
      </c>
      <c r="AC17" s="76">
        <f>AA17*SMOW!$AN$12</f>
        <v>-55.585330729063223</v>
      </c>
      <c r="AD17" s="76">
        <f t="shared" ref="AD17" si="21">LN((AB17/1000)+1)*1000</f>
        <v>-30.168723555398707</v>
      </c>
      <c r="AE17" s="76">
        <f t="shared" ref="AE17" si="22">LN((AC17/1000)+1)*1000</f>
        <v>-57.18994099122628</v>
      </c>
      <c r="AF17" s="44">
        <f>(AD17-SMOW!AN$14*AE17)</f>
        <v>2.756528796876978E-2</v>
      </c>
      <c r="AG17" s="45">
        <f t="shared" ref="AG17" si="23">AF17*1000</f>
        <v>27.56528796876978</v>
      </c>
      <c r="AI17" s="19"/>
      <c r="AJ17" t="s">
        <v>318</v>
      </c>
      <c r="AK17">
        <v>25</v>
      </c>
      <c r="AL17">
        <v>2</v>
      </c>
      <c r="AM17">
        <v>0</v>
      </c>
      <c r="AN17">
        <v>1</v>
      </c>
    </row>
    <row r="18" spans="1:40" customFormat="1" x14ac:dyDescent="0.2">
      <c r="A18">
        <v>4411</v>
      </c>
      <c r="B18" t="s">
        <v>145</v>
      </c>
      <c r="C18" t="s">
        <v>61</v>
      </c>
      <c r="D18" t="s">
        <v>24</v>
      </c>
      <c r="E18" t="s">
        <v>158</v>
      </c>
      <c r="F18" s="15">
        <v>-29.090608674583699</v>
      </c>
      <c r="G18" s="15">
        <v>-29.522131045623802</v>
      </c>
      <c r="H18" s="15">
        <v>7.8093469193601696E-3</v>
      </c>
      <c r="I18" s="15">
        <v>-54.390271929818603</v>
      </c>
      <c r="J18" s="15">
        <v>-55.925345535912598</v>
      </c>
      <c r="K18" s="15">
        <v>6.50288330293315E-3</v>
      </c>
      <c r="L18" s="15">
        <v>2.34280215708284E-3</v>
      </c>
      <c r="M18" s="15">
        <v>7.5221066840990601E-3</v>
      </c>
      <c r="N18" s="15">
        <v>-38.989021750552901</v>
      </c>
      <c r="O18" s="15">
        <v>7.7297306932196897E-3</v>
      </c>
      <c r="P18" s="15">
        <v>-73.203737815157695</v>
      </c>
      <c r="Q18" s="15">
        <v>6.06885978462919E-3</v>
      </c>
      <c r="R18" s="15">
        <v>-107.051371803636</v>
      </c>
      <c r="S18" s="15">
        <v>0.1738458434971</v>
      </c>
      <c r="T18" s="15">
        <v>87.230784642888594</v>
      </c>
      <c r="U18" s="15">
        <v>5.7394768008043197E-2</v>
      </c>
      <c r="V18" s="14">
        <v>44861.568437499998</v>
      </c>
      <c r="W18">
        <v>2.5</v>
      </c>
      <c r="X18" s="15">
        <v>6.05893670080474E-4</v>
      </c>
      <c r="Y18" s="15">
        <v>4.5104493263315698E-6</v>
      </c>
      <c r="Z18" s="76">
        <f>((((N18/1000)+1)/((SMOW!$Z$4/1000)+1))-1)*1000</f>
        <v>-29.006341578106554</v>
      </c>
      <c r="AA18" s="76">
        <f>((((P18/1000)+1)/((SMOW!$AA$4/1000)+1))-1)*1000</f>
        <v>-54.287874945361466</v>
      </c>
      <c r="AB18" s="76">
        <f>Z18*SMOW!$AN$6</f>
        <v>-29.737552247266816</v>
      </c>
      <c r="AC18" s="76">
        <f>AA18*SMOW!$AN$12</f>
        <v>-55.611843270365902</v>
      </c>
      <c r="AD18" s="76">
        <f t="shared" ref="AD18" si="24">LN((AB18/1000)+1)*1000</f>
        <v>-30.188679387194966</v>
      </c>
      <c r="AE18" s="76">
        <f t="shared" ref="AE18" si="25">LN((AC18/1000)+1)*1000</f>
        <v>-57.218014372883154</v>
      </c>
      <c r="AF18" s="44">
        <f>(AD18-SMOW!AN$14*AE18)</f>
        <v>2.2432201687340836E-2</v>
      </c>
      <c r="AG18" s="45">
        <f t="shared" ref="AG18" si="26">AF18*1000</f>
        <v>22.432201687340836</v>
      </c>
      <c r="AI18" s="19"/>
      <c r="AJ18" t="s">
        <v>318</v>
      </c>
      <c r="AK18">
        <v>25</v>
      </c>
      <c r="AL18">
        <v>0</v>
      </c>
      <c r="AM18">
        <v>0</v>
      </c>
      <c r="AN18">
        <v>1</v>
      </c>
    </row>
    <row r="19" spans="1:40" customFormat="1" x14ac:dyDescent="0.2">
      <c r="A19">
        <v>4412</v>
      </c>
      <c r="B19" t="s">
        <v>145</v>
      </c>
      <c r="C19" t="s">
        <v>61</v>
      </c>
      <c r="D19" t="s">
        <v>24</v>
      </c>
      <c r="E19" t="s">
        <v>160</v>
      </c>
      <c r="F19" s="15">
        <v>-29.106894116662499</v>
      </c>
      <c r="G19" s="15">
        <v>-29.5389047422739</v>
      </c>
      <c r="H19" s="15">
        <v>8.1159468111449608E-3</v>
      </c>
      <c r="I19" s="15">
        <v>-54.406734350898802</v>
      </c>
      <c r="J19" s="15">
        <v>-55.942754247623803</v>
      </c>
      <c r="K19" s="15">
        <v>2.3109951285681198E-3</v>
      </c>
      <c r="L19" s="15">
        <v>-1.7267063766612601E-3</v>
      </c>
      <c r="M19" s="15">
        <v>5.2479677469904097E-3</v>
      </c>
      <c r="N19" s="15">
        <v>-39.005141162686797</v>
      </c>
      <c r="O19" s="15">
        <v>8.0332048016891703E-3</v>
      </c>
      <c r="P19" s="15">
        <v>-73.220361022149206</v>
      </c>
      <c r="Q19" s="15">
        <v>2.2650153176204798E-3</v>
      </c>
      <c r="R19" s="15">
        <v>-105.512296836337</v>
      </c>
      <c r="S19" s="15">
        <v>0.17346163611992199</v>
      </c>
      <c r="T19" s="15">
        <v>101.01800827190699</v>
      </c>
      <c r="U19" s="15">
        <v>7.3613616399985204E-2</v>
      </c>
      <c r="V19" s="14">
        <v>44861.646284722221</v>
      </c>
      <c r="W19">
        <v>2.5</v>
      </c>
      <c r="X19" s="15">
        <v>9.2921279759838292E-3</v>
      </c>
      <c r="Y19" s="15">
        <v>6.6578001797543201E-3</v>
      </c>
      <c r="Z19" s="76">
        <f>((((N19/1000)+1)/((SMOW!$Z$4/1000)+1))-1)*1000</f>
        <v>-29.022628433630459</v>
      </c>
      <c r="AA19" s="76">
        <f>((((P19/1000)+1)/((SMOW!$AA$4/1000)+1))-1)*1000</f>
        <v>-54.304837431131681</v>
      </c>
      <c r="AB19" s="76">
        <f>Z19*SMOW!$AN$6</f>
        <v>-29.754249672406818</v>
      </c>
      <c r="AC19" s="76">
        <f>AA19*SMOW!$AN$12</f>
        <v>-55.629219435873914</v>
      </c>
      <c r="AD19" s="76">
        <f t="shared" ref="AD19:AD20" si="27">LN((AB19/1000)+1)*1000</f>
        <v>-30.205888719427541</v>
      </c>
      <c r="AE19" s="76">
        <f t="shared" ref="AE19:AE20" si="28">LN((AC19/1000)+1)*1000</f>
        <v>-57.23641393162557</v>
      </c>
      <c r="AF19" s="44">
        <f>(AD19-SMOW!AN$14*AE19)</f>
        <v>1.4937836470760857E-2</v>
      </c>
      <c r="AG19" s="45">
        <f t="shared" ref="AG19:AG20" si="29">AF19*1000</f>
        <v>14.937836470760857</v>
      </c>
      <c r="AI19" s="19"/>
      <c r="AJ19" t="s">
        <v>318</v>
      </c>
      <c r="AK19">
        <v>25</v>
      </c>
      <c r="AL19">
        <v>0</v>
      </c>
      <c r="AM19">
        <v>0</v>
      </c>
      <c r="AN19">
        <v>1</v>
      </c>
    </row>
    <row r="20" spans="1:40" customFormat="1" x14ac:dyDescent="0.2">
      <c r="A20">
        <v>4413</v>
      </c>
      <c r="B20" t="s">
        <v>145</v>
      </c>
      <c r="C20" t="s">
        <v>61</v>
      </c>
      <c r="D20" t="s">
        <v>24</v>
      </c>
      <c r="E20" t="s">
        <v>161</v>
      </c>
      <c r="F20" s="15">
        <v>-29.115110284643599</v>
      </c>
      <c r="G20" s="15">
        <v>-29.547366783314299</v>
      </c>
      <c r="H20" s="15">
        <v>6.6194047956002599E-3</v>
      </c>
      <c r="I20" s="15">
        <v>-54.436473155883697</v>
      </c>
      <c r="J20" s="15">
        <v>-55.9742045497131</v>
      </c>
      <c r="K20" s="15">
        <v>1.24926752683198E-3</v>
      </c>
      <c r="L20" s="15">
        <v>7.01321893426701E-3</v>
      </c>
      <c r="M20" s="15">
        <v>6.8933820306183603E-3</v>
      </c>
      <c r="N20" s="15">
        <v>-39.013273566904502</v>
      </c>
      <c r="O20" s="15">
        <v>6.5519200194007598E-3</v>
      </c>
      <c r="P20" s="15">
        <v>-73.249681018944202</v>
      </c>
      <c r="Q20" s="15">
        <v>1.20586580370076E-3</v>
      </c>
      <c r="R20" s="15">
        <v>-106.74926958423301</v>
      </c>
      <c r="S20" s="15">
        <v>0.18741911185902399</v>
      </c>
      <c r="T20" s="15">
        <v>93.291734527124405</v>
      </c>
      <c r="U20" s="15">
        <v>6.9374898866376197E-2</v>
      </c>
      <c r="V20" s="14">
        <v>44861.724849537037</v>
      </c>
      <c r="W20">
        <v>2.5</v>
      </c>
      <c r="X20" s="15">
        <v>1.2042624865909799E-5</v>
      </c>
      <c r="Y20" s="15">
        <v>6.4923133826055304E-4</v>
      </c>
      <c r="Z20" s="76">
        <f>((((N20/1000)+1)/((SMOW!$Z$4/1000)+1))-1)*1000</f>
        <v>-29.030845314708674</v>
      </c>
      <c r="AA20" s="76">
        <f>((((P20/1000)+1)/((SMOW!$AA$4/1000)+1))-1)*1000</f>
        <v>-54.334755847516128</v>
      </c>
      <c r="AB20" s="76">
        <f>Z20*SMOW!$AN$6</f>
        <v>-29.762673689951914</v>
      </c>
      <c r="AC20" s="76">
        <f>AA20*SMOW!$AN$12</f>
        <v>-55.659867500189272</v>
      </c>
      <c r="AD20" s="76">
        <f t="shared" si="27"/>
        <v>-30.214571111607672</v>
      </c>
      <c r="AE20" s="76">
        <f t="shared" si="28"/>
        <v>-57.268867881148488</v>
      </c>
      <c r="AF20" s="44">
        <f>(AD20-SMOW!AN$14*AE20)</f>
        <v>2.3391129638731911E-2</v>
      </c>
      <c r="AG20" s="45">
        <f t="shared" si="29"/>
        <v>23.391129638731911</v>
      </c>
      <c r="AH20" s="2">
        <f>AVERAGE(AG17:AG20)</f>
        <v>22.081613941400846</v>
      </c>
      <c r="AI20" s="19">
        <f>STDEV(AG17:AG20)</f>
        <v>5.2580725403143607</v>
      </c>
      <c r="AJ20" t="s">
        <v>318</v>
      </c>
      <c r="AK20">
        <v>25</v>
      </c>
      <c r="AL20">
        <v>0</v>
      </c>
      <c r="AM20">
        <v>0</v>
      </c>
      <c r="AN20">
        <v>1</v>
      </c>
    </row>
    <row r="21" spans="1:40" customFormat="1" x14ac:dyDescent="0.2">
      <c r="A21">
        <v>4414</v>
      </c>
      <c r="B21" t="s">
        <v>159</v>
      </c>
      <c r="C21" t="s">
        <v>61</v>
      </c>
      <c r="D21" t="s">
        <v>104</v>
      </c>
      <c r="E21" t="s">
        <v>162</v>
      </c>
      <c r="F21" s="15">
        <v>-26.5321702825401</v>
      </c>
      <c r="G21" s="15">
        <v>-26.890501261903999</v>
      </c>
      <c r="H21" s="15">
        <v>5.1436129645475101E-3</v>
      </c>
      <c r="I21" s="15">
        <v>-49.6713298818227</v>
      </c>
      <c r="J21" s="15">
        <v>-50.947386462064699</v>
      </c>
      <c r="K21" s="15">
        <v>6.0357752499142197E-3</v>
      </c>
      <c r="L21" s="15">
        <v>9.7187900661687403E-3</v>
      </c>
      <c r="M21" s="15">
        <v>4.8871912424303197E-3</v>
      </c>
      <c r="N21" s="15">
        <v>-36.456666616391303</v>
      </c>
      <c r="O21" s="15">
        <v>5.0911738736493699E-3</v>
      </c>
      <c r="P21" s="15">
        <v>-68.579172676489904</v>
      </c>
      <c r="Q21" s="15">
        <v>5.9156868077189003E-3</v>
      </c>
      <c r="R21" s="15">
        <v>-100.01550224469</v>
      </c>
      <c r="S21" s="15">
        <v>0.19382864800227301</v>
      </c>
      <c r="T21" s="15">
        <v>97.883054918234095</v>
      </c>
      <c r="U21" s="15">
        <v>8.7754202887226698E-2</v>
      </c>
      <c r="V21" s="14">
        <v>44862.392523148148</v>
      </c>
      <c r="W21">
        <v>2.5</v>
      </c>
      <c r="X21" s="15">
        <v>7.7409650612839404E-3</v>
      </c>
      <c r="Y21" s="15">
        <v>6.5236139253835304E-3</v>
      </c>
      <c r="Z21" s="76">
        <f>((((N21/1000)+1)/((SMOW!$Z$4/1000)+1))-1)*1000</f>
        <v>-26.447681134266432</v>
      </c>
      <c r="AA21" s="76">
        <f>((((P21/1000)+1)/((SMOW!$AA$4/1000)+1))-1)*1000</f>
        <v>-49.568922675924277</v>
      </c>
      <c r="AB21" s="76">
        <f>Z21*SMOW!$AN$6</f>
        <v>-27.114391431662941</v>
      </c>
      <c r="AC21" s="76">
        <f>AA21*SMOW!$AN$12</f>
        <v>-50.777805572769466</v>
      </c>
      <c r="AD21" s="76">
        <f t="shared" ref="AD21" si="30">LN((AB21/1000)+1)*1000</f>
        <v>-27.488769413238582</v>
      </c>
      <c r="AE21" s="76">
        <f t="shared" ref="AE21" si="31">LN((AC21/1000)+1)*1000</f>
        <v>-52.11237244859764</v>
      </c>
      <c r="AF21" s="44">
        <f>(AD21-SMOW!AN$14*AE21)</f>
        <v>2.6563239620973178E-2</v>
      </c>
      <c r="AG21" s="45">
        <f t="shared" ref="AG21" si="32">AF21*1000</f>
        <v>26.563239620973178</v>
      </c>
      <c r="AJ21" t="s">
        <v>318</v>
      </c>
      <c r="AK21">
        <v>25</v>
      </c>
      <c r="AL21">
        <v>1</v>
      </c>
      <c r="AM21">
        <v>0</v>
      </c>
      <c r="AN21">
        <v>1</v>
      </c>
    </row>
    <row r="22" spans="1:40" customFormat="1" x14ac:dyDescent="0.2">
      <c r="A22">
        <v>4415</v>
      </c>
      <c r="B22" t="s">
        <v>145</v>
      </c>
      <c r="C22" t="s">
        <v>61</v>
      </c>
      <c r="D22" t="s">
        <v>104</v>
      </c>
      <c r="E22" t="s">
        <v>163</v>
      </c>
      <c r="F22" s="15">
        <v>-26.604423698942501</v>
      </c>
      <c r="G22" s="15">
        <v>-26.964726998242199</v>
      </c>
      <c r="H22" s="15">
        <v>6.3130709726561601E-3</v>
      </c>
      <c r="I22" s="15">
        <v>-49.793709440937697</v>
      </c>
      <c r="J22" s="15">
        <v>-51.076170041552999</v>
      </c>
      <c r="K22" s="15">
        <v>1.3212968066127601E-3</v>
      </c>
      <c r="L22" s="15">
        <v>3.4907836977574802E-3</v>
      </c>
      <c r="M22" s="15">
        <v>6.4092924200222397E-3</v>
      </c>
      <c r="N22" s="15">
        <v>-36.528183409821303</v>
      </c>
      <c r="O22" s="15">
        <v>6.2487092672041797E-3</v>
      </c>
      <c r="P22" s="15">
        <v>-68.699117358558993</v>
      </c>
      <c r="Q22" s="15">
        <v>1.29500814134279E-3</v>
      </c>
      <c r="R22" s="15">
        <v>-100.903633506617</v>
      </c>
      <c r="S22" s="15">
        <v>0.200569264074489</v>
      </c>
      <c r="T22" s="15">
        <v>124.796175079514</v>
      </c>
      <c r="U22" s="15">
        <v>0.11364480502548099</v>
      </c>
      <c r="V22" s="14">
        <v>44862.472604166665</v>
      </c>
      <c r="W22">
        <v>2.5</v>
      </c>
      <c r="X22" s="15">
        <v>0.13205415252010999</v>
      </c>
      <c r="Y22" s="15">
        <v>0.12360570436223101</v>
      </c>
      <c r="Z22" s="76">
        <f>((((N22/1000)+1)/((SMOW!$Z$4/1000)+1))-1)*1000</f>
        <v>-26.519940821681963</v>
      </c>
      <c r="AA22" s="76">
        <f>((((P22/1000)+1)/((SMOW!$AA$4/1000)+1))-1)*1000</f>
        <v>-49.691315422633274</v>
      </c>
      <c r="AB22" s="76">
        <f>Z22*SMOW!$AN$6</f>
        <v>-27.188472688139367</v>
      </c>
      <c r="AC22" s="76">
        <f>AA22*SMOW!$AN$12</f>
        <v>-50.90318322393486</v>
      </c>
      <c r="AD22" s="76">
        <f t="shared" ref="AD22" si="33">LN((AB22/1000)+1)*1000</f>
        <v>-27.564918218873473</v>
      </c>
      <c r="AE22" s="76">
        <f t="shared" ref="AE22" si="34">LN((AC22/1000)+1)*1000</f>
        <v>-52.244465790767997</v>
      </c>
      <c r="AF22" s="44">
        <f>(AD22-SMOW!AN$14*AE22)</f>
        <v>2.01597186520317E-2</v>
      </c>
      <c r="AG22" s="45">
        <f t="shared" ref="AG22" si="35">AF22*1000</f>
        <v>20.1597186520317</v>
      </c>
      <c r="AJ22" t="s">
        <v>318</v>
      </c>
      <c r="AK22">
        <v>25</v>
      </c>
      <c r="AL22">
        <v>0</v>
      </c>
      <c r="AM22">
        <v>0</v>
      </c>
      <c r="AN22">
        <v>1</v>
      </c>
    </row>
    <row r="23" spans="1:40" customFormat="1" x14ac:dyDescent="0.2">
      <c r="A23">
        <v>4416</v>
      </c>
      <c r="B23" t="s">
        <v>145</v>
      </c>
      <c r="C23" t="s">
        <v>61</v>
      </c>
      <c r="D23" t="s">
        <v>104</v>
      </c>
      <c r="E23" t="s">
        <v>164</v>
      </c>
      <c r="F23" s="15">
        <v>-26.6243013827679</v>
      </c>
      <c r="G23" s="15">
        <v>-26.985148430398102</v>
      </c>
      <c r="H23" s="15">
        <v>7.2166564538634504E-3</v>
      </c>
      <c r="I23" s="15">
        <v>-49.838315259969001</v>
      </c>
      <c r="J23" s="15">
        <v>-51.1231144311257</v>
      </c>
      <c r="K23" s="15">
        <v>1.0829480377322299E-3</v>
      </c>
      <c r="L23" s="15">
        <v>7.8559892362760793E-3</v>
      </c>
      <c r="M23" s="15">
        <v>7.36985527454733E-3</v>
      </c>
      <c r="N23" s="15">
        <v>-36.547858440827298</v>
      </c>
      <c r="O23" s="15">
        <v>7.1430827020327404E-3</v>
      </c>
      <c r="P23" s="15">
        <v>-68.742835695353307</v>
      </c>
      <c r="Q23" s="15">
        <v>1.06140158554581E-3</v>
      </c>
      <c r="R23" s="15">
        <v>-100.82471016062701</v>
      </c>
      <c r="S23" s="15">
        <v>0.19561921793304801</v>
      </c>
      <c r="T23" s="15">
        <v>117.936032353497</v>
      </c>
      <c r="U23" s="15">
        <v>8.0929902947542598E-2</v>
      </c>
      <c r="V23" s="14">
        <v>44862.549328703702</v>
      </c>
      <c r="W23">
        <v>2.5</v>
      </c>
      <c r="X23" s="15">
        <v>3.9342126980029701E-2</v>
      </c>
      <c r="Y23" s="15">
        <v>3.1978608983704797E-2</v>
      </c>
      <c r="Z23" s="76">
        <f>((((N23/1000)+1)/((SMOW!$Z$4/1000)+1))-1)*1000</f>
        <v>-26.539820230729759</v>
      </c>
      <c r="AA23" s="76">
        <f>((((P23/1000)+1)/((SMOW!$AA$4/1000)+1))-1)*1000</f>
        <v>-49.735926048377735</v>
      </c>
      <c r="AB23" s="76">
        <f>Z23*SMOW!$AN$6</f>
        <v>-27.208853230222271</v>
      </c>
      <c r="AC23" s="76">
        <f>AA23*SMOW!$AN$12</f>
        <v>-50.948881810029654</v>
      </c>
      <c r="AD23" s="76">
        <f t="shared" ref="AD23" si="36">LN((AB23/1000)+1)*1000</f>
        <v>-27.585868582845631</v>
      </c>
      <c r="AE23" s="76">
        <f t="shared" ref="AE23" si="37">LN((AC23/1000)+1)*1000</f>
        <v>-52.292616501533828</v>
      </c>
      <c r="AF23" s="44">
        <f>(AD23-SMOW!AN$14*AE23)</f>
        <v>2.4632929964230499E-2</v>
      </c>
      <c r="AG23" s="45">
        <f t="shared" ref="AG23" si="38">AF23*1000</f>
        <v>24.632929964230499</v>
      </c>
      <c r="AH23" s="2">
        <f>AVERAGE(AG21:AG23)</f>
        <v>23.78529607907846</v>
      </c>
      <c r="AI23" s="19">
        <f>STDEV(AG21:AG23)</f>
        <v>3.2848337252228954</v>
      </c>
      <c r="AJ23" t="s">
        <v>318</v>
      </c>
      <c r="AK23">
        <v>25</v>
      </c>
      <c r="AL23">
        <v>0</v>
      </c>
      <c r="AM23">
        <v>0</v>
      </c>
      <c r="AN23">
        <v>1</v>
      </c>
    </row>
    <row r="24" spans="1:40" customFormat="1" x14ac:dyDescent="0.2">
      <c r="A24">
        <v>4417</v>
      </c>
      <c r="B24" t="s">
        <v>145</v>
      </c>
      <c r="C24" t="s">
        <v>61</v>
      </c>
      <c r="D24" t="s">
        <v>67</v>
      </c>
      <c r="E24" t="s">
        <v>165</v>
      </c>
      <c r="F24" s="15">
        <v>-15.656238152743899</v>
      </c>
      <c r="G24" s="15">
        <v>-15.7800919254882</v>
      </c>
      <c r="H24" s="15">
        <v>4.8295697571806304E-3</v>
      </c>
      <c r="I24" s="15">
        <v>-29.459628351920099</v>
      </c>
      <c r="J24" s="15">
        <v>-29.902278460884599</v>
      </c>
      <c r="K24" s="15">
        <v>1.3298265762951801E-3</v>
      </c>
      <c r="L24" s="15">
        <v>8.3111018588562808E-3</v>
      </c>
      <c r="M24" s="15">
        <v>5.0691263713991703E-3</v>
      </c>
      <c r="N24" s="15">
        <v>-25.691614523155401</v>
      </c>
      <c r="O24" s="15">
        <v>4.7803323341397601E-3</v>
      </c>
      <c r="P24" s="15">
        <v>-48.769605363050204</v>
      </c>
      <c r="Q24" s="15">
        <v>1.30336820179732E-3</v>
      </c>
      <c r="R24" s="15">
        <v>-72.068729659652107</v>
      </c>
      <c r="S24" s="15">
        <v>0.172770211106405</v>
      </c>
      <c r="T24" s="15">
        <v>139.55647411999101</v>
      </c>
      <c r="U24" s="15">
        <v>6.0213189242369999E-2</v>
      </c>
      <c r="V24" s="14">
        <v>44862.63449074074</v>
      </c>
      <c r="W24">
        <v>2.5</v>
      </c>
      <c r="X24" s="15">
        <v>0.13733058892429001</v>
      </c>
      <c r="Y24" s="15">
        <v>0.358309460692186</v>
      </c>
      <c r="Z24" s="76">
        <f>((((N24/1000)+1)/((SMOW!$Z$4/1000)+1))-1)*1000</f>
        <v>-15.570805061368764</v>
      </c>
      <c r="AA24" s="76">
        <f>((((P24/1000)+1)/((SMOW!$AA$4/1000)+1))-1)*1000</f>
        <v>-29.355043137564984</v>
      </c>
      <c r="AB24" s="76">
        <f>Z24*SMOW!$AN$6</f>
        <v>-15.963324013047973</v>
      </c>
      <c r="AC24" s="76">
        <f>AA24*SMOW!$AN$12</f>
        <v>-30.070951567069564</v>
      </c>
      <c r="AD24" s="76">
        <f t="shared" ref="AD24:AD25" si="39">LN((AB24/1000)+1)*1000</f>
        <v>-16.092110280016794</v>
      </c>
      <c r="AE24" s="76">
        <f t="shared" ref="AE24:AE25" si="40">LN((AC24/1000)+1)*1000</f>
        <v>-30.532356105436161</v>
      </c>
      <c r="AF24" s="44">
        <f>(AD24-SMOW!AN$14*AE24)</f>
        <v>2.8973743653498474E-2</v>
      </c>
      <c r="AG24" s="45">
        <f t="shared" ref="AG24:AG25" si="41">AF24*1000</f>
        <v>28.973743653498474</v>
      </c>
      <c r="AJ24" t="s">
        <v>318</v>
      </c>
      <c r="AK24">
        <v>25</v>
      </c>
      <c r="AL24">
        <v>2</v>
      </c>
      <c r="AM24">
        <v>0</v>
      </c>
      <c r="AN24">
        <v>1</v>
      </c>
    </row>
    <row r="25" spans="1:40" customFormat="1" x14ac:dyDescent="0.2">
      <c r="A25">
        <v>4418</v>
      </c>
      <c r="B25" t="s">
        <v>145</v>
      </c>
      <c r="C25" t="s">
        <v>61</v>
      </c>
      <c r="D25" t="s">
        <v>67</v>
      </c>
      <c r="E25" t="s">
        <v>166</v>
      </c>
      <c r="F25" s="15">
        <v>-15.6731838918463</v>
      </c>
      <c r="G25" s="15">
        <v>-15.7973073055875</v>
      </c>
      <c r="H25" s="15">
        <v>4.5893336914267502E-3</v>
      </c>
      <c r="I25" s="15">
        <v>-29.502114071325</v>
      </c>
      <c r="J25" s="15">
        <v>-29.946054749045299</v>
      </c>
      <c r="K25" s="15">
        <v>1.4154247248766101E-3</v>
      </c>
      <c r="L25" s="15">
        <v>1.4209601908413499E-2</v>
      </c>
      <c r="M25" s="15">
        <v>4.7452076527004297E-3</v>
      </c>
      <c r="N25" s="15">
        <v>-25.708387500590199</v>
      </c>
      <c r="O25" s="15">
        <v>4.54254547305532E-3</v>
      </c>
      <c r="P25" s="15">
        <v>-48.811245781951399</v>
      </c>
      <c r="Q25" s="15">
        <v>1.38726328028569E-3</v>
      </c>
      <c r="R25" s="15">
        <v>-72.749146807628307</v>
      </c>
      <c r="S25" s="15">
        <v>0.16744167421474701</v>
      </c>
      <c r="T25" s="15">
        <v>138.86116842117499</v>
      </c>
      <c r="U25" s="15">
        <v>6.4127212549590404E-2</v>
      </c>
      <c r="V25" s="14">
        <v>44862.711030092592</v>
      </c>
      <c r="W25">
        <v>2.5</v>
      </c>
      <c r="X25" s="15">
        <v>3.4292309018402199E-5</v>
      </c>
      <c r="Y25" s="15">
        <v>2.38102703584584E-4</v>
      </c>
      <c r="Z25" s="76">
        <f>((((N25/1000)+1)/((SMOW!$Z$4/1000)+1))-1)*1000</f>
        <v>-15.587752271224552</v>
      </c>
      <c r="AA25" s="76">
        <f>((((P25/1000)+1)/((SMOW!$AA$4/1000)+1))-1)*1000</f>
        <v>-29.397533435221558</v>
      </c>
      <c r="AB25" s="76">
        <f>Z25*SMOW!$AN$6</f>
        <v>-15.980698439160099</v>
      </c>
      <c r="AC25" s="76">
        <f>AA25*SMOW!$AN$12</f>
        <v>-30.11447811468571</v>
      </c>
      <c r="AD25" s="76">
        <f t="shared" si="39"/>
        <v>-16.10976671490555</v>
      </c>
      <c r="AE25" s="76">
        <f t="shared" si="40"/>
        <v>-30.577233124394066</v>
      </c>
      <c r="AF25" s="44">
        <f>(AD25-SMOW!AN$14*AE25)</f>
        <v>3.5012374774517241E-2</v>
      </c>
      <c r="AG25" s="45">
        <f t="shared" si="41"/>
        <v>35.012374774517241</v>
      </c>
      <c r="AH25" s="2">
        <f>AVERAGE(AG24:AG25)</f>
        <v>31.993059214007857</v>
      </c>
      <c r="AI25" s="19">
        <f>STDEV(AG24:AG25)</f>
        <v>4.2699570147564936</v>
      </c>
      <c r="AJ25" t="s">
        <v>318</v>
      </c>
      <c r="AK25">
        <v>25</v>
      </c>
      <c r="AL25">
        <v>0</v>
      </c>
      <c r="AM25">
        <v>0</v>
      </c>
      <c r="AN25">
        <v>1</v>
      </c>
    </row>
    <row r="26" spans="1:40" customFormat="1" x14ac:dyDescent="0.2">
      <c r="A26">
        <v>4419</v>
      </c>
      <c r="B26" t="s">
        <v>159</v>
      </c>
      <c r="C26" t="s">
        <v>61</v>
      </c>
      <c r="D26" t="s">
        <v>68</v>
      </c>
      <c r="E26" t="s">
        <v>167</v>
      </c>
      <c r="F26" s="15">
        <v>-10.377705669069501</v>
      </c>
      <c r="G26" s="15">
        <v>-10.4319299477956</v>
      </c>
      <c r="H26" s="15">
        <v>4.58644719921857E-3</v>
      </c>
      <c r="I26" s="15">
        <v>-19.570112775169999</v>
      </c>
      <c r="J26" s="15">
        <v>-19.764143113217401</v>
      </c>
      <c r="K26" s="15">
        <v>1.5031633339907199E-3</v>
      </c>
      <c r="L26" s="15">
        <v>3.5376159831953702E-3</v>
      </c>
      <c r="M26" s="15">
        <v>4.7339256762093601E-3</v>
      </c>
      <c r="N26" s="15">
        <v>-20.4668966337419</v>
      </c>
      <c r="O26" s="15">
        <v>4.5396884086110097E-3</v>
      </c>
      <c r="P26" s="15">
        <v>-39.076852666049199</v>
      </c>
      <c r="Q26" s="15">
        <v>1.4732562324725001E-3</v>
      </c>
      <c r="R26" s="15">
        <v>-57.047375210194403</v>
      </c>
      <c r="S26" s="15">
        <v>0.15089962670054599</v>
      </c>
      <c r="T26" s="15">
        <v>146.52154837877299</v>
      </c>
      <c r="U26" s="15">
        <v>8.0454393910992905E-2</v>
      </c>
      <c r="V26" s="14">
        <v>44865.389814814815</v>
      </c>
      <c r="W26">
        <v>2.5</v>
      </c>
      <c r="X26" s="15">
        <v>1.5113072979760099E-2</v>
      </c>
      <c r="Y26" s="15">
        <v>2.10357939449623E-2</v>
      </c>
      <c r="Z26" s="76">
        <f>((((N26/1000)+1)/((SMOW!$Z$4/1000)+1))-1)*1000</f>
        <v>-10.291814443691205</v>
      </c>
      <c r="AA26" s="76">
        <f>((((P26/1000)+1)/((SMOW!$AA$4/1000)+1))-1)*1000</f>
        <v>-19.46446186881834</v>
      </c>
      <c r="AB26" s="76">
        <f>Z26*SMOW!$AN$6</f>
        <v>-10.551257176446059</v>
      </c>
      <c r="AC26" s="76">
        <f>AA26*SMOW!$AN$12</f>
        <v>-19.939159598348347</v>
      </c>
      <c r="AD26" s="76">
        <f t="shared" ref="AD26" si="42">LN((AB26/1000)+1)*1000</f>
        <v>-10.607316369107947</v>
      </c>
      <c r="AE26" s="76">
        <f t="shared" ref="AE26" si="43">LN((AC26/1000)+1)*1000</f>
        <v>-20.140627202028018</v>
      </c>
      <c r="AF26" s="44">
        <f>(AD26-SMOW!AN$14*AE26)</f>
        <v>2.6934793562846338E-2</v>
      </c>
      <c r="AG26" s="45">
        <f t="shared" ref="AG26" si="44">AF26*1000</f>
        <v>26.934793562846338</v>
      </c>
      <c r="AJ26" t="s">
        <v>171</v>
      </c>
      <c r="AK26">
        <v>25</v>
      </c>
      <c r="AL26">
        <v>2</v>
      </c>
      <c r="AM26">
        <v>0</v>
      </c>
      <c r="AN26">
        <v>1</v>
      </c>
    </row>
    <row r="27" spans="1:40" customFormat="1" x14ac:dyDescent="0.2">
      <c r="A27">
        <v>4420</v>
      </c>
      <c r="B27" t="s">
        <v>145</v>
      </c>
      <c r="C27" t="s">
        <v>61</v>
      </c>
      <c r="D27" t="s">
        <v>68</v>
      </c>
      <c r="E27" t="s">
        <v>168</v>
      </c>
      <c r="F27" s="15">
        <v>-10.3893454533991</v>
      </c>
      <c r="G27" s="15">
        <v>-10.4436920333969</v>
      </c>
      <c r="H27" s="15">
        <v>5.5144671205215497E-3</v>
      </c>
      <c r="I27" s="15">
        <v>-19.615505848402101</v>
      </c>
      <c r="J27" s="15">
        <v>-19.810443349538801</v>
      </c>
      <c r="K27" s="15">
        <v>1.7046751058921799E-3</v>
      </c>
      <c r="L27" s="15">
        <v>1.6222055159599801E-2</v>
      </c>
      <c r="M27" s="15">
        <v>5.3588898758571901E-3</v>
      </c>
      <c r="N27" s="15">
        <v>-20.478417750568202</v>
      </c>
      <c r="O27" s="15">
        <v>5.4582471746221798E-3</v>
      </c>
      <c r="P27" s="15">
        <v>-39.121342593748999</v>
      </c>
      <c r="Q27" s="15">
        <v>1.67075870419648E-3</v>
      </c>
      <c r="R27" s="15">
        <v>-57.251508162202697</v>
      </c>
      <c r="S27" s="15">
        <v>0.139137394569742</v>
      </c>
      <c r="T27" s="15">
        <v>148.13089288862</v>
      </c>
      <c r="U27" s="15">
        <v>7.9398273953272605E-2</v>
      </c>
      <c r="V27" s="14">
        <v>44865.478425925925</v>
      </c>
      <c r="W27">
        <v>2.5</v>
      </c>
      <c r="X27" s="15">
        <v>6.5003909230417406E-2</v>
      </c>
      <c r="Y27" s="15">
        <v>0.16389191876454601</v>
      </c>
      <c r="Z27" s="76">
        <f>((((N27/1000)+1)/((SMOW!$Z$4/1000)+1))-1)*1000</f>
        <v>-10.303455238260263</v>
      </c>
      <c r="AA27" s="76">
        <f>((((P27/1000)+1)/((SMOW!$AA$4/1000)+1))-1)*1000</f>
        <v>-19.509859833597876</v>
      </c>
      <c r="AB27" s="76">
        <f>Z27*SMOW!$AN$6</f>
        <v>-10.563191419713688</v>
      </c>
      <c r="AC27" s="76">
        <f>AA27*SMOW!$AN$12</f>
        <v>-19.985664725039236</v>
      </c>
      <c r="AD27" s="76">
        <f t="shared" ref="AD27" si="45">LN((AB27/1000)+1)*1000</f>
        <v>-10.619377949182054</v>
      </c>
      <c r="AE27" s="76">
        <f t="shared" ref="AE27" si="46">LN((AC27/1000)+1)*1000</f>
        <v>-20.188079592912548</v>
      </c>
      <c r="AF27" s="44">
        <f>(AD27-SMOW!AN$14*AE27)</f>
        <v>3.9928075875771185E-2</v>
      </c>
      <c r="AG27" s="45">
        <f t="shared" ref="AG27" si="47">AF27*1000</f>
        <v>39.928075875771185</v>
      </c>
      <c r="AH27" s="2">
        <f>AVERAGE(AG26:AG27)</f>
        <v>33.431434719308761</v>
      </c>
      <c r="AI27" s="19">
        <f>STDEV(AG26:AG27)</f>
        <v>9.1876380333403755</v>
      </c>
      <c r="AJ27" t="s">
        <v>318</v>
      </c>
      <c r="AK27">
        <v>25</v>
      </c>
      <c r="AL27">
        <v>0</v>
      </c>
      <c r="AM27">
        <v>0</v>
      </c>
      <c r="AN27">
        <v>1</v>
      </c>
    </row>
    <row r="28" spans="1:40" customFormat="1" x14ac:dyDescent="0.2">
      <c r="A28">
        <v>4421</v>
      </c>
      <c r="B28" t="s">
        <v>145</v>
      </c>
      <c r="C28" t="s">
        <v>61</v>
      </c>
      <c r="D28" t="s">
        <v>69</v>
      </c>
      <c r="E28" t="s">
        <v>169</v>
      </c>
      <c r="F28" s="15">
        <v>-1.30287096246992</v>
      </c>
      <c r="G28" s="15">
        <v>-1.3037207135219899</v>
      </c>
      <c r="H28" s="15">
        <v>3.7624486715648201E-3</v>
      </c>
      <c r="I28" s="15">
        <v>-2.4684026868829001</v>
      </c>
      <c r="J28" s="15">
        <v>-2.4714542445831702</v>
      </c>
      <c r="K28" s="15">
        <v>1.21969123987828E-3</v>
      </c>
      <c r="L28" s="15">
        <v>1.20712761792786E-3</v>
      </c>
      <c r="M28" s="15">
        <v>3.9492481070269696E-3</v>
      </c>
      <c r="N28" s="15">
        <v>-11.4845797906264</v>
      </c>
      <c r="O28" s="15">
        <v>3.7240905390125002E-3</v>
      </c>
      <c r="P28" s="15">
        <v>-22.3154000655522</v>
      </c>
      <c r="Q28" s="15">
        <v>1.1954241300371001E-3</v>
      </c>
      <c r="R28" s="15">
        <v>-33.235309038119702</v>
      </c>
      <c r="S28" s="15">
        <v>0.130941556068915</v>
      </c>
      <c r="T28" s="15">
        <v>224.73874045590901</v>
      </c>
      <c r="U28" s="15">
        <v>9.4149641714654897E-2</v>
      </c>
      <c r="V28" s="14">
        <v>44865.567916666667</v>
      </c>
      <c r="W28">
        <v>2.5</v>
      </c>
      <c r="X28" s="15">
        <v>2.5599947340934001E-3</v>
      </c>
      <c r="Y28" s="15">
        <v>1.84648853813131E-3</v>
      </c>
      <c r="Z28" s="76">
        <f>((((N28/1000)+1)/((SMOW!$Z$4/1000)+1))-1)*1000</f>
        <v>-1.2161921147053611</v>
      </c>
      <c r="AA28" s="76">
        <f>((((P28/1000)+1)/((SMOW!$AA$4/1000)+1))-1)*1000</f>
        <v>-2.3609089040598219</v>
      </c>
      <c r="AB28" s="76">
        <f>Z28*SMOW!$AN$6</f>
        <v>-1.2468506742354042</v>
      </c>
      <c r="AC28" s="76">
        <f>AA28*SMOW!$AN$12</f>
        <v>-2.4184865604028283</v>
      </c>
      <c r="AD28" s="76">
        <f t="shared" ref="AD28" si="48">LN((AB28/1000)+1)*1000</f>
        <v>-1.247628639275336</v>
      </c>
      <c r="AE28" s="76">
        <f t="shared" ref="AE28" si="49">LN((AC28/1000)+1)*1000</f>
        <v>-2.4214158228986102</v>
      </c>
      <c r="AF28" s="44">
        <f>(AD28-SMOW!AN$14*AE28)</f>
        <v>3.0878915215130309E-2</v>
      </c>
      <c r="AG28" s="45">
        <f t="shared" ref="AG28" si="50">AF28*1000</f>
        <v>30.878915215130309</v>
      </c>
      <c r="AJ28" t="s">
        <v>318</v>
      </c>
      <c r="AK28">
        <v>25</v>
      </c>
      <c r="AL28">
        <v>2</v>
      </c>
      <c r="AM28">
        <v>0</v>
      </c>
      <c r="AN28">
        <v>1</v>
      </c>
    </row>
    <row r="29" spans="1:40" customFormat="1" x14ac:dyDescent="0.2">
      <c r="A29">
        <v>4422</v>
      </c>
      <c r="B29" t="s">
        <v>145</v>
      </c>
      <c r="C29" t="s">
        <v>61</v>
      </c>
      <c r="D29" t="s">
        <v>69</v>
      </c>
      <c r="E29" t="s">
        <v>170</v>
      </c>
      <c r="F29" s="15">
        <v>-1.35587019702527</v>
      </c>
      <c r="G29" s="15">
        <v>-1.3567908098668999</v>
      </c>
      <c r="H29" s="15">
        <v>5.48905432259924E-3</v>
      </c>
      <c r="I29" s="15">
        <v>-2.5612459533979202</v>
      </c>
      <c r="J29" s="15">
        <v>-2.5645315922525498</v>
      </c>
      <c r="K29" s="15">
        <v>1.37547648997407E-3</v>
      </c>
      <c r="L29" s="15">
        <v>-2.71812915755483E-3</v>
      </c>
      <c r="M29" s="15">
        <v>5.5470330826292496E-3</v>
      </c>
      <c r="N29" s="15">
        <v>-11.537038698431401</v>
      </c>
      <c r="O29" s="15">
        <v>5.4330934599618698E-3</v>
      </c>
      <c r="P29" s="15">
        <v>-22.4063961123179</v>
      </c>
      <c r="Q29" s="15">
        <v>1.3481098598191099E-3</v>
      </c>
      <c r="R29" s="15">
        <v>-33.1292502216481</v>
      </c>
      <c r="S29" s="15">
        <v>0.140784722698334</v>
      </c>
      <c r="T29" s="15">
        <v>201.60195698250101</v>
      </c>
      <c r="U29" s="15">
        <v>9.9348497844425301E-2</v>
      </c>
      <c r="V29" s="14">
        <v>44865.645381944443</v>
      </c>
      <c r="W29">
        <v>2.5</v>
      </c>
      <c r="X29" s="15">
        <v>2.85058380688923E-2</v>
      </c>
      <c r="Y29" s="15">
        <v>2.49704957112819E-2</v>
      </c>
      <c r="Z29" s="76">
        <f>((((N29/1000)+1)/((SMOW!$Z$4/1000)+1))-1)*1000</f>
        <v>-1.2691959491663019</v>
      </c>
      <c r="AA29" s="76">
        <f>((((P29/1000)+1)/((SMOW!$AA$4/1000)+1))-1)*1000</f>
        <v>-2.4537621753445427</v>
      </c>
      <c r="AB29" s="76">
        <f>Z29*SMOW!$AN$6</f>
        <v>-1.3011906637285084</v>
      </c>
      <c r="AC29" s="76">
        <f>AA29*SMOW!$AN$12</f>
        <v>-2.5136043297946817</v>
      </c>
      <c r="AD29" s="76">
        <f t="shared" ref="AD29" si="51">LN((AB29/1000)+1)*1000</f>
        <v>-1.3020379473649457</v>
      </c>
      <c r="AE29" s="76">
        <f t="shared" ref="AE29" si="52">LN((AC29/1000)+1)*1000</f>
        <v>-2.5167687369819927</v>
      </c>
      <c r="AF29" s="44">
        <f>(AD29-SMOW!AN$14*AE29)</f>
        <v>2.6815945761546445E-2</v>
      </c>
      <c r="AG29" s="45">
        <f t="shared" ref="AG29" si="53">AF29*1000</f>
        <v>26.815945761546445</v>
      </c>
      <c r="AJ29" t="s">
        <v>318</v>
      </c>
      <c r="AK29">
        <v>25</v>
      </c>
      <c r="AL29">
        <v>0</v>
      </c>
      <c r="AM29">
        <v>0</v>
      </c>
      <c r="AN29">
        <v>1</v>
      </c>
    </row>
    <row r="30" spans="1:40" customFormat="1" x14ac:dyDescent="0.2">
      <c r="A30">
        <v>4423</v>
      </c>
      <c r="B30" t="s">
        <v>145</v>
      </c>
      <c r="C30" t="s">
        <v>61</v>
      </c>
      <c r="D30" t="s">
        <v>69</v>
      </c>
      <c r="E30" t="s">
        <v>172</v>
      </c>
      <c r="F30" s="15">
        <v>-1.3619236728827</v>
      </c>
      <c r="G30" s="15">
        <v>-1.3628524578283201</v>
      </c>
      <c r="H30" s="15">
        <v>5.1766838673041196E-3</v>
      </c>
      <c r="I30" s="15">
        <v>-2.5753691507854102</v>
      </c>
      <c r="J30" s="15">
        <v>-2.5786911423279002</v>
      </c>
      <c r="K30" s="15">
        <v>1.0985921582279299E-3</v>
      </c>
      <c r="L30" s="15">
        <v>-1.30353467918866E-3</v>
      </c>
      <c r="M30" s="15">
        <v>5.2444164057946999E-3</v>
      </c>
      <c r="N30" s="15">
        <v>-11.5430304591534</v>
      </c>
      <c r="O30" s="15">
        <v>5.1239076188289902E-3</v>
      </c>
      <c r="P30" s="15">
        <v>-22.4202383130309</v>
      </c>
      <c r="Q30" s="15">
        <v>1.07673444891441E-3</v>
      </c>
      <c r="R30" s="15">
        <v>-33.317649881540902</v>
      </c>
      <c r="S30" s="15">
        <v>0.13783672614338499</v>
      </c>
      <c r="T30" s="15">
        <v>204.93499108106801</v>
      </c>
      <c r="U30" s="15">
        <v>8.6313789764038695E-2</v>
      </c>
      <c r="V30" s="14">
        <v>44865.722604166665</v>
      </c>
      <c r="W30">
        <v>2.5</v>
      </c>
      <c r="X30" s="15">
        <v>1.7496312742892199E-2</v>
      </c>
      <c r="Y30" s="15">
        <v>1.50651460449288E-2</v>
      </c>
      <c r="Z30" s="76">
        <f>((((N30/1000)+1)/((SMOW!$Z$4/1000)+1))-1)*1000</f>
        <v>-1.2752499504166126</v>
      </c>
      <c r="AA30" s="76">
        <f>((((P30/1000)+1)/((SMOW!$AA$4/1000)+1))-1)*1000</f>
        <v>-2.4678868946446109</v>
      </c>
      <c r="AB30" s="76">
        <f>Z30*SMOW!$AN$6</f>
        <v>-1.3073972781683667</v>
      </c>
      <c r="AC30" s="76">
        <f>AA30*SMOW!$AN$12</f>
        <v>-2.5280735216122632</v>
      </c>
      <c r="AD30" s="76">
        <f t="shared" ref="AD30" si="54">LN((AB30/1000)+1)*1000</f>
        <v>-1.3082526676270867</v>
      </c>
      <c r="AE30" s="76">
        <f t="shared" ref="AE30" si="55">LN((AC30/1000)+1)*1000</f>
        <v>-2.5312744954804951</v>
      </c>
      <c r="AF30" s="44">
        <f>(AD30-SMOW!AN$14*AE30)</f>
        <v>2.8260265986614685E-2</v>
      </c>
      <c r="AG30" s="45">
        <f t="shared" ref="AG30" si="56">AF30*1000</f>
        <v>28.260265986614684</v>
      </c>
      <c r="AH30" s="2">
        <f>AVERAGE(AG28:AG30)</f>
        <v>28.651708987763811</v>
      </c>
      <c r="AI30" s="19">
        <f>STDEV(AG28:AG30)</f>
        <v>2.0595754204569374</v>
      </c>
      <c r="AJ30" t="s">
        <v>318</v>
      </c>
      <c r="AK30">
        <v>25</v>
      </c>
      <c r="AL30">
        <v>0</v>
      </c>
      <c r="AM30">
        <v>0</v>
      </c>
      <c r="AN30">
        <v>1</v>
      </c>
    </row>
    <row r="31" spans="1:40" customFormat="1" x14ac:dyDescent="0.2">
      <c r="A31">
        <v>4424</v>
      </c>
      <c r="B31" t="s">
        <v>159</v>
      </c>
      <c r="C31" t="s">
        <v>61</v>
      </c>
      <c r="D31" t="s">
        <v>66</v>
      </c>
      <c r="E31" t="s">
        <v>173</v>
      </c>
      <c r="F31" s="15">
        <v>-1.37944672284332</v>
      </c>
      <c r="G31" s="15">
        <v>-1.38039947506136</v>
      </c>
      <c r="H31" s="15">
        <v>4.7420389572085603E-3</v>
      </c>
      <c r="I31" s="15">
        <v>-2.5941721980732999</v>
      </c>
      <c r="J31" s="15">
        <v>-2.5975430530726502</v>
      </c>
      <c r="K31" s="15">
        <v>2.8533971902885901E-3</v>
      </c>
      <c r="L31" s="15">
        <v>-8.8967430389996095E-3</v>
      </c>
      <c r="M31" s="15">
        <v>4.8025539782625797E-3</v>
      </c>
      <c r="N31" s="15">
        <v>-11.5603748617671</v>
      </c>
      <c r="O31" s="15">
        <v>4.6936939099351399E-3</v>
      </c>
      <c r="P31" s="15">
        <v>-22.438667252840599</v>
      </c>
      <c r="Q31" s="15">
        <v>2.79662568880641E-3</v>
      </c>
      <c r="R31" s="15">
        <v>-33.7430257926572</v>
      </c>
      <c r="S31" s="15">
        <v>0.16856436014840301</v>
      </c>
      <c r="T31" s="15">
        <v>250.698088089847</v>
      </c>
      <c r="U31" s="15">
        <v>0.133491602621439</v>
      </c>
      <c r="V31" s="14">
        <v>44866.391898148147</v>
      </c>
      <c r="W31">
        <v>2.5</v>
      </c>
      <c r="X31" s="15">
        <v>3.9149808520713104E-3</v>
      </c>
      <c r="Y31" s="15">
        <v>4.3860715445855798E-3</v>
      </c>
      <c r="Z31" s="76">
        <f>((((N31/1000)+1)/((SMOW!$Z$4/1000)+1))-1)*1000</f>
        <v>-1.2927745212365505</v>
      </c>
      <c r="AA31" s="76">
        <f>((((P31/1000)+1)/((SMOW!$AA$4/1000)+1))-1)*1000</f>
        <v>-2.4866919681447719</v>
      </c>
      <c r="AB31" s="76">
        <f>Z31*SMOW!$AN$6</f>
        <v>-1.325363619734246</v>
      </c>
      <c r="AC31" s="76">
        <f>AA31*SMOW!$AN$12</f>
        <v>-2.5473372117314876</v>
      </c>
      <c r="AD31" s="76">
        <f t="shared" ref="AD31" si="57">LN((AB31/1000)+1)*1000</f>
        <v>-1.3262426909083063</v>
      </c>
      <c r="AE31" s="76">
        <f t="shared" ref="AE31" si="58">LN((AC31/1000)+1)*1000</f>
        <v>-2.550587195542974</v>
      </c>
      <c r="AF31" s="44">
        <f>(AD31-SMOW!AN$14*AE31)</f>
        <v>2.046734833838415E-2</v>
      </c>
      <c r="AG31" s="45">
        <f t="shared" ref="AG31" si="59">AF31*1000</f>
        <v>20.467348338384149</v>
      </c>
      <c r="AJ31" t="s">
        <v>318</v>
      </c>
      <c r="AK31">
        <v>25</v>
      </c>
      <c r="AL31">
        <v>0</v>
      </c>
      <c r="AM31">
        <v>0</v>
      </c>
      <c r="AN31">
        <v>1</v>
      </c>
    </row>
    <row r="32" spans="1:40" customFormat="1" x14ac:dyDescent="0.2">
      <c r="A32">
        <v>4425</v>
      </c>
      <c r="B32" t="s">
        <v>145</v>
      </c>
      <c r="C32" t="s">
        <v>61</v>
      </c>
      <c r="D32" t="s">
        <v>66</v>
      </c>
      <c r="E32" t="s">
        <v>174</v>
      </c>
      <c r="F32" s="15">
        <v>-1.3472048727115</v>
      </c>
      <c r="G32" s="15">
        <v>-1.3481134052771799</v>
      </c>
      <c r="H32" s="15">
        <v>3.56847867829993E-3</v>
      </c>
      <c r="I32" s="15">
        <v>-2.5338037188720199</v>
      </c>
      <c r="J32" s="15">
        <v>-2.53701926951199</v>
      </c>
      <c r="K32" s="15">
        <v>1.4143491434591201E-3</v>
      </c>
      <c r="L32" s="15">
        <v>-8.5672309748555091E-3</v>
      </c>
      <c r="M32" s="15">
        <v>3.6648220980703399E-3</v>
      </c>
      <c r="N32" s="15">
        <v>-11.528461717026101</v>
      </c>
      <c r="O32" s="15">
        <v>3.5320980681983198E-3</v>
      </c>
      <c r="P32" s="15">
        <v>-22.379499871480899</v>
      </c>
      <c r="Q32" s="15">
        <v>1.3862090987529301E-3</v>
      </c>
      <c r="R32" s="15">
        <v>-32.630337434210297</v>
      </c>
      <c r="S32" s="15">
        <v>0.131835837626255</v>
      </c>
      <c r="T32" s="15">
        <v>205.74747837768999</v>
      </c>
      <c r="U32" s="15">
        <v>8.6210749800421205E-2</v>
      </c>
      <c r="V32" s="14">
        <v>44866.475034722222</v>
      </c>
      <c r="W32">
        <v>2.5</v>
      </c>
      <c r="X32" s="15">
        <v>3.9199658963450096E-3</v>
      </c>
      <c r="Y32" s="15">
        <v>2.43503540722089E-2</v>
      </c>
      <c r="Z32" s="76">
        <f>((((N32/1000)+1)/((SMOW!$Z$4/1000)+1))-1)*1000</f>
        <v>-1.2605298727724756</v>
      </c>
      <c r="AA32" s="76">
        <f>((((P32/1000)+1)/((SMOW!$AA$4/1000)+1))-1)*1000</f>
        <v>-2.4263169836495901</v>
      </c>
      <c r="AB32" s="76">
        <f>Z32*SMOW!$AN$6</f>
        <v>-1.2923061272609822</v>
      </c>
      <c r="AC32" s="76">
        <f>AA32*SMOW!$AN$12</f>
        <v>-2.4854898069734994</v>
      </c>
      <c r="AD32" s="76">
        <f t="shared" ref="AD32" si="60">LN((AB32/1000)+1)*1000</f>
        <v>-1.2931418749297066</v>
      </c>
      <c r="AE32" s="76">
        <f t="shared" ref="AE32" si="61">LN((AC32/1000)+1)*1000</f>
        <v>-2.4885837644936331</v>
      </c>
      <c r="AF32" s="44">
        <f>(AD32-SMOW!AN$14*AE32)</f>
        <v>2.0830352722931655E-2</v>
      </c>
      <c r="AG32" s="45">
        <f t="shared" ref="AG32" si="62">AF32*1000</f>
        <v>20.830352722931657</v>
      </c>
      <c r="AH32" s="2">
        <f>AVERAGE(AG31:AG32)</f>
        <v>20.648850530657903</v>
      </c>
      <c r="AI32" s="19">
        <f>STDEV(AG31:AG32)</f>
        <v>0.25668286191399253</v>
      </c>
      <c r="AJ32" t="s">
        <v>318</v>
      </c>
      <c r="AK32">
        <v>25</v>
      </c>
      <c r="AL32">
        <v>0</v>
      </c>
      <c r="AM32">
        <v>0</v>
      </c>
      <c r="AN32">
        <v>1</v>
      </c>
    </row>
    <row r="33" spans="1:40" customFormat="1" x14ac:dyDescent="0.2">
      <c r="A33">
        <v>4426</v>
      </c>
      <c r="B33" t="s">
        <v>145</v>
      </c>
      <c r="C33" t="s">
        <v>62</v>
      </c>
      <c r="D33" t="s">
        <v>79</v>
      </c>
      <c r="E33" t="s">
        <v>175</v>
      </c>
      <c r="F33" s="15">
        <v>-7.4736741565284097</v>
      </c>
      <c r="G33" s="15">
        <v>-7.5017431281790703</v>
      </c>
      <c r="H33" s="15">
        <v>7.7738910963097204E-3</v>
      </c>
      <c r="I33" s="15">
        <v>-14.113239157473799</v>
      </c>
      <c r="J33" s="15">
        <v>-14.213778028806001</v>
      </c>
      <c r="K33" s="15">
        <v>1.4164504523283699E-3</v>
      </c>
      <c r="L33" s="15">
        <v>7.2364182378953298E-3</v>
      </c>
      <c r="M33" s="15">
        <v>6.8027458869322297E-3</v>
      </c>
      <c r="N33" s="15">
        <v>-17.592652259078701</v>
      </c>
      <c r="O33" s="15">
        <v>1.03129389449134E-2</v>
      </c>
      <c r="P33" s="15">
        <v>-33.728330854518397</v>
      </c>
      <c r="Q33" s="15">
        <v>1.35924650408083E-3</v>
      </c>
      <c r="R33" s="15">
        <v>-50.305665076930502</v>
      </c>
      <c r="S33" s="15">
        <v>0.16918953883809901</v>
      </c>
      <c r="T33" s="15">
        <v>164.38393729155499</v>
      </c>
      <c r="U33" s="15">
        <v>8.45013280405119E-2</v>
      </c>
      <c r="V33" s="14">
        <v>44866.561712962961</v>
      </c>
      <c r="W33">
        <v>2.5</v>
      </c>
      <c r="X33" s="15">
        <v>1.04342640194543E-2</v>
      </c>
      <c r="Y33" s="15">
        <v>1.53170654240964E-2</v>
      </c>
      <c r="Z33" s="76">
        <f>((((N33/1000)+1)/((SMOW!$Z$4/1000)+1))-1)*1000</f>
        <v>-7.3877133213122725</v>
      </c>
      <c r="AA33" s="76">
        <f>((((P33/1000)+1)/((SMOW!$AA$4/1000)+1))-1)*1000</f>
        <v>-14.006777008976901</v>
      </c>
      <c r="AB33" s="76">
        <f>Z33*SMOW!$AN$6</f>
        <v>-7.5739475896599302</v>
      </c>
      <c r="AC33" s="76">
        <f>AA33*SMOW!$AN$12</f>
        <v>-14.3483731593871</v>
      </c>
      <c r="AD33" s="76">
        <f t="shared" ref="AD33" si="63">LN((AB33/1000)+1)*1000</f>
        <v>-7.6027755840969942</v>
      </c>
      <c r="AE33" s="76">
        <f t="shared" ref="AE33" si="64">LN((AC33/1000)+1)*1000</f>
        <v>-14.452306445856522</v>
      </c>
      <c r="AF33" s="44">
        <f>(AD33-SMOW!AN$14*AE33)</f>
        <v>2.8042219315249639E-2</v>
      </c>
      <c r="AG33" s="45">
        <f t="shared" ref="AG33" si="65">AF33*1000</f>
        <v>28.042219315249639</v>
      </c>
      <c r="AJ33" t="s">
        <v>319</v>
      </c>
      <c r="AK33">
        <v>25</v>
      </c>
      <c r="AL33">
        <v>2</v>
      </c>
      <c r="AM33">
        <v>0</v>
      </c>
      <c r="AN33">
        <v>1</v>
      </c>
    </row>
    <row r="34" spans="1:40" customFormat="1" x14ac:dyDescent="0.2">
      <c r="A34">
        <v>4427</v>
      </c>
      <c r="B34" t="s">
        <v>145</v>
      </c>
      <c r="C34" t="s">
        <v>62</v>
      </c>
      <c r="D34" t="s">
        <v>79</v>
      </c>
      <c r="E34" t="s">
        <v>177</v>
      </c>
      <c r="F34" s="15">
        <v>-7.4936782819253702</v>
      </c>
      <c r="G34" s="15">
        <v>-7.52189906771713</v>
      </c>
      <c r="H34" s="15">
        <v>1.0614184733916799E-2</v>
      </c>
      <c r="I34" s="15">
        <v>-14.1600344210341</v>
      </c>
      <c r="J34" s="15">
        <v>-14.2612443226097</v>
      </c>
      <c r="K34" s="15">
        <v>1.6983163268692099E-3</v>
      </c>
      <c r="L34" s="15">
        <v>1.7711615535575698E-2</v>
      </c>
      <c r="M34" s="15">
        <v>8.5105156201360898E-3</v>
      </c>
      <c r="N34" s="15">
        <v>-17.623083994248201</v>
      </c>
      <c r="O34" s="15">
        <v>1.25176615414318E-2</v>
      </c>
      <c r="P34" s="15">
        <v>-33.774699330583502</v>
      </c>
      <c r="Q34" s="15">
        <v>1.5927578147287901E-3</v>
      </c>
      <c r="R34" s="15">
        <v>-49.861730801912898</v>
      </c>
      <c r="S34" s="15">
        <v>0.13609754754172701</v>
      </c>
      <c r="T34" s="15">
        <v>186.26678783214101</v>
      </c>
      <c r="U34" s="15">
        <v>7.4840348058733894E-2</v>
      </c>
      <c r="V34" s="14">
        <v>44866.649652777778</v>
      </c>
      <c r="W34">
        <v>2.5</v>
      </c>
      <c r="X34" s="15">
        <v>5.25280453363643E-3</v>
      </c>
      <c r="Y34" s="15">
        <v>2.4827299754321599E-3</v>
      </c>
      <c r="Z34" s="76">
        <f>((((N34/1000)+1)/((SMOW!$Z$4/1000)+1))-1)*1000</f>
        <v>-7.4184611717875715</v>
      </c>
      <c r="AA34" s="76">
        <f>((((P34/1000)+1)/((SMOW!$AA$4/1000)+1))-1)*1000</f>
        <v>-14.05409186319484</v>
      </c>
      <c r="AB34" s="76">
        <f>Z34*SMOW!$AN$6</f>
        <v>-7.6054705518900416</v>
      </c>
      <c r="AC34" s="76">
        <f>AA34*SMOW!$AN$12</f>
        <v>-14.396841924461741</v>
      </c>
      <c r="AD34" s="76">
        <f t="shared" ref="AD34:AD35" si="66">LN((AB34/1000)+1)*1000</f>
        <v>-7.634539626168066</v>
      </c>
      <c r="AE34" s="76">
        <f t="shared" ref="AE34:AE35" si="67">LN((AC34/1000)+1)*1000</f>
        <v>-14.501481991762956</v>
      </c>
      <c r="AF34" s="44">
        <f>(AD34-SMOW!AN$14*AE34)</f>
        <v>2.2242865482775542E-2</v>
      </c>
      <c r="AG34" s="45">
        <f t="shared" ref="AG34:AG35" si="68">AF34*1000</f>
        <v>22.242865482775542</v>
      </c>
      <c r="AH34" s="2">
        <f>AVERAGE(AG33:AG34)</f>
        <v>25.142542399012591</v>
      </c>
      <c r="AI34" s="19">
        <f>STDEV(AG33:AG34)</f>
        <v>4.1007624214426226</v>
      </c>
      <c r="AJ34" t="s">
        <v>319</v>
      </c>
      <c r="AK34">
        <v>25</v>
      </c>
      <c r="AL34">
        <v>0</v>
      </c>
      <c r="AM34">
        <v>0</v>
      </c>
      <c r="AN34">
        <v>1</v>
      </c>
    </row>
    <row r="35" spans="1:40" customFormat="1" x14ac:dyDescent="0.2">
      <c r="A35">
        <v>4428</v>
      </c>
      <c r="B35" t="s">
        <v>145</v>
      </c>
      <c r="C35" t="s">
        <v>62</v>
      </c>
      <c r="D35" t="s">
        <v>79</v>
      </c>
      <c r="E35" t="s">
        <v>178</v>
      </c>
      <c r="F35" s="15">
        <v>-7.65833623875832</v>
      </c>
      <c r="G35" s="15">
        <v>-7.6878160176691503</v>
      </c>
      <c r="H35" s="15">
        <v>1.4837500466768299E-2</v>
      </c>
      <c r="I35" s="15">
        <v>-14.421757990828601</v>
      </c>
      <c r="J35" s="15">
        <v>-14.526762369648999</v>
      </c>
      <c r="K35" s="15">
        <v>1.4408560350474501E-3</v>
      </c>
      <c r="L35" s="15">
        <v>-1.34091845270511E-2</v>
      </c>
      <c r="M35" s="15">
        <v>1.22756198663519E-2</v>
      </c>
      <c r="N35" s="15">
        <v>-17.768898341796401</v>
      </c>
      <c r="O35" s="15">
        <v>1.56519271612411E-2</v>
      </c>
      <c r="P35" s="15">
        <v>-34.030534365082403</v>
      </c>
      <c r="Q35" s="15">
        <v>1.4114169812171899E-3</v>
      </c>
      <c r="R35" s="15">
        <v>-50.345869664818999</v>
      </c>
      <c r="S35" s="15">
        <v>0.17236230167549199</v>
      </c>
      <c r="T35" s="15">
        <v>177.38184140101799</v>
      </c>
      <c r="U35" s="15">
        <v>0.10157863911489499</v>
      </c>
      <c r="V35" s="14">
        <v>44866.727395833332</v>
      </c>
      <c r="W35">
        <v>2.5</v>
      </c>
      <c r="X35" s="15">
        <v>3.57742746382025E-2</v>
      </c>
      <c r="Y35" s="15">
        <v>2.24952178943463E-2</v>
      </c>
      <c r="Z35" s="76">
        <f>((((N35/1000)+1)/((SMOW!$Z$4/1000)+1))-1)*1000</f>
        <v>-7.5657901929753191</v>
      </c>
      <c r="AA35" s="76">
        <f>((((P35/1000)+1)/((SMOW!$AA$4/1000)+1))-1)*1000</f>
        <v>-14.315148477265559</v>
      </c>
      <c r="AB35" s="76">
        <f>Z35*SMOW!$AN$6</f>
        <v>-7.7565135385869981</v>
      </c>
      <c r="AC35" s="76">
        <f>AA35*SMOW!$AN$12</f>
        <v>-14.664265166226221</v>
      </c>
      <c r="AD35" s="76">
        <f t="shared" si="66"/>
        <v>-7.7867517532942125</v>
      </c>
      <c r="AE35" s="76">
        <f t="shared" si="67"/>
        <v>-14.772848338398664</v>
      </c>
      <c r="AF35" s="44">
        <f>(AD35-SMOW!AN$14*AE35)</f>
        <v>1.3312169380282235E-2</v>
      </c>
      <c r="AG35" s="45">
        <f t="shared" si="68"/>
        <v>13.312169380282235</v>
      </c>
      <c r="AJ35" t="s">
        <v>319</v>
      </c>
      <c r="AK35">
        <v>25</v>
      </c>
      <c r="AL35">
        <v>0</v>
      </c>
      <c r="AM35">
        <v>0</v>
      </c>
      <c r="AN35">
        <v>1</v>
      </c>
    </row>
    <row r="36" spans="1:40" customFormat="1" x14ac:dyDescent="0.2">
      <c r="A36">
        <v>4429</v>
      </c>
      <c r="B36" t="s">
        <v>159</v>
      </c>
      <c r="C36" t="s">
        <v>62</v>
      </c>
      <c r="D36" t="s">
        <v>79</v>
      </c>
      <c r="E36" t="s">
        <v>179</v>
      </c>
      <c r="F36" s="15">
        <v>-7.6570013944140101</v>
      </c>
      <c r="G36" s="15">
        <v>-7.6864672029581298</v>
      </c>
      <c r="H36" s="15">
        <v>4.8522362833645404E-3</v>
      </c>
      <c r="I36" s="15">
        <v>-14.480004228058901</v>
      </c>
      <c r="J36" s="15">
        <v>-14.585862970835</v>
      </c>
      <c r="K36" s="15">
        <v>4.1884627157334504E-3</v>
      </c>
      <c r="L36" s="15">
        <v>1.48684456427765E-2</v>
      </c>
      <c r="M36" s="15">
        <v>4.7379008618348897E-3</v>
      </c>
      <c r="N36" s="15">
        <v>-17.773929916276298</v>
      </c>
      <c r="O36" s="15">
        <v>4.8027677752789603E-3</v>
      </c>
      <c r="P36" s="15">
        <v>-34.0880174733499</v>
      </c>
      <c r="Q36" s="15">
        <v>4.1051286050510904E-3</v>
      </c>
      <c r="R36" s="15">
        <v>-50.684515865845903</v>
      </c>
      <c r="S36" s="15">
        <v>0.111875394876776</v>
      </c>
      <c r="T36" s="15">
        <v>276.320323097043</v>
      </c>
      <c r="U36" s="15">
        <v>0.154015714386814</v>
      </c>
      <c r="V36" s="14">
        <v>44867.379675925928</v>
      </c>
      <c r="W36">
        <v>2.5</v>
      </c>
      <c r="X36" s="15">
        <v>3.19353298164285E-2</v>
      </c>
      <c r="Y36" s="15">
        <v>3.0920838994840601E-2</v>
      </c>
      <c r="Z36" s="76">
        <f>((((N36/1000)+1)/((SMOW!$Z$4/1000)+1))-1)*1000</f>
        <v>-7.5708740338703562</v>
      </c>
      <c r="AA36" s="76">
        <f>((((P36/1000)+1)/((SMOW!$AA$4/1000)+1))-1)*1000</f>
        <v>-14.373804812743529</v>
      </c>
      <c r="AB36" s="76">
        <f>Z36*SMOW!$AN$6</f>
        <v>-7.7617255362401965</v>
      </c>
      <c r="AC36" s="76">
        <f>AA36*SMOW!$AN$12</f>
        <v>-14.724352007693085</v>
      </c>
      <c r="AD36" s="76">
        <f t="shared" ref="AD36:AD40" si="69">LN((AB36/1000)+1)*1000</f>
        <v>-7.7920045076967765</v>
      </c>
      <c r="AE36" s="76">
        <f t="shared" ref="AE36:AE40" si="70">LN((AC36/1000)+1)*1000</f>
        <v>-14.833831282077091</v>
      </c>
      <c r="AF36" s="44">
        <f>(AD36-SMOW!AN$14*AE36)</f>
        <v>4.025840923992785E-2</v>
      </c>
      <c r="AG36" s="45">
        <f t="shared" ref="AG36:AG40" si="71">AF36*1000</f>
        <v>40.25840923992785</v>
      </c>
      <c r="AJ36" t="s">
        <v>318</v>
      </c>
      <c r="AK36">
        <v>25</v>
      </c>
      <c r="AL36">
        <v>0</v>
      </c>
      <c r="AM36">
        <v>0</v>
      </c>
      <c r="AN36">
        <v>1</v>
      </c>
    </row>
    <row r="37" spans="1:40" customFormat="1" x14ac:dyDescent="0.2">
      <c r="A37">
        <v>4430</v>
      </c>
      <c r="B37" t="s">
        <v>145</v>
      </c>
      <c r="C37" t="s">
        <v>62</v>
      </c>
      <c r="D37" t="s">
        <v>79</v>
      </c>
      <c r="E37" t="s">
        <v>180</v>
      </c>
      <c r="F37" s="15">
        <v>-7.6921592849142701</v>
      </c>
      <c r="G37" s="15">
        <v>-7.7218970084465797</v>
      </c>
      <c r="H37" s="15">
        <v>4.88389575162933E-3</v>
      </c>
      <c r="I37" s="15">
        <v>-14.523394982043101</v>
      </c>
      <c r="J37" s="15">
        <v>-14.6298919114861</v>
      </c>
      <c r="K37" s="15">
        <v>1.40957713498283E-3</v>
      </c>
      <c r="L37" s="15">
        <v>2.6859208180758801E-3</v>
      </c>
      <c r="M37" s="15">
        <v>5.0497506347228303E-3</v>
      </c>
      <c r="N37" s="15">
        <v>-17.8087293723787</v>
      </c>
      <c r="O37" s="15">
        <v>4.8341044755330501E-3</v>
      </c>
      <c r="P37" s="15">
        <v>-34.1305449201637</v>
      </c>
      <c r="Q37" s="15">
        <v>1.38153203467819E-3</v>
      </c>
      <c r="R37" s="15">
        <v>-51.011530527341101</v>
      </c>
      <c r="S37" s="15">
        <v>0.164039619433896</v>
      </c>
      <c r="T37" s="15">
        <v>164.53113825118399</v>
      </c>
      <c r="U37" s="15">
        <v>6.8685285883376093E-2</v>
      </c>
      <c r="V37" s="14">
        <v>44867.47587962963</v>
      </c>
      <c r="W37">
        <v>2.5</v>
      </c>
      <c r="X37" s="15">
        <v>1.9178510834802701E-4</v>
      </c>
      <c r="Y37" s="15">
        <v>4.5134397630801701E-4</v>
      </c>
      <c r="Z37" s="76">
        <f>((((N37/1000)+1)/((SMOW!$Z$4/1000)+1))-1)*1000</f>
        <v>-7.606034975791709</v>
      </c>
      <c r="AA37" s="76">
        <f>((((P37/1000)+1)/((SMOW!$AA$4/1000)+1))-1)*1000</f>
        <v>-14.41720024250559</v>
      </c>
      <c r="AB37" s="76">
        <f>Z37*SMOW!$AN$6</f>
        <v>-7.7977728379874298</v>
      </c>
      <c r="AC37" s="76">
        <f>AA37*SMOW!$AN$12</f>
        <v>-14.768805761703659</v>
      </c>
      <c r="AD37" s="76">
        <f t="shared" si="69"/>
        <v>-7.8283344472657932</v>
      </c>
      <c r="AE37" s="76">
        <f t="shared" si="70"/>
        <v>-14.878950388558195</v>
      </c>
      <c r="AF37" s="44">
        <f>(AD37-SMOW!AN$14*AE37)</f>
        <v>2.7751357892934259E-2</v>
      </c>
      <c r="AG37" s="45">
        <f t="shared" si="71"/>
        <v>27.751357892934259</v>
      </c>
      <c r="AH37" s="2">
        <f>AVERAGE(AG35:AG37)</f>
        <v>27.107312171048118</v>
      </c>
      <c r="AI37" s="19">
        <f>STDEV(AG35:AG37)</f>
        <v>13.484660055496327</v>
      </c>
      <c r="AJ37" t="s">
        <v>318</v>
      </c>
      <c r="AK37">
        <v>25</v>
      </c>
      <c r="AL37">
        <v>0</v>
      </c>
      <c r="AM37">
        <v>0</v>
      </c>
      <c r="AN37">
        <v>1</v>
      </c>
    </row>
    <row r="38" spans="1:40" customFormat="1" x14ac:dyDescent="0.2">
      <c r="A38">
        <v>4431</v>
      </c>
      <c r="B38" t="s">
        <v>145</v>
      </c>
      <c r="C38" t="s">
        <v>62</v>
      </c>
      <c r="D38" t="s">
        <v>79</v>
      </c>
      <c r="E38" t="s">
        <v>181</v>
      </c>
      <c r="F38" s="15">
        <v>-7.8318126954040004</v>
      </c>
      <c r="G38" s="15">
        <v>-7.8626430516546204</v>
      </c>
      <c r="H38" s="15">
        <v>5.74624920733107E-3</v>
      </c>
      <c r="I38" s="15">
        <v>-14.7970144279516</v>
      </c>
      <c r="J38" s="15">
        <v>-14.907582356124999</v>
      </c>
      <c r="K38" s="15">
        <v>1.3947072425956599E-3</v>
      </c>
      <c r="L38" s="15">
        <v>8.5604323793588791E-3</v>
      </c>
      <c r="M38" s="15">
        <v>5.7465740072653202E-3</v>
      </c>
      <c r="N38" s="15">
        <v>-17.946959017523501</v>
      </c>
      <c r="O38" s="15">
        <v>5.68766624500683E-3</v>
      </c>
      <c r="P38" s="15">
        <v>-34.398720403755398</v>
      </c>
      <c r="Q38" s="15">
        <v>1.3669579952902001E-3</v>
      </c>
      <c r="R38" s="15">
        <v>-51.489096630214902</v>
      </c>
      <c r="S38" s="15">
        <v>0.15968599461979699</v>
      </c>
      <c r="T38" s="15">
        <v>173.25608088057399</v>
      </c>
      <c r="U38" s="15">
        <v>6.4967079454034501E-2</v>
      </c>
      <c r="V38" s="14">
        <v>44867.572118055556</v>
      </c>
      <c r="W38">
        <v>2.5</v>
      </c>
      <c r="X38" s="15">
        <v>1.15790726638301E-2</v>
      </c>
      <c r="Y38" s="15">
        <v>8.3574884583593703E-2</v>
      </c>
      <c r="Z38" s="76">
        <f>((((N38/1000)+1)/((SMOW!$Z$4/1000)+1))-1)*1000</f>
        <v>-7.7457005070701301</v>
      </c>
      <c r="AA38" s="76">
        <f>((((P38/1000)+1)/((SMOW!$AA$4/1000)+1))-1)*1000</f>
        <v>-14.690849173584763</v>
      </c>
      <c r="AB38" s="76">
        <f>Z38*SMOW!$AN$6</f>
        <v>-7.9409591485516398</v>
      </c>
      <c r="AC38" s="76">
        <f>AA38*SMOW!$AN$12</f>
        <v>-15.049128420890346</v>
      </c>
      <c r="AD38" s="76">
        <f t="shared" si="69"/>
        <v>-7.9726564809827414</v>
      </c>
      <c r="AE38" s="76">
        <f t="shared" si="70"/>
        <v>-15.163515623357442</v>
      </c>
      <c r="AF38" s="44">
        <f>(AD38-SMOW!AN$14*AE38)</f>
        <v>3.3679768149988298E-2</v>
      </c>
      <c r="AG38" s="45">
        <f t="shared" si="71"/>
        <v>33.679768149988298</v>
      </c>
      <c r="AJ38" t="s">
        <v>318</v>
      </c>
      <c r="AK38">
        <v>25</v>
      </c>
      <c r="AL38">
        <v>0</v>
      </c>
      <c r="AM38">
        <v>0</v>
      </c>
      <c r="AN38">
        <v>1</v>
      </c>
    </row>
    <row r="39" spans="1:40" customFormat="1" x14ac:dyDescent="0.2">
      <c r="A39">
        <v>4432</v>
      </c>
      <c r="B39" t="s">
        <v>145</v>
      </c>
      <c r="C39" t="s">
        <v>62</v>
      </c>
      <c r="D39" t="s">
        <v>79</v>
      </c>
      <c r="E39" t="s">
        <v>182</v>
      </c>
      <c r="F39" s="15">
        <v>-7.83233055274526</v>
      </c>
      <c r="G39" s="15">
        <v>-7.8631646261030701</v>
      </c>
      <c r="H39" s="15">
        <v>3.6679698560734501E-3</v>
      </c>
      <c r="I39" s="15">
        <v>-14.8028400194542</v>
      </c>
      <c r="J39" s="15">
        <v>-14.9134954490226</v>
      </c>
      <c r="K39" s="15">
        <v>1.1364786623261601E-3</v>
      </c>
      <c r="L39" s="15">
        <v>1.1160970980869499E-2</v>
      </c>
      <c r="M39" s="15">
        <v>3.8351896676325999E-3</v>
      </c>
      <c r="N39" s="15">
        <v>-17.947471595313498</v>
      </c>
      <c r="O39" s="15">
        <v>3.6305749342492202E-3</v>
      </c>
      <c r="P39" s="15">
        <v>-34.4044300886545</v>
      </c>
      <c r="Q39" s="15">
        <v>1.11386715899853E-3</v>
      </c>
      <c r="R39" s="15">
        <v>-51.854045441792799</v>
      </c>
      <c r="S39" s="15">
        <v>0.12191159816503</v>
      </c>
      <c r="T39" s="15">
        <v>177.57074179000699</v>
      </c>
      <c r="U39" s="15">
        <v>6.8794833000686395E-2</v>
      </c>
      <c r="V39" s="14">
        <v>44867.648622685185</v>
      </c>
      <c r="W39">
        <v>2.5</v>
      </c>
      <c r="X39" s="15">
        <v>1.2881685637256E-3</v>
      </c>
      <c r="Y39" s="15">
        <v>8.0666261610110404E-4</v>
      </c>
      <c r="Z39" s="76">
        <f>((((N39/1000)+1)/((SMOW!$Z$4/1000)+1))-1)*1000</f>
        <v>-7.7462184093571862</v>
      </c>
      <c r="AA39" s="76">
        <f>((((P39/1000)+1)/((SMOW!$AA$4/1000)+1))-1)*1000</f>
        <v>-14.696675392851688</v>
      </c>
      <c r="AB39" s="76">
        <f>Z39*SMOW!$AN$6</f>
        <v>-7.9414901064554089</v>
      </c>
      <c r="AC39" s="76">
        <f>AA39*SMOW!$AN$12</f>
        <v>-15.055096729523852</v>
      </c>
      <c r="AD39" s="76">
        <f t="shared" si="69"/>
        <v>-7.9731916890943326</v>
      </c>
      <c r="AE39" s="76">
        <f t="shared" si="70"/>
        <v>-15.169575140525557</v>
      </c>
      <c r="AF39" s="44">
        <f>(AD39-SMOW!AN$14*AE39)</f>
        <v>3.634398510316128E-2</v>
      </c>
      <c r="AG39" s="45">
        <f t="shared" si="71"/>
        <v>36.34398510316128</v>
      </c>
      <c r="AH39" s="2">
        <f>AVERAGE(AG38:AG39)</f>
        <v>35.011876626574789</v>
      </c>
      <c r="AI39" s="19">
        <f>STDEV(AG38:AG39)</f>
        <v>1.8838858741407782</v>
      </c>
      <c r="AJ39" t="s">
        <v>318</v>
      </c>
      <c r="AK39">
        <v>25</v>
      </c>
      <c r="AL39">
        <v>0</v>
      </c>
      <c r="AM39">
        <v>0</v>
      </c>
      <c r="AN39">
        <v>1</v>
      </c>
    </row>
    <row r="40" spans="1:40" customFormat="1" x14ac:dyDescent="0.2">
      <c r="A40">
        <v>4433</v>
      </c>
      <c r="B40" t="s">
        <v>145</v>
      </c>
      <c r="C40" t="s">
        <v>62</v>
      </c>
      <c r="D40" t="s">
        <v>79</v>
      </c>
      <c r="E40" t="s">
        <v>183</v>
      </c>
      <c r="F40" s="15">
        <v>-7.5011976681974204</v>
      </c>
      <c r="G40" s="15">
        <v>-7.5294735981744898</v>
      </c>
      <c r="H40" s="15">
        <v>4.8103100776311098E-3</v>
      </c>
      <c r="I40" s="15">
        <v>-14.1574498688307</v>
      </c>
      <c r="J40" s="15">
        <v>-14.258622631984499</v>
      </c>
      <c r="K40" s="15">
        <v>1.3405387498200601E-3</v>
      </c>
      <c r="L40" s="15">
        <v>-9.2084848665161499E-4</v>
      </c>
      <c r="M40" s="15">
        <v>4.8556889798138199E-3</v>
      </c>
      <c r="N40" s="15">
        <v>-17.619714607737698</v>
      </c>
      <c r="O40" s="15">
        <v>4.7612690068593198E-3</v>
      </c>
      <c r="P40" s="15">
        <v>-33.771880690807301</v>
      </c>
      <c r="Q40" s="15">
        <v>1.3138672447509301E-3</v>
      </c>
      <c r="R40" s="15">
        <v>-50.9532405264709</v>
      </c>
      <c r="S40" s="15">
        <v>0.14921858867638199</v>
      </c>
      <c r="T40" s="15">
        <v>179.51067494783501</v>
      </c>
      <c r="U40" s="15">
        <v>6.3991797846391502E-2</v>
      </c>
      <c r="V40" s="14">
        <v>44867.725312499999</v>
      </c>
      <c r="W40">
        <v>2.5</v>
      </c>
      <c r="X40" s="15">
        <v>2.6868847553940399E-3</v>
      </c>
      <c r="Y40" s="15">
        <v>4.1283581865783703E-3</v>
      </c>
      <c r="Z40" s="76">
        <f>((((N40/1000)+1)/((SMOW!$Z$4/1000)+1))-1)*1000</f>
        <v>-7.4150567851484217</v>
      </c>
      <c r="AA40" s="76">
        <f>((((P40/1000)+1)/((SMOW!$AA$4/1000)+1))-1)*1000</f>
        <v>-14.051215695129349</v>
      </c>
      <c r="AB40" s="76">
        <f>Z40*SMOW!$AN$6</f>
        <v>-7.6019803452647414</v>
      </c>
      <c r="AC40" s="76">
        <f>AA40*SMOW!$AN$12</f>
        <v>-14.393895612640947</v>
      </c>
      <c r="AD40" s="76">
        <f t="shared" si="69"/>
        <v>-7.6310226776315959</v>
      </c>
      <c r="AE40" s="76">
        <f t="shared" si="70"/>
        <v>-14.498492647225104</v>
      </c>
      <c r="AF40" s="44">
        <f>(AD40-SMOW!AN$14*AE40)</f>
        <v>2.4181440103259177E-2</v>
      </c>
      <c r="AG40" s="45">
        <f t="shared" si="71"/>
        <v>24.181440103259177</v>
      </c>
      <c r="AJ40" t="s">
        <v>176</v>
      </c>
      <c r="AK40">
        <v>25</v>
      </c>
      <c r="AL40">
        <v>0</v>
      </c>
      <c r="AM40">
        <v>0</v>
      </c>
      <c r="AN40">
        <v>1</v>
      </c>
    </row>
    <row r="41" spans="1:40" customFormat="1" x14ac:dyDescent="0.2">
      <c r="A41">
        <v>4434</v>
      </c>
      <c r="B41" t="s">
        <v>145</v>
      </c>
      <c r="C41" t="s">
        <v>62</v>
      </c>
      <c r="D41" t="s">
        <v>79</v>
      </c>
      <c r="E41" t="s">
        <v>184</v>
      </c>
      <c r="F41" s="15">
        <v>-7.4663839322754502</v>
      </c>
      <c r="G41" s="15">
        <v>-7.4944009957471902</v>
      </c>
      <c r="H41" s="15">
        <v>1.43828223629031E-2</v>
      </c>
      <c r="I41" s="15">
        <v>-14.082854777073999</v>
      </c>
      <c r="J41" s="15">
        <v>-14.182959423837501</v>
      </c>
      <c r="K41" s="15">
        <v>3.86343374637445E-3</v>
      </c>
      <c r="L41" s="15">
        <v>-5.5549061449688998E-3</v>
      </c>
      <c r="M41" s="15">
        <v>1.29583888337422E-2</v>
      </c>
      <c r="N41" s="15">
        <v>-17.585255797560599</v>
      </c>
      <c r="O41" s="15">
        <v>1.4236189609917699E-2</v>
      </c>
      <c r="P41" s="15">
        <v>-33.6987697511261</v>
      </c>
      <c r="Q41" s="15">
        <v>3.7865664474903702E-3</v>
      </c>
      <c r="R41" s="15">
        <v>-50.508087335128401</v>
      </c>
      <c r="S41" s="15">
        <v>0.16589451381384401</v>
      </c>
      <c r="T41" s="15">
        <v>208.14021469643501</v>
      </c>
      <c r="U41" s="15">
        <v>0.12569103528278899</v>
      </c>
      <c r="V41" s="14">
        <v>44868.45815972222</v>
      </c>
      <c r="W41">
        <v>2.5</v>
      </c>
      <c r="X41" s="15">
        <v>4.5303815527322197E-2</v>
      </c>
      <c r="Y41" s="15">
        <v>5.02106030813722E-2</v>
      </c>
      <c r="Z41" s="76">
        <f>((((N41/1000)+1)/((SMOW!$Z$4/1000)+1))-1)*1000</f>
        <v>-7.3802400276753444</v>
      </c>
      <c r="AA41" s="76">
        <f>((((P41/1000)+1)/((SMOW!$AA$4/1000)+1))-1)*1000</f>
        <v>-13.97661256502214</v>
      </c>
      <c r="AB41" s="76">
        <f>Z41*SMOW!$AN$6</f>
        <v>-7.5662859043905595</v>
      </c>
      <c r="AC41" s="76">
        <f>AA41*SMOW!$AN$12</f>
        <v>-14.317473067400847</v>
      </c>
      <c r="AD41" s="76">
        <f t="shared" ref="AD41" si="72">LN((AB41/1000)+1)*1000</f>
        <v>-7.5950554565608721</v>
      </c>
      <c r="AE41" s="76">
        <f t="shared" ref="AE41" si="73">LN((AC41/1000)+1)*1000</f>
        <v>-14.420957025029374</v>
      </c>
      <c r="AF41" s="44">
        <f>(AD41-SMOW!AN$14*AE41)</f>
        <v>1.9209852654637594E-2</v>
      </c>
      <c r="AG41" s="45">
        <f t="shared" ref="AG41" si="74">AF41*1000</f>
        <v>19.209852654637594</v>
      </c>
      <c r="AH41" s="2">
        <f>AVERAGE(AG40:AG41)</f>
        <v>21.695646378948386</v>
      </c>
      <c r="AI41" s="19">
        <f>STDEV(AG40:AG41)</f>
        <v>3.5154431981822549</v>
      </c>
      <c r="AJ41" t="s">
        <v>213</v>
      </c>
      <c r="AK41">
        <v>25</v>
      </c>
      <c r="AL41">
        <v>0</v>
      </c>
      <c r="AM41">
        <v>0</v>
      </c>
      <c r="AN41">
        <v>1</v>
      </c>
    </row>
    <row r="42" spans="1:40" customFormat="1" x14ac:dyDescent="0.2">
      <c r="A42">
        <v>4435</v>
      </c>
      <c r="B42" t="s">
        <v>145</v>
      </c>
      <c r="C42" t="s">
        <v>62</v>
      </c>
      <c r="D42" t="s">
        <v>79</v>
      </c>
      <c r="E42" t="s">
        <v>185</v>
      </c>
      <c r="F42" s="15">
        <v>-7.3891599252571298</v>
      </c>
      <c r="G42" s="15">
        <v>-7.4166041074042299</v>
      </c>
      <c r="H42" s="15">
        <v>2.48774019747398E-2</v>
      </c>
      <c r="I42" s="15">
        <v>-14.082497197917601</v>
      </c>
      <c r="J42" s="15">
        <v>-14.182596481236001</v>
      </c>
      <c r="K42" s="15">
        <v>1.7096120428029501E-3</v>
      </c>
      <c r="L42" s="15">
        <v>0.140024518384888</v>
      </c>
      <c r="M42" s="15">
        <v>1.6756170987527599E-2</v>
      </c>
      <c r="N42" s="15">
        <v>-17.5105463307648</v>
      </c>
      <c r="O42" s="15">
        <v>2.4843726037411602E-2</v>
      </c>
      <c r="P42" s="15">
        <v>-33.700475995618497</v>
      </c>
      <c r="Q42" s="15">
        <v>1.51314917133991E-3</v>
      </c>
      <c r="R42" s="15">
        <v>-50.589759342943204</v>
      </c>
      <c r="S42" s="15">
        <v>0.18088468137115701</v>
      </c>
      <c r="T42" s="15">
        <v>210.50439787281601</v>
      </c>
      <c r="U42" s="15">
        <v>0.106450933331158</v>
      </c>
      <c r="V42" s="14">
        <v>44868.534918981481</v>
      </c>
      <c r="W42">
        <v>2.5</v>
      </c>
      <c r="X42" s="15">
        <v>4.7939377953886697E-3</v>
      </c>
      <c r="Y42" s="15">
        <v>2.0117839661579599E-2</v>
      </c>
      <c r="Z42" s="76">
        <f>((((N42/1000)+1)/((SMOW!$Z$4/1000)+1))-1)*1000</f>
        <v>-7.3047545024058635</v>
      </c>
      <c r="AA42" s="76">
        <f>((((P42/1000)+1)/((SMOW!$AA$4/1000)+1))-1)*1000</f>
        <v>-13.978353633874786</v>
      </c>
      <c r="AB42" s="76">
        <f>Z42*SMOW!$AN$6</f>
        <v>-7.4888974910476005</v>
      </c>
      <c r="AC42" s="76">
        <f>AA42*SMOW!$AN$12</f>
        <v>-14.319256597300546</v>
      </c>
      <c r="AD42" s="76">
        <f t="shared" ref="AD42:AE44" si="75">LN((AB42/1000)+1)*1000</f>
        <v>-7.5170800763540626</v>
      </c>
      <c r="AE42" s="76">
        <f t="shared" si="75"/>
        <v>-14.422766463123923</v>
      </c>
      <c r="AF42" s="44">
        <f>(AD42-SMOW!AN$14*AE42)</f>
        <v>9.81406161753684E-2</v>
      </c>
      <c r="AG42" s="45">
        <f t="shared" ref="AG42:AG58" si="76">AF42*1000</f>
        <v>98.140616175368393</v>
      </c>
      <c r="AJ42" t="s">
        <v>320</v>
      </c>
      <c r="AK42">
        <v>25</v>
      </c>
      <c r="AL42">
        <v>0</v>
      </c>
      <c r="AM42">
        <v>0</v>
      </c>
      <c r="AN42">
        <v>1</v>
      </c>
    </row>
    <row r="43" spans="1:40" customFormat="1" x14ac:dyDescent="0.2">
      <c r="A43">
        <v>4436</v>
      </c>
      <c r="B43" t="s">
        <v>145</v>
      </c>
      <c r="C43" t="s">
        <v>62</v>
      </c>
      <c r="D43" t="s">
        <v>79</v>
      </c>
      <c r="E43" t="s">
        <v>186</v>
      </c>
      <c r="F43" s="15">
        <v>-7.3700956538784901</v>
      </c>
      <c r="G43" s="15">
        <v>-7.3973943926374996</v>
      </c>
      <c r="H43" s="15">
        <v>1.8830252069678699E-2</v>
      </c>
      <c r="I43" s="15">
        <v>-14.063688345890199</v>
      </c>
      <c r="J43" s="15">
        <v>-14.163519143297499</v>
      </c>
      <c r="K43" s="15">
        <v>1.49980213749292E-3</v>
      </c>
      <c r="L43" s="15">
        <v>0.107364249146612</v>
      </c>
      <c r="M43" s="15">
        <v>1.56113416216249E-2</v>
      </c>
      <c r="N43" s="15">
        <v>-17.5049908725303</v>
      </c>
      <c r="O43" s="15">
        <v>2.0385747468014099E-2</v>
      </c>
      <c r="P43" s="15">
        <v>-33.682435746244003</v>
      </c>
      <c r="Q43" s="15">
        <v>1.56934503786295E-3</v>
      </c>
      <c r="R43" s="15">
        <v>-50.814197000710898</v>
      </c>
      <c r="S43" s="15">
        <v>0.16278250161520599</v>
      </c>
      <c r="T43" s="15">
        <v>193.29887894740401</v>
      </c>
      <c r="U43" s="15">
        <v>6.8874664636657507E-2</v>
      </c>
      <c r="V43" s="14">
        <v>44868.611585648148</v>
      </c>
      <c r="W43">
        <v>2.5</v>
      </c>
      <c r="X43" s="15">
        <v>2.81413865684467E-2</v>
      </c>
      <c r="Y43" s="15">
        <v>4.9139271616164701E-2</v>
      </c>
      <c r="Z43" s="76">
        <f>((((N43/1000)+1)/((SMOW!$Z$4/1000)+1))-1)*1000</f>
        <v>-7.2991413358163282</v>
      </c>
      <c r="AA43" s="76">
        <f>((((P43/1000)+1)/((SMOW!$AA$4/1000)+1))-1)*1000</f>
        <v>-13.959945183961153</v>
      </c>
      <c r="AB43" s="76">
        <f>Z43*SMOW!$AN$6</f>
        <v>-7.4831428241145286</v>
      </c>
      <c r="AC43" s="76">
        <f>AA43*SMOW!$AN$12</f>
        <v>-14.300399203591958</v>
      </c>
      <c r="AD43" s="76">
        <f t="shared" si="75"/>
        <v>-7.5112820049414886</v>
      </c>
      <c r="AE43" s="76">
        <f t="shared" si="75"/>
        <v>-14.40363530584651</v>
      </c>
      <c r="AF43" s="44">
        <f>(AD43-SMOW!AN$14*AE43)</f>
        <v>9.3837436545468833E-2</v>
      </c>
      <c r="AG43" s="45">
        <f t="shared" si="76"/>
        <v>93.837436545468833</v>
      </c>
      <c r="AH43" s="2">
        <f>AVERAGE(AG42:AG43)</f>
        <v>95.98902636041862</v>
      </c>
      <c r="AI43" s="19">
        <f>STDEV(AG42:AG43)</f>
        <v>3.0428074969657968</v>
      </c>
      <c r="AJ43" t="s">
        <v>320</v>
      </c>
      <c r="AK43">
        <v>25</v>
      </c>
      <c r="AL43">
        <v>0</v>
      </c>
      <c r="AM43">
        <v>0</v>
      </c>
      <c r="AN43">
        <v>1</v>
      </c>
    </row>
    <row r="44" spans="1:40" customFormat="1" x14ac:dyDescent="0.2">
      <c r="A44">
        <v>4437</v>
      </c>
      <c r="B44" t="s">
        <v>145</v>
      </c>
      <c r="C44" t="s">
        <v>62</v>
      </c>
      <c r="D44" t="s">
        <v>238</v>
      </c>
      <c r="E44" t="s">
        <v>187</v>
      </c>
      <c r="F44" s="15">
        <v>-7.2409946433569701</v>
      </c>
      <c r="G44" s="15">
        <v>-7.2673436492994803</v>
      </c>
      <c r="H44" s="15">
        <v>1.8835650736475799E-2</v>
      </c>
      <c r="I44" s="15">
        <v>-13.776761937330001</v>
      </c>
      <c r="J44" s="15">
        <v>-13.872542267452999</v>
      </c>
      <c r="K44" s="15">
        <v>1.41743378535014E-3</v>
      </c>
      <c r="L44" s="15">
        <v>7.4881743780933402E-2</v>
      </c>
      <c r="M44" s="15">
        <v>1.5239603429531999E-2</v>
      </c>
      <c r="N44" s="15">
        <v>-17.3868061274129</v>
      </c>
      <c r="O44" s="15">
        <v>2.0373938494218001E-2</v>
      </c>
      <c r="P44" s="15">
        <v>-33.399688281303199</v>
      </c>
      <c r="Q44" s="15">
        <v>1.2753833733634499E-3</v>
      </c>
      <c r="R44" s="15">
        <v>-50.353735982142901</v>
      </c>
      <c r="S44" s="15">
        <v>0.13374207398728599</v>
      </c>
      <c r="T44" s="15">
        <v>162.025292000733</v>
      </c>
      <c r="U44" s="15">
        <v>8.0274119140681999E-2</v>
      </c>
      <c r="V44" s="14">
        <v>44868.710810185185</v>
      </c>
      <c r="W44">
        <v>2.5</v>
      </c>
      <c r="X44" s="15">
        <v>4.04940094708086E-4</v>
      </c>
      <c r="Y44" s="15">
        <v>3.26351817333532E-3</v>
      </c>
      <c r="Z44" s="76">
        <f>((((N44/1000)+1)/((SMOW!$Z$4/1000)+1))-1)*1000</f>
        <v>-7.1797289246904317</v>
      </c>
      <c r="AA44" s="76">
        <f>((((P44/1000)+1)/((SMOW!$AA$4/1000)+1))-1)*1000</f>
        <v>-13.671426858161585</v>
      </c>
      <c r="AB44" s="76">
        <f>Z44*SMOW!$AN$6</f>
        <v>-7.3607201874898296</v>
      </c>
      <c r="AC44" s="76">
        <f>AA44*SMOW!$AN$12</f>
        <v>-14.004844516083143</v>
      </c>
      <c r="AD44" s="76">
        <f t="shared" si="75"/>
        <v>-7.3879439616521774</v>
      </c>
      <c r="AE44" s="76">
        <f t="shared" si="75"/>
        <v>-14.103837693887556</v>
      </c>
      <c r="AF44" s="44">
        <f>(AD44-SMOW!AN$14*AE44)</f>
        <v>5.8882340720452397E-2</v>
      </c>
      <c r="AG44" s="45">
        <f t="shared" si="76"/>
        <v>58.882340720452397</v>
      </c>
      <c r="AJ44" t="s">
        <v>320</v>
      </c>
      <c r="AK44">
        <v>25</v>
      </c>
      <c r="AL44">
        <v>2</v>
      </c>
      <c r="AM44">
        <v>0</v>
      </c>
      <c r="AN44">
        <v>1</v>
      </c>
    </row>
    <row r="45" spans="1:40" customFormat="1" x14ac:dyDescent="0.2">
      <c r="A45">
        <v>4438</v>
      </c>
      <c r="B45" t="s">
        <v>145</v>
      </c>
      <c r="C45" t="s">
        <v>61</v>
      </c>
      <c r="D45" t="s">
        <v>68</v>
      </c>
      <c r="E45" t="s">
        <v>188</v>
      </c>
      <c r="F45" s="15">
        <v>-10.3697906258522</v>
      </c>
      <c r="G45" s="15">
        <v>-10.423935695939401</v>
      </c>
      <c r="H45" s="15">
        <v>1.5293683457280599E-2</v>
      </c>
      <c r="I45" s="15">
        <v>-19.6006166708523</v>
      </c>
      <c r="J45" s="15">
        <v>-19.795256768638399</v>
      </c>
      <c r="K45" s="15">
        <v>4.9215897431709402E-3</v>
      </c>
      <c r="L45" s="15">
        <v>5.4855538026822401E-2</v>
      </c>
      <c r="M45" s="15">
        <v>1.23820147566673E-2</v>
      </c>
      <c r="N45" s="15">
        <v>-20.4754761544663</v>
      </c>
      <c r="O45" s="15">
        <v>1.6743624547308902E-2</v>
      </c>
      <c r="P45" s="15">
        <v>-39.105819746833198</v>
      </c>
      <c r="Q45" s="15">
        <v>4.3811103872798797E-3</v>
      </c>
      <c r="R45" s="15">
        <v>-57.404188444894302</v>
      </c>
      <c r="S45" s="15">
        <v>0.14814296203062999</v>
      </c>
      <c r="T45" s="15">
        <v>147.20280329832801</v>
      </c>
      <c r="U45" s="15">
        <v>0.105464667047016</v>
      </c>
      <c r="V45" s="14">
        <v>44869.507280092592</v>
      </c>
      <c r="W45">
        <v>2.5</v>
      </c>
      <c r="X45" s="15">
        <v>7.2243178045595597E-3</v>
      </c>
      <c r="Y45" s="15">
        <v>9.0327544565782306E-3</v>
      </c>
      <c r="Z45" s="76">
        <f>((((N45/1000)+1)/((SMOW!$Z$4/1000)+1))-1)*1000</f>
        <v>-10.30048308578202</v>
      </c>
      <c r="AA45" s="76">
        <f>((((P45/1000)+1)/((SMOW!$AA$4/1000)+1))-1)*1000</f>
        <v>-19.494020166194616</v>
      </c>
      <c r="AB45" s="76">
        <f>Z45*SMOW!$AN$6</f>
        <v>-10.560144343288327</v>
      </c>
      <c r="AC45" s="76">
        <f>AA45*SMOW!$AN$12</f>
        <v>-19.969438761102143</v>
      </c>
      <c r="AD45" s="76">
        <f t="shared" ref="AD45" si="77">LN((AB45/1000)+1)*1000</f>
        <v>-10.616298347021424</v>
      </c>
      <c r="AE45" s="76">
        <f t="shared" ref="AE45" si="78">LN((AC45/1000)+1)*1000</f>
        <v>-20.171522866108624</v>
      </c>
      <c r="AF45" s="44">
        <f>(AD45-SMOW!AN$14*AE45)</f>
        <v>3.426572628393032E-2</v>
      </c>
      <c r="AG45" s="45">
        <f t="shared" si="76"/>
        <v>34.26572628393032</v>
      </c>
      <c r="AJ45" t="s">
        <v>320</v>
      </c>
      <c r="AK45">
        <v>25</v>
      </c>
      <c r="AL45">
        <v>2</v>
      </c>
      <c r="AM45">
        <v>0</v>
      </c>
      <c r="AN45">
        <v>1</v>
      </c>
    </row>
    <row r="46" spans="1:40" customFormat="1" x14ac:dyDescent="0.2">
      <c r="A46">
        <v>4439</v>
      </c>
      <c r="B46" t="s">
        <v>145</v>
      </c>
      <c r="C46" t="s">
        <v>61</v>
      </c>
      <c r="D46" t="s">
        <v>68</v>
      </c>
      <c r="E46" t="s">
        <v>189</v>
      </c>
      <c r="F46" s="15">
        <v>-10.3935728764242</v>
      </c>
      <c r="G46" s="15">
        <v>-10.447968273618701</v>
      </c>
      <c r="H46" s="15">
        <v>1.6520998961677399E-2</v>
      </c>
      <c r="I46" s="15">
        <v>-19.6278208708158</v>
      </c>
      <c r="J46" s="15">
        <v>-19.823004833028399</v>
      </c>
      <c r="K46" s="15">
        <v>1.47954510305704E-3</v>
      </c>
      <c r="L46" s="15">
        <v>4.3645531206680903E-2</v>
      </c>
      <c r="M46" s="15">
        <v>1.44566691698849E-2</v>
      </c>
      <c r="N46" s="15">
        <v>-20.492994143856599</v>
      </c>
      <c r="O46" s="15">
        <v>1.7115209821833802E-2</v>
      </c>
      <c r="P46" s="15">
        <v>-39.133803193230698</v>
      </c>
      <c r="Q46" s="15">
        <v>1.3978821692108899E-3</v>
      </c>
      <c r="R46" s="15">
        <v>-57.167815725112298</v>
      </c>
      <c r="S46" s="15">
        <v>0.15603918511502901</v>
      </c>
      <c r="T46" s="15">
        <v>169.30626013365301</v>
      </c>
      <c r="U46" s="15">
        <v>6.7366141279050204E-2</v>
      </c>
      <c r="V46" s="14">
        <v>44869.595243055555</v>
      </c>
      <c r="W46">
        <v>2.5</v>
      </c>
      <c r="X46" s="15">
        <v>1.8266734589142499E-3</v>
      </c>
      <c r="Y46" s="15">
        <v>1.0318268058387101E-5</v>
      </c>
      <c r="Z46" s="76">
        <f>((((N46/1000)+1)/((SMOW!$Z$4/1000)+1))-1)*1000</f>
        <v>-10.318183046543417</v>
      </c>
      <c r="AA46" s="76">
        <f>((((P46/1000)+1)/((SMOW!$AA$4/1000)+1))-1)*1000</f>
        <v>-19.522574753258361</v>
      </c>
      <c r="AB46" s="76">
        <f>Z46*SMOW!$AN$6</f>
        <v>-10.578290496139051</v>
      </c>
      <c r="AC46" s="76">
        <f>AA46*SMOW!$AN$12</f>
        <v>-19.998689735137088</v>
      </c>
      <c r="AD46" s="76">
        <f t="shared" ref="AD46" si="79">LN((AB46/1000)+1)*1000</f>
        <v>-10.634638339237817</v>
      </c>
      <c r="AE46" s="76">
        <f t="shared" ref="AE46" si="80">LN((AC46/1000)+1)*1000</f>
        <v>-20.201370313451072</v>
      </c>
      <c r="AF46" s="44">
        <f>(AD46-SMOW!AN$14*AE46)</f>
        <v>3.1685186264349241E-2</v>
      </c>
      <c r="AG46" s="45">
        <f t="shared" si="76"/>
        <v>31.685186264349241</v>
      </c>
      <c r="AH46" s="2">
        <f>AVERAGE(AG45:AG46)</f>
        <v>32.975456274139781</v>
      </c>
      <c r="AI46" s="19">
        <f>STDEV(AG45:AG46)</f>
        <v>1.8247173469690472</v>
      </c>
      <c r="AJ46" t="s">
        <v>320</v>
      </c>
      <c r="AK46">
        <v>25</v>
      </c>
      <c r="AL46">
        <v>0</v>
      </c>
      <c r="AM46">
        <v>0</v>
      </c>
      <c r="AN46">
        <v>1</v>
      </c>
    </row>
    <row r="47" spans="1:40" customFormat="1" x14ac:dyDescent="0.2">
      <c r="A47">
        <v>4440</v>
      </c>
      <c r="B47" t="s">
        <v>145</v>
      </c>
      <c r="C47" t="s">
        <v>61</v>
      </c>
      <c r="D47" t="s">
        <v>68</v>
      </c>
      <c r="E47" t="s">
        <v>190</v>
      </c>
      <c r="F47" s="15">
        <v>-10.333095242150399</v>
      </c>
      <c r="G47" s="15">
        <v>-10.3868549475701</v>
      </c>
      <c r="H47" s="15">
        <v>1.25139318977067E-2</v>
      </c>
      <c r="I47" s="15">
        <v>-19.580139371718001</v>
      </c>
      <c r="J47" s="15">
        <v>-19.774369895442401</v>
      </c>
      <c r="K47" s="15">
        <v>1.5429271126937299E-3</v>
      </c>
      <c r="L47" s="15">
        <v>5.9620133655146797E-2</v>
      </c>
      <c r="M47" s="15">
        <v>1.1260132210937799E-2</v>
      </c>
      <c r="N47" s="15">
        <v>-20.447223358825699</v>
      </c>
      <c r="O47" s="15">
        <v>1.61399946114897E-2</v>
      </c>
      <c r="P47" s="15">
        <v>-39.088081669793503</v>
      </c>
      <c r="Q47" s="15">
        <v>1.50867288188061E-3</v>
      </c>
      <c r="R47" s="15">
        <v>-57.363559597769303</v>
      </c>
      <c r="S47" s="15">
        <v>0.140103567595601</v>
      </c>
      <c r="T47" s="15">
        <v>158.86619383019101</v>
      </c>
      <c r="U47" s="15">
        <v>5.7880151831009002E-2</v>
      </c>
      <c r="V47" s="14">
        <v>44869.705520833333</v>
      </c>
      <c r="W47">
        <v>2.5</v>
      </c>
      <c r="X47" s="15">
        <v>2.5843893287960701E-3</v>
      </c>
      <c r="Y47" s="15">
        <v>5.94376706582265E-4</v>
      </c>
      <c r="Z47" s="76">
        <f>((((N47/1000)+1)/((SMOW!$Z$4/1000)+1))-1)*1000</f>
        <v>-10.271936808974868</v>
      </c>
      <c r="AA47" s="76">
        <f>((((P47/1000)+1)/((SMOW!$AA$4/1000)+1))-1)*1000</f>
        <v>-19.475920055937234</v>
      </c>
      <c r="AB47" s="76">
        <f>Z47*SMOW!$AN$6</f>
        <v>-10.530878453423114</v>
      </c>
      <c r="AC47" s="76">
        <f>AA47*SMOW!$AN$12</f>
        <v>-19.950897226812526</v>
      </c>
      <c r="AD47" s="76">
        <f t="shared" ref="AD47" si="81">LN((AB47/1000)+1)*1000</f>
        <v>-10.586720544096222</v>
      </c>
      <c r="AE47" s="76">
        <f t="shared" ref="AE47" si="82">LN((AC47/1000)+1)*1000</f>
        <v>-20.152603702127099</v>
      </c>
      <c r="AF47" s="44">
        <f>(AD47-SMOW!AN$14*AE47)</f>
        <v>5.3854210626886001E-2</v>
      </c>
      <c r="AG47" s="45">
        <f t="shared" si="76"/>
        <v>53.854210626886001</v>
      </c>
      <c r="AH47" s="2">
        <f>AVERAGE(AG45:AG47)</f>
        <v>39.935041058388521</v>
      </c>
      <c r="AI47" s="19">
        <f>STDEV(AG45:AG47)</f>
        <v>12.123211530184747</v>
      </c>
      <c r="AJ47" t="s">
        <v>320</v>
      </c>
      <c r="AK47">
        <v>25</v>
      </c>
      <c r="AL47">
        <v>0</v>
      </c>
      <c r="AM47">
        <v>0</v>
      </c>
      <c r="AN47">
        <v>1</v>
      </c>
    </row>
    <row r="48" spans="1:40" customFormat="1" x14ac:dyDescent="0.2">
      <c r="A48">
        <v>4441</v>
      </c>
      <c r="B48" t="s">
        <v>145</v>
      </c>
      <c r="C48" t="s">
        <v>61</v>
      </c>
      <c r="D48" t="s">
        <v>68</v>
      </c>
      <c r="E48" t="s">
        <v>191</v>
      </c>
      <c r="F48" s="15">
        <v>-10.380675957907</v>
      </c>
      <c r="G48" s="15">
        <v>-10.4349380385861</v>
      </c>
      <c r="H48" s="15">
        <v>1.9087408905185899E-2</v>
      </c>
      <c r="I48" s="15">
        <v>-19.614274186713899</v>
      </c>
      <c r="J48" s="15">
        <v>-19.809187909036201</v>
      </c>
      <c r="K48" s="15">
        <v>6.8251779375396301E-3</v>
      </c>
      <c r="L48" s="15">
        <v>1.7562817674489799E-2</v>
      </c>
      <c r="M48" s="15">
        <v>1.75675754836799E-2</v>
      </c>
      <c r="N48" s="15">
        <v>-20.476030774187102</v>
      </c>
      <c r="O48" s="15">
        <v>1.9428297750227901E-2</v>
      </c>
      <c r="P48" s="15">
        <v>-39.122175431825497</v>
      </c>
      <c r="Q48" s="15">
        <v>6.8316934910134597E-3</v>
      </c>
      <c r="R48" s="15">
        <v>-57.693456771884797</v>
      </c>
      <c r="S48" s="15">
        <v>0.15060852931718</v>
      </c>
      <c r="T48" s="15">
        <v>151.49275421264301</v>
      </c>
      <c r="U48" s="15">
        <v>0.16646240643207599</v>
      </c>
      <c r="V48" s="14">
        <v>44872.397465277776</v>
      </c>
      <c r="W48">
        <v>2.5</v>
      </c>
      <c r="X48" s="15">
        <v>1.7599393420481502E-2</v>
      </c>
      <c r="Y48" s="15">
        <v>2.0522009986154201E-2</v>
      </c>
      <c r="Z48" s="76">
        <f>((((N48/1000)+1)/((SMOW!$Z$4/1000)+1))-1)*1000</f>
        <v>-10.30104346671823</v>
      </c>
      <c r="AA48" s="76">
        <f>((((P48/1000)+1)/((SMOW!$AA$4/1000)+1))-1)*1000</f>
        <v>-19.510709669855576</v>
      </c>
      <c r="AB48" s="76">
        <f>Z48*SMOW!$AN$6</f>
        <v>-10.560718850670586</v>
      </c>
      <c r="AC48" s="76">
        <f>AA48*SMOW!$AN$12</f>
        <v>-19.986535287035192</v>
      </c>
      <c r="AD48" s="76">
        <f t="shared" ref="AD48" si="83">LN((AB48/1000)+1)*1000</f>
        <v>-10.616878986204018</v>
      </c>
      <c r="AE48" s="76">
        <f t="shared" ref="AE48" si="84">LN((AC48/1000)+1)*1000</f>
        <v>-20.188967908880251</v>
      </c>
      <c r="AF48" s="44">
        <f>(AD48-SMOW!AN$14*AE48)</f>
        <v>4.2896069684754679E-2</v>
      </c>
      <c r="AG48" s="45">
        <f t="shared" si="76"/>
        <v>42.896069684754679</v>
      </c>
      <c r="AH48" s="2">
        <f>AVERAGE(AG45:AG48)</f>
        <v>40.67529821498006</v>
      </c>
      <c r="AI48" s="19">
        <f>STDEV(AG45:AG48)</f>
        <v>10.008667635368672</v>
      </c>
      <c r="AJ48" t="s">
        <v>320</v>
      </c>
      <c r="AK48">
        <v>25</v>
      </c>
      <c r="AL48">
        <v>1</v>
      </c>
      <c r="AM48">
        <v>0</v>
      </c>
      <c r="AN48">
        <v>1</v>
      </c>
    </row>
    <row r="49" spans="1:40" customFormat="1" x14ac:dyDescent="0.2">
      <c r="A49">
        <v>4442</v>
      </c>
      <c r="B49" t="s">
        <v>145</v>
      </c>
      <c r="C49" t="s">
        <v>61</v>
      </c>
      <c r="D49" t="s">
        <v>68</v>
      </c>
      <c r="E49" t="s">
        <v>195</v>
      </c>
      <c r="F49" s="15">
        <v>-10.3867153729839</v>
      </c>
      <c r="G49" s="15">
        <v>-10.4410402362087</v>
      </c>
      <c r="H49" s="15">
        <v>1.8041795702417401E-2</v>
      </c>
      <c r="I49" s="15">
        <v>-19.6134790447577</v>
      </c>
      <c r="J49" s="15">
        <v>-19.808375988203601</v>
      </c>
      <c r="K49" s="15">
        <v>1.5674780871321799E-3</v>
      </c>
      <c r="L49" s="15">
        <v>2.4340039212106399E-2</v>
      </c>
      <c r="M49" s="15">
        <v>1.5863408503796601E-2</v>
      </c>
      <c r="N49" s="15">
        <v>-20.4758144838008</v>
      </c>
      <c r="O49" s="15">
        <v>1.78578597470232E-2</v>
      </c>
      <c r="P49" s="15">
        <v>-39.119356115610799</v>
      </c>
      <c r="Q49" s="15">
        <v>1.53629137227494E-3</v>
      </c>
      <c r="R49" s="15">
        <v>-58.429596114551103</v>
      </c>
      <c r="S49" s="15">
        <v>0.111460123488504</v>
      </c>
      <c r="T49" s="15">
        <v>165.17557322099299</v>
      </c>
      <c r="U49" s="15">
        <v>0.116128404652048</v>
      </c>
      <c r="V49" s="14">
        <v>44872.474166666667</v>
      </c>
      <c r="W49">
        <v>2.5</v>
      </c>
      <c r="X49" s="15">
        <v>1.55637119915253E-2</v>
      </c>
      <c r="Y49" s="15">
        <v>4.3620318354457297E-3</v>
      </c>
      <c r="Z49" s="76">
        <f>((((N49/1000)+1)/((SMOW!$Z$4/1000)+1))-1)*1000</f>
        <v>-10.300824929575292</v>
      </c>
      <c r="AA49" s="76">
        <f>((((P49/1000)+1)/((SMOW!$AA$4/1000)+1))-1)*1000</f>
        <v>-19.507832811545555</v>
      </c>
      <c r="AB49" s="76">
        <f>Z49*SMOW!$AN$6</f>
        <v>-10.560494804501626</v>
      </c>
      <c r="AC49" s="76">
        <f>AA49*SMOW!$AN$12</f>
        <v>-19.983588268136241</v>
      </c>
      <c r="AD49" s="76">
        <f t="shared" ref="AD49" si="85">LN((AB49/1000)+1)*1000</f>
        <v>-10.616652548717804</v>
      </c>
      <c r="AE49" s="76">
        <f t="shared" ref="AE49" si="86">LN((AC49/1000)+1)*1000</f>
        <v>-20.185960792576225</v>
      </c>
      <c r="AF49" s="44">
        <f>(AD49-SMOW!AN$14*AE49)</f>
        <v>4.1534749762442758E-2</v>
      </c>
      <c r="AG49" s="45">
        <f t="shared" si="76"/>
        <v>41.534749762442758</v>
      </c>
      <c r="AH49" s="2">
        <f>AVERAGE(AG45:AG49)</f>
        <v>40.8471885244726</v>
      </c>
      <c r="AI49" s="19">
        <f>STDEV(AG45:AG49)</f>
        <v>8.6762781346003965</v>
      </c>
      <c r="AJ49" t="s">
        <v>321</v>
      </c>
      <c r="AK49">
        <v>25</v>
      </c>
      <c r="AL49">
        <v>0</v>
      </c>
      <c r="AM49">
        <v>0</v>
      </c>
      <c r="AN49">
        <v>1</v>
      </c>
    </row>
    <row r="50" spans="1:40" customFormat="1" x14ac:dyDescent="0.2">
      <c r="A50">
        <v>4443</v>
      </c>
      <c r="B50" t="s">
        <v>145</v>
      </c>
      <c r="C50" t="s">
        <v>63</v>
      </c>
      <c r="D50" t="s">
        <v>116</v>
      </c>
      <c r="E50" t="s">
        <v>331</v>
      </c>
      <c r="F50" s="15">
        <v>10.2387199726421</v>
      </c>
      <c r="G50" s="15">
        <v>10.1866524870576</v>
      </c>
      <c r="H50" s="15">
        <v>1.9982374780342899E-2</v>
      </c>
      <c r="I50" s="15">
        <v>20.119548227135901</v>
      </c>
      <c r="J50" s="15">
        <v>19.9198244528393</v>
      </c>
      <c r="K50" s="15">
        <v>2.6681717443128102E-3</v>
      </c>
      <c r="L50" s="15">
        <v>-0.28152562044500301</v>
      </c>
      <c r="M50" s="15">
        <v>1.62029880849867E-2</v>
      </c>
      <c r="N50" s="15">
        <v>-8.2668564257407096E-2</v>
      </c>
      <c r="O50" s="15">
        <v>2.0696206541338E-2</v>
      </c>
      <c r="P50" s="15">
        <v>-0.176991149339223</v>
      </c>
      <c r="Q50" s="15">
        <v>2.38745124751718E-3</v>
      </c>
      <c r="R50" s="15">
        <v>-1.8164826105319301</v>
      </c>
      <c r="S50" s="15">
        <v>0.16338454559954901</v>
      </c>
      <c r="T50" s="15">
        <v>0.28571634106231703</v>
      </c>
      <c r="U50" s="15">
        <v>8.5392754509189497E-2</v>
      </c>
      <c r="V50" s="14">
        <v>44872.674861111111</v>
      </c>
      <c r="W50">
        <v>2.5</v>
      </c>
      <c r="X50" s="15">
        <v>4.7515502706093997E-2</v>
      </c>
      <c r="Y50" s="15">
        <v>4.3397333846740299E-2</v>
      </c>
      <c r="Z50" s="76">
        <f>((((N50/1000)+1)/((SMOW!$Z$4/1000)+1))-1)*1000</f>
        <v>10.304158583952283</v>
      </c>
      <c r="AA50" s="76">
        <f>((((P50/1000)+1)/((SMOW!$AA$4/1000)+1))-1)*1000</f>
        <v>20.229343771457131</v>
      </c>
      <c r="AB50" s="76">
        <f>Z50*SMOW!$AN$6</f>
        <v>10.563912495800032</v>
      </c>
      <c r="AC50" s="76">
        <f>AA50*SMOW!$AN$12</f>
        <v>20.722695379269943</v>
      </c>
      <c r="AD50" s="76">
        <f t="shared" ref="AD50" si="87">LN((AB50/1000)+1)*1000</f>
        <v>10.508504249172686</v>
      </c>
      <c r="AE50" s="76">
        <f t="shared" ref="AE50" si="88">LN((AC50/1000)+1)*1000</f>
        <v>20.510901292561506</v>
      </c>
      <c r="AF50" s="44">
        <f>(AD50-SMOW!AN$14*AE50)</f>
        <v>-0.32125163329978967</v>
      </c>
      <c r="AG50" s="45">
        <f t="shared" si="76"/>
        <v>-321.25163329978966</v>
      </c>
      <c r="AJ50" t="s">
        <v>320</v>
      </c>
      <c r="AK50">
        <v>25</v>
      </c>
      <c r="AL50">
        <v>0</v>
      </c>
      <c r="AM50">
        <v>0</v>
      </c>
      <c r="AN50">
        <v>1</v>
      </c>
    </row>
    <row r="51" spans="1:40" customFormat="1" x14ac:dyDescent="0.2">
      <c r="A51">
        <v>4444</v>
      </c>
      <c r="B51" t="s">
        <v>145</v>
      </c>
      <c r="C51" t="s">
        <v>63</v>
      </c>
      <c r="D51" t="s">
        <v>116</v>
      </c>
      <c r="E51" t="s">
        <v>332</v>
      </c>
      <c r="F51" s="15">
        <v>10.1980655865207</v>
      </c>
      <c r="G51" s="15">
        <v>10.146413408556</v>
      </c>
      <c r="H51" s="15">
        <v>1.20175973855436E-2</v>
      </c>
      <c r="I51" s="15">
        <v>20.095138106964502</v>
      </c>
      <c r="J51" s="15">
        <v>19.895895461236702</v>
      </c>
      <c r="K51" s="15">
        <v>2.72551798739918E-3</v>
      </c>
      <c r="L51" s="15">
        <v>-0.34631855242932702</v>
      </c>
      <c r="M51" s="15">
        <v>1.0477473301780499E-2</v>
      </c>
      <c r="N51" s="15">
        <v>-0.100895192991435</v>
      </c>
      <c r="O51" s="15">
        <v>1.18950780813065E-2</v>
      </c>
      <c r="P51" s="15">
        <v>-0.20078593848425799</v>
      </c>
      <c r="Q51" s="15">
        <v>2.6712907844743199E-3</v>
      </c>
      <c r="R51" s="15">
        <v>-0.443587572243763</v>
      </c>
      <c r="S51" s="15">
        <v>0.15826562795789001</v>
      </c>
      <c r="T51" s="15">
        <v>4.8759383087983199</v>
      </c>
      <c r="U51" s="15">
        <v>5.8480320542887203E-2</v>
      </c>
      <c r="V51" s="14">
        <v>44874.321469907409</v>
      </c>
      <c r="W51">
        <v>2.5</v>
      </c>
      <c r="X51" s="15">
        <v>1.03707787672002E-2</v>
      </c>
      <c r="Y51" s="15">
        <v>1.1463194998279601E-2</v>
      </c>
      <c r="Z51" s="76">
        <f>((((N51/1000)+1)/((SMOW!$Z$4/1000)+1))-1)*1000</f>
        <v>10.285742622724303</v>
      </c>
      <c r="AA51" s="76">
        <f>((((P51/1000)+1)/((SMOW!$AA$4/1000)+1))-1)*1000</f>
        <v>20.205063331919739</v>
      </c>
      <c r="AB51" s="76">
        <f>Z51*SMOW!$AN$6</f>
        <v>10.545032293078638</v>
      </c>
      <c r="AC51" s="76">
        <f>AA51*SMOW!$AN$12</f>
        <v>20.697822790327237</v>
      </c>
      <c r="AD51" s="76">
        <f t="shared" ref="AD51" si="89">LN((AB51/1000)+1)*1000</f>
        <v>10.48982123579958</v>
      </c>
      <c r="AE51" s="76">
        <f t="shared" ref="AE51" si="90">LN((AC51/1000)+1)*1000</f>
        <v>20.486533369615174</v>
      </c>
      <c r="AF51" s="44">
        <f>(AD51-SMOW!AN$14*AE51)</f>
        <v>-0.32706838335723276</v>
      </c>
      <c r="AG51" s="45">
        <f t="shared" si="76"/>
        <v>-327.06838335723273</v>
      </c>
      <c r="AH51" s="62" t="s">
        <v>322</v>
      </c>
      <c r="AJ51" t="s">
        <v>320</v>
      </c>
      <c r="AK51">
        <v>25</v>
      </c>
      <c r="AL51">
        <v>0</v>
      </c>
      <c r="AM51">
        <v>0</v>
      </c>
      <c r="AN51">
        <v>1</v>
      </c>
    </row>
    <row r="52" spans="1:40" customFormat="1" x14ac:dyDescent="0.2">
      <c r="A52">
        <v>4445</v>
      </c>
      <c r="B52" t="s">
        <v>145</v>
      </c>
      <c r="C52" t="s">
        <v>63</v>
      </c>
      <c r="D52" t="s">
        <v>116</v>
      </c>
      <c r="E52" t="s">
        <v>333</v>
      </c>
      <c r="F52" s="15">
        <v>10.216079806009899</v>
      </c>
      <c r="G52" s="15">
        <v>10.1642477027585</v>
      </c>
      <c r="H52" s="15">
        <v>5.9233436131898402E-3</v>
      </c>
      <c r="I52" s="15">
        <v>20.116607424737399</v>
      </c>
      <c r="J52" s="15">
        <v>19.916941699841999</v>
      </c>
      <c r="K52" s="15">
        <v>1.88856454752399E-3</v>
      </c>
      <c r="L52" s="15">
        <v>-0.35189751475813702</v>
      </c>
      <c r="M52" s="15">
        <v>5.9444839202312796E-3</v>
      </c>
      <c r="N52" s="15">
        <v>-8.3064628318385597E-2</v>
      </c>
      <c r="O52" s="15">
        <v>5.8629551748898903E-3</v>
      </c>
      <c r="P52" s="15">
        <v>-0.17974377659761601</v>
      </c>
      <c r="Q52" s="15">
        <v>1.85098946145706E-3</v>
      </c>
      <c r="R52" s="15">
        <v>-0.85160461418312705</v>
      </c>
      <c r="S52" s="15">
        <v>0.15526698359782001</v>
      </c>
      <c r="T52" s="15">
        <v>6.5957996925031195E-2</v>
      </c>
      <c r="U52" s="15">
        <v>5.5060418426315802E-2</v>
      </c>
      <c r="V52" s="14">
        <v>44876.344293981485</v>
      </c>
      <c r="W52">
        <v>2.5</v>
      </c>
      <c r="X52" s="15">
        <v>1.76762539104168E-2</v>
      </c>
      <c r="Y52" s="15">
        <v>1.6338852993880399E-2</v>
      </c>
      <c r="Z52" s="76">
        <f>((((N52/1000)+1)/((SMOW!$Z$4/1000)+1))-1)*1000</f>
        <v>10.30375840570219</v>
      </c>
      <c r="AA52" s="76">
        <f>((((P52/1000)+1)/((SMOW!$AA$4/1000)+1))-1)*1000</f>
        <v>20.226534963221575</v>
      </c>
      <c r="AB52" s="76">
        <f>Z52*SMOW!$AN$6</f>
        <v>10.563502229597095</v>
      </c>
      <c r="AC52" s="76">
        <f>AA52*SMOW!$AN$12</f>
        <v>20.719818070045196</v>
      </c>
      <c r="AD52" s="76">
        <f t="shared" ref="AD52" si="91">LN((AB52/1000)+1)*1000</f>
        <v>10.508098271597969</v>
      </c>
      <c r="AE52" s="76">
        <f t="shared" ref="AE52" si="92">LN((AC52/1000)+1)*1000</f>
        <v>20.508082394448333</v>
      </c>
      <c r="AF52" s="44">
        <f>(AD52-SMOW!AN$14*AE52)</f>
        <v>-0.32016923267075192</v>
      </c>
      <c r="AG52" s="45">
        <f t="shared" si="76"/>
        <v>-320.16923267075191</v>
      </c>
      <c r="AJ52" t="s">
        <v>323</v>
      </c>
      <c r="AK52">
        <v>25</v>
      </c>
      <c r="AL52">
        <v>0</v>
      </c>
      <c r="AM52">
        <v>0</v>
      </c>
      <c r="AN52">
        <v>1</v>
      </c>
    </row>
    <row r="53" spans="1:40" customFormat="1" x14ac:dyDescent="0.2">
      <c r="A53">
        <v>4446</v>
      </c>
      <c r="B53" t="s">
        <v>145</v>
      </c>
      <c r="C53" t="s">
        <v>63</v>
      </c>
      <c r="D53" t="s">
        <v>116</v>
      </c>
      <c r="E53" t="s">
        <v>334</v>
      </c>
      <c r="F53" s="15">
        <v>10.2104636142858</v>
      </c>
      <c r="G53" s="15">
        <v>10.1586886683261</v>
      </c>
      <c r="H53" s="15">
        <v>3.91527392887957E-3</v>
      </c>
      <c r="I53" s="15">
        <v>20.115710097878001</v>
      </c>
      <c r="J53" s="15">
        <v>19.916062077920301</v>
      </c>
      <c r="K53" s="15">
        <v>1.73971469711059E-3</v>
      </c>
      <c r="L53" s="15">
        <v>-0.35699210881585802</v>
      </c>
      <c r="M53" s="15">
        <v>4.0016947823140704E-3</v>
      </c>
      <c r="N53" s="15">
        <v>-8.8623563015122198E-2</v>
      </c>
      <c r="O53" s="15">
        <v>3.8753577441181602E-3</v>
      </c>
      <c r="P53" s="15">
        <v>-0.18062325014406</v>
      </c>
      <c r="Q53" s="15">
        <v>1.70510114389001E-3</v>
      </c>
      <c r="R53" s="15">
        <v>-0.51310407143054204</v>
      </c>
      <c r="S53" s="15">
        <v>0.15380310221412599</v>
      </c>
      <c r="T53" s="15">
        <v>0.78659592052180105</v>
      </c>
      <c r="U53" s="15">
        <v>6.0242336875030902E-2</v>
      </c>
      <c r="V53" s="14">
        <v>44876.464583333334</v>
      </c>
      <c r="W53">
        <v>2.5</v>
      </c>
      <c r="X53" s="15">
        <v>0.16073463810926999</v>
      </c>
      <c r="Y53" s="15">
        <v>0.15540679397025001</v>
      </c>
      <c r="Z53" s="76">
        <f>((((N53/1000)+1)/((SMOW!$Z$4/1000)+1))-1)*1000</f>
        <v>10.298141726538201</v>
      </c>
      <c r="AA53" s="76">
        <f>((((P53/1000)+1)/((SMOW!$AA$4/1000)+1))-1)*1000</f>
        <v>20.22563753966633</v>
      </c>
      <c r="AB53" s="76">
        <f>Z53*SMOW!$AN$6</f>
        <v>10.557743961542315</v>
      </c>
      <c r="AC53" s="76">
        <f>AA53*SMOW!$AN$12</f>
        <v>20.718898760196513</v>
      </c>
      <c r="AD53" s="76">
        <f t="shared" ref="AD53" si="93">LN((AB53/1000)+1)*1000</f>
        <v>10.50240017895193</v>
      </c>
      <c r="AE53" s="76">
        <f t="shared" ref="AE53" si="94">LN((AC53/1000)+1)*1000</f>
        <v>20.507181745468657</v>
      </c>
      <c r="AF53" s="44">
        <f>(AD53-SMOW!AN$14*AE53)</f>
        <v>-0.3253917826555206</v>
      </c>
      <c r="AG53" s="45">
        <f t="shared" si="76"/>
        <v>-325.39178265552061</v>
      </c>
      <c r="AJ53" t="s">
        <v>323</v>
      </c>
      <c r="AK53">
        <v>25</v>
      </c>
      <c r="AL53">
        <v>0</v>
      </c>
      <c r="AM53">
        <v>0</v>
      </c>
      <c r="AN53">
        <v>1</v>
      </c>
    </row>
    <row r="54" spans="1:40" customFormat="1" x14ac:dyDescent="0.2">
      <c r="A54">
        <v>4447</v>
      </c>
      <c r="B54" t="s">
        <v>145</v>
      </c>
      <c r="C54" t="s">
        <v>61</v>
      </c>
      <c r="D54" t="s">
        <v>65</v>
      </c>
      <c r="E54" t="s">
        <v>196</v>
      </c>
      <c r="F54" s="15">
        <v>-3.7016755260813201</v>
      </c>
      <c r="G54" s="15">
        <v>-3.70854416637816</v>
      </c>
      <c r="H54" s="15">
        <v>5.1016733048541204E-3</v>
      </c>
      <c r="I54" s="15">
        <v>-6.9691521245158503</v>
      </c>
      <c r="J54" s="15">
        <v>-6.9935501311000099</v>
      </c>
      <c r="K54" s="15">
        <v>1.5389530849107E-3</v>
      </c>
      <c r="L54" s="15">
        <v>-1.5949697157355398E-2</v>
      </c>
      <c r="M54" s="15">
        <v>5.1337464635999802E-3</v>
      </c>
      <c r="N54" s="15">
        <v>-13.8589285618938</v>
      </c>
      <c r="O54" s="15">
        <v>5.0496617884323598E-3</v>
      </c>
      <c r="P54" s="15">
        <v>-26.7266021018483</v>
      </c>
      <c r="Q54" s="15">
        <v>1.5083339066055701E-3</v>
      </c>
      <c r="R54" s="15">
        <v>-40.2005556752082</v>
      </c>
      <c r="S54" s="15">
        <v>0.14570846056779499</v>
      </c>
      <c r="T54" s="15">
        <v>169.96842364136799</v>
      </c>
      <c r="U54" s="15">
        <v>0.110849853955511</v>
      </c>
      <c r="V54" s="14">
        <v>44876.727152777778</v>
      </c>
      <c r="W54">
        <v>2.5</v>
      </c>
      <c r="X54" s="15">
        <v>2.02339469403463E-2</v>
      </c>
      <c r="Y54" s="15">
        <v>5.1993715310309503E-2</v>
      </c>
      <c r="Z54" s="76">
        <f>((((N54/1000)+1)/((SMOW!$Z$4/1000)+1))-1)*1000</f>
        <v>-3.6152048751859622</v>
      </c>
      <c r="AA54" s="76">
        <f>((((P54/1000)+1)/((SMOW!$AA$4/1000)+1))-1)*1000</f>
        <v>-6.8621433414500776</v>
      </c>
      <c r="AB54" s="76">
        <f>Z54*SMOW!$AN$6</f>
        <v>-3.7063393041458492</v>
      </c>
      <c r="AC54" s="76">
        <f>AA54*SMOW!$AN$12</f>
        <v>-7.0294967409866027</v>
      </c>
      <c r="AD54" s="76">
        <f t="shared" ref="AD54" si="95">LN((AB54/1000)+1)*1000</f>
        <v>-3.7132247982480591</v>
      </c>
      <c r="AE54" s="76">
        <f t="shared" ref="AE54" si="96">LN((AC54/1000)+1)*1000</f>
        <v>-7.0543200518595635</v>
      </c>
      <c r="AF54" s="44">
        <f>(AD54-SMOW!AN$14*AE54)</f>
        <v>1.1456189133790762E-2</v>
      </c>
      <c r="AG54" s="45">
        <f t="shared" si="76"/>
        <v>11.456189133790762</v>
      </c>
      <c r="AK54">
        <v>25</v>
      </c>
      <c r="AL54">
        <v>2</v>
      </c>
      <c r="AM54">
        <v>0</v>
      </c>
      <c r="AN54">
        <v>0</v>
      </c>
    </row>
    <row r="55" spans="1:40" customFormat="1" x14ac:dyDescent="0.2">
      <c r="A55">
        <v>4448</v>
      </c>
      <c r="B55" t="s">
        <v>145</v>
      </c>
      <c r="C55" t="s">
        <v>61</v>
      </c>
      <c r="D55" t="s">
        <v>65</v>
      </c>
      <c r="E55" t="s">
        <v>197</v>
      </c>
      <c r="F55" s="15">
        <v>-3.6581733899828</v>
      </c>
      <c r="G55" s="15">
        <v>-3.6648815414404101</v>
      </c>
      <c r="H55" s="15">
        <v>5.8493369316192003E-3</v>
      </c>
      <c r="I55" s="15">
        <v>-6.9135668500138303</v>
      </c>
      <c r="J55" s="15">
        <v>-6.9375764860255904</v>
      </c>
      <c r="K55" s="15">
        <v>3.2449437740053599E-3</v>
      </c>
      <c r="L55" s="15">
        <v>-1.8411568188970899E-3</v>
      </c>
      <c r="M55" s="15">
        <v>6.4372707396455403E-3</v>
      </c>
      <c r="N55" s="15">
        <v>-13.8158699297068</v>
      </c>
      <c r="O55" s="15">
        <v>5.7897029908136697E-3</v>
      </c>
      <c r="P55" s="15">
        <v>-26.6721227580259</v>
      </c>
      <c r="Q55" s="15">
        <v>3.1803820190197999E-3</v>
      </c>
      <c r="R55" s="15">
        <v>-40.220720181129103</v>
      </c>
      <c r="S55" s="15">
        <v>0.160971789718106</v>
      </c>
      <c r="T55" s="15">
        <v>179.577211291552</v>
      </c>
      <c r="U55" s="15">
        <v>0.18202134217820601</v>
      </c>
      <c r="V55" s="14">
        <v>44879.384375000001</v>
      </c>
      <c r="W55">
        <v>2.5</v>
      </c>
      <c r="X55" s="15">
        <v>5.7518767056345198E-2</v>
      </c>
      <c r="Y55" s="15">
        <v>5.9935186506828497E-2</v>
      </c>
      <c r="Z55" s="76">
        <f>((((N55/1000)+1)/((SMOW!$Z$4/1000)+1))-1)*1000</f>
        <v>-3.5716989634533292</v>
      </c>
      <c r="AA55" s="76">
        <f>((((P55/1000)+1)/((SMOW!$AA$4/1000)+1))-1)*1000</f>
        <v>-6.8065520770912435</v>
      </c>
      <c r="AB55" s="76">
        <f>Z55*SMOW!$AN$6</f>
        <v>-3.6617366671766058</v>
      </c>
      <c r="AC55" s="76">
        <f>AA55*SMOW!$AN$12</f>
        <v>-6.9725497213466472</v>
      </c>
      <c r="AD55" s="76">
        <f t="shared" ref="AD55" si="97">LN((AB55/1000)+1)*1000</f>
        <v>-3.6684572358710277</v>
      </c>
      <c r="AE55" s="76">
        <f t="shared" ref="AE55" si="98">LN((AC55/1000)+1)*1000</f>
        <v>-6.9969715338974448</v>
      </c>
      <c r="AF55" s="44">
        <f>(AD55-SMOW!AN$14*AE55)</f>
        <v>2.5943734026823151E-2</v>
      </c>
      <c r="AG55" s="45">
        <f t="shared" si="76"/>
        <v>25.943734026823151</v>
      </c>
      <c r="AK55">
        <v>25</v>
      </c>
      <c r="AL55">
        <v>1</v>
      </c>
      <c r="AM55">
        <v>0</v>
      </c>
      <c r="AN55">
        <v>0</v>
      </c>
    </row>
    <row r="56" spans="1:40" customFormat="1" x14ac:dyDescent="0.2">
      <c r="A56">
        <v>4449</v>
      </c>
      <c r="B56" t="s">
        <v>145</v>
      </c>
      <c r="C56" t="s">
        <v>61</v>
      </c>
      <c r="D56" t="s">
        <v>65</v>
      </c>
      <c r="E56" t="s">
        <v>198</v>
      </c>
      <c r="F56" s="15">
        <v>-3.7149958926252298</v>
      </c>
      <c r="G56" s="15">
        <v>-3.7219143929123701</v>
      </c>
      <c r="H56" s="15">
        <v>6.2394896268674902E-3</v>
      </c>
      <c r="I56" s="15">
        <v>-7.0074128251989798</v>
      </c>
      <c r="J56" s="15">
        <v>-7.0320800881179801</v>
      </c>
      <c r="K56" s="15">
        <v>1.46640178801938E-3</v>
      </c>
      <c r="L56" s="15">
        <v>-8.9761063860734295E-3</v>
      </c>
      <c r="M56" s="15">
        <v>6.1286720901721197E-3</v>
      </c>
      <c r="N56" s="15">
        <v>-13.8721131274129</v>
      </c>
      <c r="O56" s="15">
        <v>6.1758780826157399E-3</v>
      </c>
      <c r="P56" s="15">
        <v>-26.764101563460699</v>
      </c>
      <c r="Q56" s="15">
        <v>1.43722609822637E-3</v>
      </c>
      <c r="R56" s="15">
        <v>-40.127497027650499</v>
      </c>
      <c r="S56" s="15">
        <v>0.154292287690872</v>
      </c>
      <c r="T56" s="15">
        <v>193.08739220206101</v>
      </c>
      <c r="U56" s="15">
        <v>7.3666104479941499E-2</v>
      </c>
      <c r="V56" s="14">
        <v>44879.478206018517</v>
      </c>
      <c r="W56">
        <v>2.5</v>
      </c>
      <c r="X56" s="15">
        <v>7.8315648325204799E-4</v>
      </c>
      <c r="Y56" s="15">
        <v>2.7709740509098102E-4</v>
      </c>
      <c r="Z56" s="76">
        <f>((((N56/1000)+1)/((SMOW!$Z$4/1000)+1))-1)*1000</f>
        <v>-3.6285263978301785</v>
      </c>
      <c r="AA56" s="76">
        <f>((((P56/1000)+1)/((SMOW!$AA$4/1000)+1))-1)*1000</f>
        <v>-6.9004081650977378</v>
      </c>
      <c r="AB56" s="76">
        <f>Z56*SMOW!$AN$6</f>
        <v>-3.7199966443719097</v>
      </c>
      <c r="AC56" s="76">
        <f>AA56*SMOW!$AN$12</f>
        <v>-7.0686947640737765</v>
      </c>
      <c r="AD56" s="76">
        <f t="shared" ref="AD56" si="99">LN((AB56/1000)+1)*1000</f>
        <v>-3.726933039476656</v>
      </c>
      <c r="AE56" s="76">
        <f t="shared" ref="AE56" si="100">LN((AC56/1000)+1)*1000</f>
        <v>-7.0937963471371832</v>
      </c>
      <c r="AF56" s="44">
        <f>(AD56-SMOW!AN$14*AE56)</f>
        <v>1.8591431811776804E-2</v>
      </c>
      <c r="AG56" s="45">
        <f t="shared" si="76"/>
        <v>18.591431811776804</v>
      </c>
      <c r="AH56" s="2">
        <f>AVERAGE(AG54:AG56)</f>
        <v>18.663784990796902</v>
      </c>
      <c r="AI56" s="19">
        <f>STDEV(AG54:AG56)</f>
        <v>7.2440434491928007</v>
      </c>
      <c r="AK56">
        <v>25</v>
      </c>
      <c r="AL56">
        <v>0</v>
      </c>
      <c r="AM56">
        <v>0</v>
      </c>
      <c r="AN56">
        <v>0</v>
      </c>
    </row>
    <row r="57" spans="1:40" customFormat="1" x14ac:dyDescent="0.2">
      <c r="A57">
        <v>4450</v>
      </c>
      <c r="B57" t="s">
        <v>145</v>
      </c>
      <c r="C57" t="s">
        <v>61</v>
      </c>
      <c r="D57" t="s">
        <v>22</v>
      </c>
      <c r="E57" t="s">
        <v>199</v>
      </c>
      <c r="F57" s="15">
        <v>-0.17743987392153701</v>
      </c>
      <c r="G57" s="15">
        <v>-0.17745609798088699</v>
      </c>
      <c r="H57" s="15">
        <v>4.9591664705463702E-3</v>
      </c>
      <c r="I57" s="15">
        <v>-0.282224476656043</v>
      </c>
      <c r="J57" s="15">
        <v>-0.28226436278779099</v>
      </c>
      <c r="K57" s="15">
        <v>1.65295845334326E-3</v>
      </c>
      <c r="L57" s="15">
        <v>-2.84205144289328E-2</v>
      </c>
      <c r="M57" s="15">
        <v>4.9750648127333298E-3</v>
      </c>
      <c r="N57" s="15">
        <v>-10.370622462557201</v>
      </c>
      <c r="O57" s="15">
        <v>4.9086078101033903E-3</v>
      </c>
      <c r="P57" s="15">
        <v>-20.1727182952622</v>
      </c>
      <c r="Q57" s="15">
        <v>1.6200710118052101E-3</v>
      </c>
      <c r="R57" s="15">
        <v>-30.871832766613998</v>
      </c>
      <c r="S57" s="15">
        <v>9.6439010264938299E-2</v>
      </c>
      <c r="T57" s="15">
        <v>204.151175762723</v>
      </c>
      <c r="U57" s="15">
        <v>8.5443936391933206E-2</v>
      </c>
      <c r="V57" s="14">
        <v>44879.554837962962</v>
      </c>
      <c r="W57">
        <v>2.5</v>
      </c>
      <c r="X57" s="15">
        <v>3.0043110583278902E-4</v>
      </c>
      <c r="Y57" s="15">
        <v>8.8880504523239205E-4</v>
      </c>
      <c r="Z57" s="76">
        <f>((((N57/1000)+1)/((SMOW!$Z$4/1000)+1))-1)*1000</f>
        <v>-9.066334782470431E-2</v>
      </c>
      <c r="AA57" s="76">
        <f>((((P57/1000)+1)/((SMOW!$AA$4/1000)+1))-1)*1000</f>
        <v>-0.17449511175582355</v>
      </c>
      <c r="AB57" s="76">
        <f>Z57*SMOW!$AN$6</f>
        <v>-9.2948848291996913E-2</v>
      </c>
      <c r="AC57" s="76">
        <f>AA57*SMOW!$AN$12</f>
        <v>-0.17875068449771733</v>
      </c>
      <c r="AD57" s="76">
        <f t="shared" ref="AD57" si="101">LN((AB57/1000)+1)*1000</f>
        <v>-9.2953168303924208E-2</v>
      </c>
      <c r="AE57" s="76">
        <f t="shared" ref="AE57" si="102">LN((AC57/1000)+1)*1000</f>
        <v>-0.17876666230534799</v>
      </c>
      <c r="AF57" s="44">
        <f>(AD57-SMOW!AN$14*AE57)</f>
        <v>1.4356293932995395E-3</v>
      </c>
      <c r="AG57" s="45">
        <f t="shared" si="76"/>
        <v>1.4356293932995396</v>
      </c>
      <c r="AI57" s="19"/>
      <c r="AK57">
        <v>25</v>
      </c>
      <c r="AL57">
        <v>2</v>
      </c>
      <c r="AM57">
        <v>0</v>
      </c>
      <c r="AN57">
        <v>0</v>
      </c>
    </row>
    <row r="58" spans="1:40" customFormat="1" x14ac:dyDescent="0.2">
      <c r="A58">
        <v>4451</v>
      </c>
      <c r="B58" t="s">
        <v>145</v>
      </c>
      <c r="C58" t="s">
        <v>61</v>
      </c>
      <c r="D58" t="s">
        <v>22</v>
      </c>
      <c r="E58" t="s">
        <v>200</v>
      </c>
      <c r="F58" s="15">
        <v>-0.19134926680004599</v>
      </c>
      <c r="G58" s="15">
        <v>-0.191368416522159</v>
      </c>
      <c r="H58" s="15">
        <v>6.7375045105130702E-3</v>
      </c>
      <c r="I58" s="15">
        <v>-0.31580409404529902</v>
      </c>
      <c r="J58" s="15">
        <v>-0.31585401004587998</v>
      </c>
      <c r="K58" s="15">
        <v>1.45865057933596E-3</v>
      </c>
      <c r="L58" s="15">
        <v>-2.45974992179342E-2</v>
      </c>
      <c r="M58" s="15">
        <v>6.4599222272928398E-3</v>
      </c>
      <c r="N58" s="15">
        <v>-10.3843900492923</v>
      </c>
      <c r="O58" s="15">
        <v>6.6688157087130004E-3</v>
      </c>
      <c r="P58" s="15">
        <v>-20.205629808924101</v>
      </c>
      <c r="Q58" s="15">
        <v>1.42962910843451E-3</v>
      </c>
      <c r="R58" s="15">
        <v>-31.0527050445654</v>
      </c>
      <c r="S58" s="15">
        <v>0.16233254672237099</v>
      </c>
      <c r="T58" s="15">
        <v>233.85609885269901</v>
      </c>
      <c r="U58" s="15">
        <v>0.106402219473752</v>
      </c>
      <c r="V58" s="14">
        <v>44879.631412037037</v>
      </c>
      <c r="W58">
        <v>2.5</v>
      </c>
      <c r="X58" s="15">
        <v>1.7330471946626999E-2</v>
      </c>
      <c r="Y58" s="15">
        <v>4.3855230991823299E-2</v>
      </c>
      <c r="Z58" s="76">
        <f>((((N58/1000)+1)/((SMOW!$Z$4/1000)+1))-1)*1000</f>
        <v>-0.10457394792617869</v>
      </c>
      <c r="AA58" s="76">
        <f>((((P58/1000)+1)/((SMOW!$AA$4/1000)+1))-1)*1000</f>
        <v>-0.20807834767722078</v>
      </c>
      <c r="AB58" s="76">
        <f>Z58*SMOW!$AN$6</f>
        <v>-0.1072101158218759</v>
      </c>
      <c r="AC58" s="76">
        <f>AA58*SMOW!$AN$12</f>
        <v>-0.21315294567394047</v>
      </c>
      <c r="AD58" s="76">
        <f t="shared" ref="AD58" si="103">LN((AB58/1000)+1)*1000</f>
        <v>-0.10721586323707913</v>
      </c>
      <c r="AE58" s="76">
        <f t="shared" ref="AE58" si="104">LN((AC58/1000)+1)*1000</f>
        <v>-0.21317566599170618</v>
      </c>
      <c r="AF58" s="44">
        <f>(AD58-SMOW!AN$14*AE58)</f>
        <v>5.3408884065417328E-3</v>
      </c>
      <c r="AG58" s="45">
        <f t="shared" si="76"/>
        <v>5.3408884065417332</v>
      </c>
      <c r="AI58" s="19"/>
      <c r="AK58">
        <v>25</v>
      </c>
      <c r="AL58">
        <v>0</v>
      </c>
      <c r="AM58">
        <v>0</v>
      </c>
      <c r="AN58">
        <v>0</v>
      </c>
    </row>
    <row r="59" spans="1:40" customFormat="1" x14ac:dyDescent="0.2">
      <c r="A59">
        <v>4452</v>
      </c>
      <c r="B59" t="s">
        <v>145</v>
      </c>
      <c r="C59" t="s">
        <v>61</v>
      </c>
      <c r="D59" t="s">
        <v>22</v>
      </c>
      <c r="E59" t="s">
        <v>203</v>
      </c>
      <c r="F59" s="15">
        <v>-0.18443948249890199</v>
      </c>
      <c r="G59" s="15">
        <v>-0.18445683353105199</v>
      </c>
      <c r="H59" s="15">
        <v>4.1747412047072798E-3</v>
      </c>
      <c r="I59" s="15">
        <v>-0.29345541044628298</v>
      </c>
      <c r="J59" s="15">
        <v>-0.29349850675719202</v>
      </c>
      <c r="K59" s="15">
        <v>1.2368032403929001E-3</v>
      </c>
      <c r="L59" s="15">
        <v>-2.94896219632543E-2</v>
      </c>
      <c r="M59" s="15">
        <v>4.3088736827341101E-3</v>
      </c>
      <c r="N59" s="15">
        <v>-10.377550710184</v>
      </c>
      <c r="O59" s="15">
        <v>4.1321797532499699E-3</v>
      </c>
      <c r="P59" s="15">
        <v>-20.183725777169698</v>
      </c>
      <c r="Q59" s="15">
        <v>1.2121956683262499E-3</v>
      </c>
      <c r="R59" s="15">
        <v>-31.6865053271191</v>
      </c>
      <c r="S59" s="15">
        <v>0.16170298946983</v>
      </c>
      <c r="T59" s="15">
        <v>222.023716227471</v>
      </c>
      <c r="U59" s="15">
        <v>9.5169980736159093E-2</v>
      </c>
      <c r="V59" s="14">
        <v>44879.707824074074</v>
      </c>
      <c r="W59">
        <v>2.5</v>
      </c>
      <c r="X59" s="15">
        <v>6.5141756175628507E-2</v>
      </c>
      <c r="Y59" s="15">
        <v>6.9774059549363401E-2</v>
      </c>
      <c r="Z59" s="76">
        <f>((((N59/1000)+1)/((SMOW!$Z$4/1000)+1))-1)*1000</f>
        <v>-9.7663563911609685E-2</v>
      </c>
      <c r="AA59" s="76">
        <f>((((P59/1000)+1)/((SMOW!$AA$4/1000)+1))-1)*1000</f>
        <v>-0.18572725578891447</v>
      </c>
      <c r="AB59" s="76">
        <f>Z59*SMOW!$AN$6</f>
        <v>-0.10012553036567244</v>
      </c>
      <c r="AC59" s="76">
        <f>AA59*SMOW!$AN$12</f>
        <v>-0.19025675715550885</v>
      </c>
      <c r="AD59" s="76">
        <f t="shared" ref="AD59:AD60" si="105">LN((AB59/1000)+1)*1000</f>
        <v>-0.1001305432611776</v>
      </c>
      <c r="AE59" s="76">
        <f t="shared" ref="AE59:AE60" si="106">LN((AC59/1000)+1)*1000</f>
        <v>-0.19027485826832433</v>
      </c>
      <c r="AF59" s="44">
        <f>(AD59-SMOW!AN$14*AE59)</f>
        <v>3.3458190449765779E-4</v>
      </c>
      <c r="AG59" s="45">
        <f t="shared" ref="AG59:AG90" si="107">AF59*1000</f>
        <v>0.33458190449765779</v>
      </c>
      <c r="AI59" s="19"/>
      <c r="AK59">
        <v>25</v>
      </c>
      <c r="AL59">
        <v>0</v>
      </c>
      <c r="AM59">
        <v>0</v>
      </c>
      <c r="AN59">
        <v>0</v>
      </c>
    </row>
    <row r="60" spans="1:40" customFormat="1" x14ac:dyDescent="0.2">
      <c r="A60">
        <v>4453</v>
      </c>
      <c r="B60" t="s">
        <v>145</v>
      </c>
      <c r="C60" t="s">
        <v>61</v>
      </c>
      <c r="D60" t="s">
        <v>22</v>
      </c>
      <c r="E60" t="s">
        <v>204</v>
      </c>
      <c r="F60" s="15">
        <v>-0.19929960976385899</v>
      </c>
      <c r="G60" s="15">
        <v>-0.19931986370459301</v>
      </c>
      <c r="H60" s="15">
        <v>4.4777385576229602E-3</v>
      </c>
      <c r="I60" s="15">
        <v>-0.31951141160844199</v>
      </c>
      <c r="J60" s="15">
        <v>-0.31956251542749903</v>
      </c>
      <c r="K60" s="15">
        <v>1.5874728196741399E-3</v>
      </c>
      <c r="L60" s="15">
        <v>-3.0590855558873E-2</v>
      </c>
      <c r="M60" s="15">
        <v>4.5509681567137096E-3</v>
      </c>
      <c r="N60" s="15">
        <v>-10.392259338576499</v>
      </c>
      <c r="O60" s="15">
        <v>4.4320880507002103E-3</v>
      </c>
      <c r="P60" s="15">
        <v>-20.209263365293001</v>
      </c>
      <c r="Q60" s="15">
        <v>1.5558882874403099E-3</v>
      </c>
      <c r="R60" s="15">
        <v>-31.525174467265799</v>
      </c>
      <c r="S60" s="15">
        <v>0.120523274180509</v>
      </c>
      <c r="T60" s="15">
        <v>216.667984201922</v>
      </c>
      <c r="U60" s="15">
        <v>7.0113998139375897E-2</v>
      </c>
      <c r="V60" s="14">
        <v>44879.784513888888</v>
      </c>
      <c r="W60">
        <v>2.5</v>
      </c>
      <c r="X60" s="15">
        <v>1.0858891651981299E-5</v>
      </c>
      <c r="Y60" s="15">
        <v>2.4012048337054701E-4</v>
      </c>
      <c r="Z60" s="76">
        <f>((((N60/1000)+1)/((SMOW!$Z$4/1000)+1))-1)*1000</f>
        <v>-0.11252498091551821</v>
      </c>
      <c r="AA60" s="76">
        <f>((((P60/1000)+1)/((SMOW!$AA$4/1000)+1))-1)*1000</f>
        <v>-0.21178606474003825</v>
      </c>
      <c r="AB60" s="76">
        <f>Z60*SMOW!$AN$6</f>
        <v>-0.11536158360706841</v>
      </c>
      <c r="AC60" s="76">
        <f>AA60*SMOW!$AN$12</f>
        <v>-0.21695108624208376</v>
      </c>
      <c r="AD60" s="76">
        <f t="shared" si="105"/>
        <v>-0.11536823826631784</v>
      </c>
      <c r="AE60" s="76">
        <f t="shared" si="106"/>
        <v>-0.21697462353335611</v>
      </c>
      <c r="AF60" s="44">
        <f>(AD60-SMOW!AN$14*AE60)</f>
        <v>-8.0563704070581166E-4</v>
      </c>
      <c r="AG60" s="45">
        <f t="shared" si="107"/>
        <v>-0.80563704070581166</v>
      </c>
      <c r="AH60" s="2">
        <f>AVERAGE(AG57:AG60)</f>
        <v>1.5763656659082796</v>
      </c>
      <c r="AI60" s="19">
        <f>STDEV(AG57:AG60)</f>
        <v>2.6712919450828889</v>
      </c>
      <c r="AK60">
        <v>25</v>
      </c>
      <c r="AL60">
        <v>0</v>
      </c>
      <c r="AM60">
        <v>0</v>
      </c>
      <c r="AN60">
        <v>0</v>
      </c>
    </row>
    <row r="61" spans="1:40" customFormat="1" x14ac:dyDescent="0.2">
      <c r="A61">
        <v>4454</v>
      </c>
      <c r="B61" t="s">
        <v>145</v>
      </c>
      <c r="C61" t="s">
        <v>61</v>
      </c>
      <c r="D61" t="s">
        <v>24</v>
      </c>
      <c r="E61" t="s">
        <v>205</v>
      </c>
      <c r="F61" s="15">
        <v>-29.348725825661699</v>
      </c>
      <c r="G61" s="15">
        <v>-29.788016619653199</v>
      </c>
      <c r="H61" s="15">
        <v>5.0298033281047797E-3</v>
      </c>
      <c r="I61" s="15">
        <v>-54.841369786384597</v>
      </c>
      <c r="J61" s="15">
        <v>-56.4025031212649</v>
      </c>
      <c r="K61" s="15">
        <v>3.10773977363816E-3</v>
      </c>
      <c r="L61" s="15">
        <v>-7.4949716253224601E-3</v>
      </c>
      <c r="M61" s="15">
        <v>4.8531098934773403E-3</v>
      </c>
      <c r="N61" s="15">
        <v>-39.2445073994474</v>
      </c>
      <c r="O61" s="15">
        <v>4.9785245254914002E-3</v>
      </c>
      <c r="P61" s="15">
        <v>-73.6463489036407</v>
      </c>
      <c r="Q61" s="15">
        <v>3.0459078443984501E-3</v>
      </c>
      <c r="R61" s="15">
        <v>-106.727453882042</v>
      </c>
      <c r="S61" s="15">
        <v>0.14847260795033099</v>
      </c>
      <c r="T61" s="15">
        <v>93.668723111400595</v>
      </c>
      <c r="U61" s="15">
        <v>8.6711144518039102E-2</v>
      </c>
      <c r="V61" s="14">
        <v>44880.500868055555</v>
      </c>
      <c r="W61">
        <v>2.5</v>
      </c>
      <c r="X61" s="15">
        <v>5.3376676236808002E-2</v>
      </c>
      <c r="Y61" s="15">
        <v>0.18240378287624101</v>
      </c>
      <c r="Z61" s="76">
        <f>((((N61/1000)+1)/((SMOW!$Z$4/1000)+1))-1)*1000</f>
        <v>-29.264481131669573</v>
      </c>
      <c r="AA61" s="76">
        <f>((((P61/1000)+1)/((SMOW!$AA$4/1000)+1))-1)*1000</f>
        <v>-54.739519702835196</v>
      </c>
      <c r="AB61" s="76">
        <f>Z61*SMOW!$AN$6</f>
        <v>-30.002199150099969</v>
      </c>
      <c r="AC61" s="76">
        <f>AA61*SMOW!$AN$12</f>
        <v>-56.074502703835904</v>
      </c>
      <c r="AD61" s="76">
        <f t="shared" ref="AD61" si="108">LN((AB61/1000)+1)*1000</f>
        <v>-30.461474652330054</v>
      </c>
      <c r="AE61" s="76">
        <f t="shared" ref="AE61" si="109">LN((AC61/1000)+1)*1000</f>
        <v>-57.708038306927669</v>
      </c>
      <c r="AF61" s="44">
        <f>(AD61-SMOW!AN$14*AE61)</f>
        <v>8.369573727755153E-3</v>
      </c>
      <c r="AG61" s="45">
        <f t="shared" si="107"/>
        <v>8.369573727755153</v>
      </c>
      <c r="AI61" s="19"/>
      <c r="AK61">
        <v>25</v>
      </c>
      <c r="AL61">
        <v>2</v>
      </c>
      <c r="AM61">
        <v>0</v>
      </c>
      <c r="AN61">
        <v>0</v>
      </c>
    </row>
    <row r="62" spans="1:40" customFormat="1" x14ac:dyDescent="0.2">
      <c r="A62">
        <v>4455</v>
      </c>
      <c r="B62" t="s">
        <v>145</v>
      </c>
      <c r="C62" t="s">
        <v>61</v>
      </c>
      <c r="D62" t="s">
        <v>24</v>
      </c>
      <c r="E62" t="s">
        <v>206</v>
      </c>
      <c r="F62" s="15">
        <v>-29.282656776399602</v>
      </c>
      <c r="G62" s="15">
        <v>-29.719952268883802</v>
      </c>
      <c r="H62" s="15">
        <v>5.2194790229988302E-3</v>
      </c>
      <c r="I62" s="15">
        <v>-54.710797512499902</v>
      </c>
      <c r="J62" s="15">
        <v>-56.2643639850941</v>
      </c>
      <c r="K62" s="15">
        <v>1.6024676083615599E-3</v>
      </c>
      <c r="L62" s="15">
        <v>-1.2368084754166E-2</v>
      </c>
      <c r="M62" s="15">
        <v>5.4122809055641603E-3</v>
      </c>
      <c r="N62" s="15">
        <v>-39.179111923586603</v>
      </c>
      <c r="O62" s="15">
        <v>5.1662664782723003E-3</v>
      </c>
      <c r="P62" s="15">
        <v>-73.518374509948003</v>
      </c>
      <c r="Q62" s="15">
        <v>1.57058473817609E-3</v>
      </c>
      <c r="R62" s="15">
        <v>-107.696714824772</v>
      </c>
      <c r="S62" s="15">
        <v>0.17770597328555501</v>
      </c>
      <c r="T62" s="15">
        <v>124.84029967221601</v>
      </c>
      <c r="U62" s="15">
        <v>7.93962253603131E-2</v>
      </c>
      <c r="V62" s="14">
        <v>44880.587268518517</v>
      </c>
      <c r="W62">
        <v>2.5</v>
      </c>
      <c r="X62" s="15">
        <v>5.7100039513460997E-5</v>
      </c>
      <c r="Y62" s="15">
        <v>1.05200021326309E-5</v>
      </c>
      <c r="Z62" s="76">
        <f>((((N62/1000)+1)/((SMOW!$Z$4/1000)+1))-1)*1000</f>
        <v>-29.198406348147298</v>
      </c>
      <c r="AA62" s="76">
        <f>((((P62/1000)+1)/((SMOW!$AA$4/1000)+1))-1)*1000</f>
        <v>-54.608933358511358</v>
      </c>
      <c r="AB62" s="76">
        <f>Z62*SMOW!$AN$6</f>
        <v>-29.934458710585059</v>
      </c>
      <c r="AC62" s="76">
        <f>AA62*SMOW!$AN$12</f>
        <v>-55.940731630256465</v>
      </c>
      <c r="AD62" s="76">
        <f t="shared" ref="AD62" si="110">LN((AB62/1000)+1)*1000</f>
        <v>-30.391641427742979</v>
      </c>
      <c r="AE62" s="76">
        <f t="shared" ref="AE62" si="111">LN((AC62/1000)+1)*1000</f>
        <v>-57.566330517504866</v>
      </c>
      <c r="AF62" s="44">
        <f>(AD62-SMOW!AN$14*AE62)</f>
        <v>3.381085499590597E-3</v>
      </c>
      <c r="AG62" s="45">
        <f t="shared" si="107"/>
        <v>3.381085499590597</v>
      </c>
      <c r="AI62" s="19"/>
      <c r="AK62">
        <v>25</v>
      </c>
      <c r="AL62">
        <v>0</v>
      </c>
      <c r="AM62">
        <v>0</v>
      </c>
      <c r="AN62">
        <v>0</v>
      </c>
    </row>
    <row r="63" spans="1:40" customFormat="1" x14ac:dyDescent="0.2">
      <c r="A63">
        <v>4456</v>
      </c>
      <c r="B63" t="s">
        <v>145</v>
      </c>
      <c r="C63" t="s">
        <v>61</v>
      </c>
      <c r="D63" t="s">
        <v>24</v>
      </c>
      <c r="E63" t="s">
        <v>207</v>
      </c>
      <c r="F63" s="15">
        <v>-29.334055254802799</v>
      </c>
      <c r="G63" s="15">
        <v>-29.772902476203701</v>
      </c>
      <c r="H63" s="15">
        <v>4.5387081645570301E-3</v>
      </c>
      <c r="I63" s="15">
        <v>-54.812298323104301</v>
      </c>
      <c r="J63" s="15">
        <v>-56.371745143237298</v>
      </c>
      <c r="K63" s="15">
        <v>1.4643639507307901E-3</v>
      </c>
      <c r="L63" s="15">
        <v>-8.6210405743400095E-3</v>
      </c>
      <c r="M63" s="15">
        <v>4.6799479427419698E-3</v>
      </c>
      <c r="N63" s="15">
        <v>-39.229986394934897</v>
      </c>
      <c r="O63" s="15">
        <v>4.4924360730054297E-3</v>
      </c>
      <c r="P63" s="15">
        <v>-73.6178558493623</v>
      </c>
      <c r="Q63" s="15">
        <v>1.43522880596979E-3</v>
      </c>
      <c r="R63" s="15">
        <v>-108.18735923566599</v>
      </c>
      <c r="S63" s="15">
        <v>0.14929312414648699</v>
      </c>
      <c r="T63" s="15">
        <v>105.167629803785</v>
      </c>
      <c r="U63" s="15">
        <v>7.2491117725833804E-2</v>
      </c>
      <c r="V63" s="14">
        <v>44880.663807870369</v>
      </c>
      <c r="W63">
        <v>2.5</v>
      </c>
      <c r="X63" s="15">
        <v>0.14624393901079999</v>
      </c>
      <c r="Y63" s="15">
        <v>0.43956695089284598</v>
      </c>
      <c r="Z63" s="76">
        <f>((((N63/1000)+1)/((SMOW!$Z$4/1000)+1))-1)*1000</f>
        <v>-29.249809287523409</v>
      </c>
      <c r="AA63" s="76">
        <f>((((P63/1000)+1)/((SMOW!$AA$4/1000)+1))-1)*1000</f>
        <v>-54.710445106820551</v>
      </c>
      <c r="AB63" s="76">
        <f>Z63*SMOW!$AN$6</f>
        <v>-29.987157448591852</v>
      </c>
      <c r="AC63" s="76">
        <f>AA63*SMOW!$AN$12</f>
        <v>-56.04471903891362</v>
      </c>
      <c r="AD63" s="76">
        <f t="shared" ref="AD63" si="112">LN((AB63/1000)+1)*1000</f>
        <v>-30.445967828633403</v>
      </c>
      <c r="AE63" s="76">
        <f t="shared" ref="AE63" si="113">LN((AC63/1000)+1)*1000</f>
        <v>-57.67648582197446</v>
      </c>
      <c r="AF63" s="44">
        <f>(AD63-SMOW!AN$14*AE63)</f>
        <v>7.2166853691122412E-3</v>
      </c>
      <c r="AG63" s="45">
        <f t="shared" si="107"/>
        <v>7.2166853691122412</v>
      </c>
      <c r="AI63" s="19"/>
      <c r="AK63">
        <v>25</v>
      </c>
      <c r="AL63">
        <v>0</v>
      </c>
      <c r="AM63">
        <v>0</v>
      </c>
      <c r="AN63">
        <v>0</v>
      </c>
    </row>
    <row r="64" spans="1:40" customFormat="1" x14ac:dyDescent="0.2">
      <c r="A64">
        <v>4457</v>
      </c>
      <c r="B64" t="s">
        <v>145</v>
      </c>
      <c r="C64" t="s">
        <v>61</v>
      </c>
      <c r="D64" t="s">
        <v>24</v>
      </c>
      <c r="E64" t="s">
        <v>208</v>
      </c>
      <c r="F64" s="15">
        <v>-29.320042228681899</v>
      </c>
      <c r="G64" s="15">
        <v>-29.7584663028079</v>
      </c>
      <c r="H64" s="15">
        <v>5.5361695512225299E-3</v>
      </c>
      <c r="I64" s="15">
        <v>-54.772422710663797</v>
      </c>
      <c r="J64" s="15">
        <v>-56.3295579946736</v>
      </c>
      <c r="K64" s="15">
        <v>1.3803799867964199E-3</v>
      </c>
      <c r="L64" s="15">
        <v>-1.64596816202871E-2</v>
      </c>
      <c r="M64" s="15">
        <v>5.90153196069598E-3</v>
      </c>
      <c r="N64" s="15">
        <v>-39.216116231497402</v>
      </c>
      <c r="O64" s="15">
        <v>5.4797283492253601E-3</v>
      </c>
      <c r="P64" s="15">
        <v>-73.578773606452799</v>
      </c>
      <c r="Q64" s="15">
        <v>1.3529157961337801E-3</v>
      </c>
      <c r="R64" s="15">
        <v>-107.444428549031</v>
      </c>
      <c r="S64" s="15">
        <v>0.187504586150187</v>
      </c>
      <c r="T64" s="15">
        <v>107.18184129110701</v>
      </c>
      <c r="U64" s="15">
        <v>5.7934573009543501E-2</v>
      </c>
      <c r="V64" s="14">
        <v>44880.739942129629</v>
      </c>
      <c r="W64">
        <v>2.5</v>
      </c>
      <c r="X64" s="15">
        <v>3.57089479813959E-2</v>
      </c>
      <c r="Y64" s="15">
        <v>4.0438065327489399E-2</v>
      </c>
      <c r="Z64" s="76">
        <f>((((N64/1000)+1)/((SMOW!$Z$4/1000)+1))-1)*1000</f>
        <v>-29.235795045185032</v>
      </c>
      <c r="AA64" s="76">
        <f>((((P64/1000)+1)/((SMOW!$AA$4/1000)+1))-1)*1000</f>
        <v>-54.670565197392882</v>
      </c>
      <c r="AB64" s="76">
        <f>Z64*SMOW!$AN$6</f>
        <v>-29.972789926144351</v>
      </c>
      <c r="AC64" s="76">
        <f>AA64*SMOW!$AN$12</f>
        <v>-56.003866541464419</v>
      </c>
      <c r="AD64" s="76">
        <f t="shared" ref="AD64" si="114">LN((AB64/1000)+1)*1000</f>
        <v>-30.431156255616386</v>
      </c>
      <c r="AE64" s="76">
        <f t="shared" ref="AE64" si="115">LN((AC64/1000)+1)*1000</f>
        <v>-57.63320875759284</v>
      </c>
      <c r="AF64" s="44">
        <f>(AD64-SMOW!AN$14*AE64)</f>
        <v>-8.2203160736682435E-4</v>
      </c>
      <c r="AG64" s="45">
        <f t="shared" si="107"/>
        <v>-0.82203160736682435</v>
      </c>
      <c r="AH64" s="2">
        <f>AVERAGE(AG61:AG64)</f>
        <v>4.5363282472727917</v>
      </c>
      <c r="AI64" s="19">
        <f>STDEV(AG61:AG64)</f>
        <v>4.1603161479275315</v>
      </c>
      <c r="AK64">
        <v>25</v>
      </c>
      <c r="AL64">
        <v>0</v>
      </c>
      <c r="AM64">
        <v>0</v>
      </c>
      <c r="AN64">
        <v>0</v>
      </c>
    </row>
    <row r="65" spans="1:40" customFormat="1" x14ac:dyDescent="0.2">
      <c r="A65">
        <v>4458</v>
      </c>
      <c r="B65" t="s">
        <v>145</v>
      </c>
      <c r="C65" t="s">
        <v>61</v>
      </c>
      <c r="D65" t="s">
        <v>104</v>
      </c>
      <c r="E65" t="s">
        <v>209</v>
      </c>
      <c r="F65" s="15">
        <v>-26.440383809405599</v>
      </c>
      <c r="G65" s="15">
        <v>-26.796217460211398</v>
      </c>
      <c r="H65" s="15">
        <v>4.6247951657132098E-3</v>
      </c>
      <c r="I65" s="15">
        <v>-49.461912938241397</v>
      </c>
      <c r="J65" s="15">
        <v>-50.727047520862598</v>
      </c>
      <c r="K65" s="15">
        <v>3.1824987293821399E-3</v>
      </c>
      <c r="L65" s="15">
        <v>-1.2336369195945201E-2</v>
      </c>
      <c r="M65" s="15">
        <v>4.5942902865033497E-3</v>
      </c>
      <c r="N65" s="15">
        <v>-36.365815905578103</v>
      </c>
      <c r="O65" s="15">
        <v>4.5776454179090303E-3</v>
      </c>
      <c r="P65" s="15">
        <v>-68.373922315241998</v>
      </c>
      <c r="Q65" s="15">
        <v>3.1191793878107802E-3</v>
      </c>
      <c r="R65" s="15">
        <v>-99.294611358707002</v>
      </c>
      <c r="S65" s="15">
        <v>0.161059580984556</v>
      </c>
      <c r="T65" s="15">
        <v>289.117441398327</v>
      </c>
      <c r="U65" s="15">
        <v>0.16825376437192599</v>
      </c>
      <c r="V65" s="14">
        <v>44881.482222222221</v>
      </c>
      <c r="W65">
        <v>2.5</v>
      </c>
      <c r="X65" s="15">
        <v>2.7606370413077201E-3</v>
      </c>
      <c r="Y65" s="15">
        <v>2.1257829180465499E-3</v>
      </c>
      <c r="Z65" s="76">
        <f>((((N65/1000)+1)/((SMOW!$Z$4/1000)+1))-1)*1000</f>
        <v>-26.35588669480704</v>
      </c>
      <c r="AA65" s="76">
        <f>((((P65/1000)+1)/((SMOW!$AA$4/1000)+1))-1)*1000</f>
        <v>-49.359483165619778</v>
      </c>
      <c r="AB65" s="76">
        <f>Z65*SMOW!$AN$6</f>
        <v>-27.020282978444815</v>
      </c>
      <c r="AC65" s="76">
        <f>AA65*SMOW!$AN$12</f>
        <v>-50.563258268543642</v>
      </c>
      <c r="AD65" s="76">
        <f t="shared" ref="AD65" si="116">LN((AB65/1000)+1)*1000</f>
        <v>-27.392042828871336</v>
      </c>
      <c r="AE65" s="76">
        <f t="shared" ref="AE65" si="117">LN((AC65/1000)+1)*1000</f>
        <v>-51.886373664874</v>
      </c>
      <c r="AF65" s="44">
        <f>(AD65-SMOW!AN$14*AE65)</f>
        <v>3.9624661821378027E-3</v>
      </c>
      <c r="AG65" s="45">
        <f t="shared" si="107"/>
        <v>3.9624661821378027</v>
      </c>
      <c r="AI65" s="19"/>
      <c r="AJ65" t="s">
        <v>226</v>
      </c>
      <c r="AK65">
        <v>25</v>
      </c>
      <c r="AL65">
        <v>1</v>
      </c>
      <c r="AM65">
        <v>0</v>
      </c>
      <c r="AN65">
        <v>1</v>
      </c>
    </row>
    <row r="66" spans="1:40" customFormat="1" x14ac:dyDescent="0.2">
      <c r="A66">
        <v>4459</v>
      </c>
      <c r="B66" t="s">
        <v>145</v>
      </c>
      <c r="C66" t="s">
        <v>61</v>
      </c>
      <c r="D66" t="s">
        <v>104</v>
      </c>
      <c r="E66" t="s">
        <v>210</v>
      </c>
      <c r="F66" s="15">
        <v>-26.727671561946899</v>
      </c>
      <c r="G66" s="15">
        <v>-27.091351214647901</v>
      </c>
      <c r="H66" s="15">
        <v>5.3997511588230202E-3</v>
      </c>
      <c r="I66" s="15">
        <v>-50.010238320201097</v>
      </c>
      <c r="J66" s="15">
        <v>-51.304071669627497</v>
      </c>
      <c r="K66" s="15">
        <v>1.44063190147595E-3</v>
      </c>
      <c r="L66" s="15">
        <v>-2.8013730845994002E-3</v>
      </c>
      <c r="M66" s="15">
        <v>5.61999684272962E-3</v>
      </c>
      <c r="N66" s="15">
        <v>-36.650174761899301</v>
      </c>
      <c r="O66" s="15">
        <v>5.3447007411896201E-3</v>
      </c>
      <c r="P66" s="15">
        <v>-68.911338155641502</v>
      </c>
      <c r="Q66" s="15">
        <v>1.41196893215298E-3</v>
      </c>
      <c r="R66" s="15">
        <v>-100.57339437729399</v>
      </c>
      <c r="S66" s="15">
        <v>0.153141028761345</v>
      </c>
      <c r="T66" s="15">
        <v>95.677749049435207</v>
      </c>
      <c r="U66" s="15">
        <v>7.3960081130758901E-2</v>
      </c>
      <c r="V66" s="14">
        <v>44881.558819444443</v>
      </c>
      <c r="W66">
        <v>2.5</v>
      </c>
      <c r="X66" s="15">
        <v>4.7356929609100901E-2</v>
      </c>
      <c r="Y66" s="15">
        <v>3.8307903235886599E-2</v>
      </c>
      <c r="Z66" s="76">
        <f>((((N66/1000)+1)/((SMOW!$Z$4/1000)+1))-1)*1000</f>
        <v>-26.643199381605754</v>
      </c>
      <c r="AA66" s="76">
        <f>((((P66/1000)+1)/((SMOW!$AA$4/1000)+1))-1)*1000</f>
        <v>-49.907867635000549</v>
      </c>
      <c r="AB66" s="76">
        <f>Z66*SMOW!$AN$6</f>
        <v>-27.314838429775094</v>
      </c>
      <c r="AC66" s="76">
        <f>AA66*SMOW!$AN$12</f>
        <v>-51.125016694228933</v>
      </c>
      <c r="AD66" s="76">
        <f t="shared" ref="AD66" si="118">LN((AB66/1000)+1)*1000</f>
        <v>-27.694824111323005</v>
      </c>
      <c r="AE66" s="76">
        <f t="shared" ref="AE66" si="119">LN((AC66/1000)+1)*1000</f>
        <v>-52.478224238912183</v>
      </c>
      <c r="AF66" s="44">
        <f>(AD66-SMOW!AN$14*AE66)</f>
        <v>1.3678286822628394E-2</v>
      </c>
      <c r="AG66" s="45">
        <f t="shared" si="107"/>
        <v>13.678286822628394</v>
      </c>
      <c r="AI66" s="19"/>
      <c r="AK66">
        <v>25</v>
      </c>
      <c r="AL66">
        <v>0</v>
      </c>
      <c r="AM66">
        <v>0</v>
      </c>
      <c r="AN66">
        <v>0</v>
      </c>
    </row>
    <row r="67" spans="1:40" customFormat="1" x14ac:dyDescent="0.2">
      <c r="A67">
        <v>4460</v>
      </c>
      <c r="B67" t="s">
        <v>145</v>
      </c>
      <c r="C67" t="s">
        <v>61</v>
      </c>
      <c r="D67" t="s">
        <v>104</v>
      </c>
      <c r="E67" t="s">
        <v>211</v>
      </c>
      <c r="F67" s="15">
        <v>-26.786162050518701</v>
      </c>
      <c r="G67" s="15">
        <v>-27.151449931680101</v>
      </c>
      <c r="H67" s="15">
        <v>6.1433412309134499E-3</v>
      </c>
      <c r="I67" s="15">
        <v>-50.130722673980799</v>
      </c>
      <c r="J67" s="15">
        <v>-51.430906702792498</v>
      </c>
      <c r="K67" s="15">
        <v>1.2241882341306101E-3</v>
      </c>
      <c r="L67" s="15">
        <v>4.0688073943139901E-3</v>
      </c>
      <c r="M67" s="15">
        <v>6.2645980507947804E-3</v>
      </c>
      <c r="N67" s="15">
        <v>-36.708068940432199</v>
      </c>
      <c r="O67" s="15">
        <v>6.08070991874941E-3</v>
      </c>
      <c r="P67" s="15">
        <v>-69.029425339587107</v>
      </c>
      <c r="Q67" s="15">
        <v>1.1998316516030601E-3</v>
      </c>
      <c r="R67" s="15">
        <v>-100.67070150313199</v>
      </c>
      <c r="S67" s="15">
        <v>0.154771706133184</v>
      </c>
      <c r="T67" s="15">
        <v>109.224434931397</v>
      </c>
      <c r="U67" s="15">
        <v>5.4117350969559899E-2</v>
      </c>
      <c r="V67" s="14">
        <v>44881.635300925926</v>
      </c>
      <c r="W67">
        <v>2.5</v>
      </c>
      <c r="X67" s="15">
        <v>4.3147887130905498E-2</v>
      </c>
      <c r="Y67" s="15">
        <v>3.8652300001863198E-2</v>
      </c>
      <c r="Z67" s="76">
        <f>((((N67/1000)+1)/((SMOW!$Z$4/1000)+1))-1)*1000</f>
        <v>-26.701694946679844</v>
      </c>
      <c r="AA67" s="76">
        <f>((((P67/1000)+1)/((SMOW!$AA$4/1000)+1))-1)*1000</f>
        <v>-50.028364972147358</v>
      </c>
      <c r="AB67" s="76">
        <f>Z67*SMOW!$AN$6</f>
        <v>-27.374808588988039</v>
      </c>
      <c r="AC67" s="76">
        <f>AA67*SMOW!$AN$12</f>
        <v>-51.248452710736281</v>
      </c>
      <c r="AD67" s="76">
        <f t="shared" ref="AD67:AD68" si="120">LN((AB67/1000)+1)*1000</f>
        <v>-27.756480246694903</v>
      </c>
      <c r="AE67" s="76">
        <f t="shared" ref="AE67:AE68" si="121">LN((AC67/1000)+1)*1000</f>
        <v>-52.608319402203058</v>
      </c>
      <c r="AF67" s="44">
        <f>(AD67-SMOW!AN$14*AE67)</f>
        <v>2.0712397668312121E-2</v>
      </c>
      <c r="AG67" s="45">
        <f t="shared" si="107"/>
        <v>20.712397668312121</v>
      </c>
      <c r="AH67" s="2">
        <f>AVERAGE(AG65:AG67)</f>
        <v>12.784383557692772</v>
      </c>
      <c r="AI67" s="19">
        <f>STDEV(AG65:AG67)</f>
        <v>8.4106687298442786</v>
      </c>
      <c r="AK67">
        <v>25</v>
      </c>
      <c r="AL67">
        <v>0</v>
      </c>
      <c r="AM67">
        <v>0</v>
      </c>
      <c r="AN67">
        <v>0</v>
      </c>
    </row>
    <row r="68" spans="1:40" customFormat="1" x14ac:dyDescent="0.2">
      <c r="A68">
        <v>4461</v>
      </c>
      <c r="B68" t="s">
        <v>145</v>
      </c>
      <c r="C68" t="s">
        <v>61</v>
      </c>
      <c r="D68" t="s">
        <v>66</v>
      </c>
      <c r="E68" t="s">
        <v>212</v>
      </c>
      <c r="F68" s="15">
        <v>-1.4989573119978501</v>
      </c>
      <c r="G68" s="15">
        <v>-1.5000824896403</v>
      </c>
      <c r="H68" s="15">
        <v>5.6175588894531604E-3</v>
      </c>
      <c r="I68" s="15">
        <v>-2.8263736505471502</v>
      </c>
      <c r="J68" s="15">
        <v>-2.8303754161133399</v>
      </c>
      <c r="K68" s="15">
        <v>1.2267779896269399E-3</v>
      </c>
      <c r="L68" s="15">
        <v>-5.6442699324608502E-3</v>
      </c>
      <c r="M68" s="15">
        <v>5.6215804895976898E-3</v>
      </c>
      <c r="N68" s="15">
        <v>-11.6786670414707</v>
      </c>
      <c r="O68" s="15">
        <v>5.5602879238375001E-3</v>
      </c>
      <c r="P68" s="15">
        <v>-22.666248799908999</v>
      </c>
      <c r="Q68" s="15">
        <v>1.2023698810415199E-3</v>
      </c>
      <c r="R68" s="15">
        <v>-34.695880457366698</v>
      </c>
      <c r="S68" s="15">
        <v>0.15192691746176201</v>
      </c>
      <c r="T68" s="15">
        <v>183.92590648714599</v>
      </c>
      <c r="U68" s="15">
        <v>7.1904307690680305E-2</v>
      </c>
      <c r="V68" s="14">
        <v>44881.725752314815</v>
      </c>
      <c r="W68">
        <v>2.5</v>
      </c>
      <c r="X68" s="15">
        <v>2.5976833923931599E-2</v>
      </c>
      <c r="Y68" s="15">
        <v>2.2589319617356801E-2</v>
      </c>
      <c r="Z68" s="76">
        <f>((((N68/1000)+1)/((SMOW!$Z$4/1000)+1))-1)*1000</f>
        <v>-1.4122954829453027</v>
      </c>
      <c r="AA68" s="76">
        <f>((((P68/1000)+1)/((SMOW!$AA$4/1000)+1))-1)*1000</f>
        <v>-2.7189184425954194</v>
      </c>
      <c r="AB68" s="76">
        <f>Z68*SMOW!$AN$6</f>
        <v>-1.4478975433552892</v>
      </c>
      <c r="AC68" s="76">
        <f>AA68*SMOW!$AN$12</f>
        <v>-2.7852272067511308</v>
      </c>
      <c r="AD68" s="76">
        <f t="shared" si="120"/>
        <v>-1.4489467598976378</v>
      </c>
      <c r="AE68" s="76">
        <f t="shared" si="121"/>
        <v>-2.7891131692506148</v>
      </c>
      <c r="AF68" s="44">
        <f>(AD68-SMOW!AN$14*AE68)</f>
        <v>2.3704993466686863E-2</v>
      </c>
      <c r="AG68" s="45">
        <f t="shared" si="107"/>
        <v>23.704993466686865</v>
      </c>
      <c r="AK68">
        <v>25</v>
      </c>
      <c r="AL68">
        <v>2</v>
      </c>
      <c r="AM68">
        <v>0</v>
      </c>
      <c r="AN68">
        <v>0</v>
      </c>
    </row>
    <row r="69" spans="1:40" customFormat="1" x14ac:dyDescent="0.2">
      <c r="A69">
        <v>4462</v>
      </c>
      <c r="B69" t="s">
        <v>145</v>
      </c>
      <c r="C69" t="s">
        <v>61</v>
      </c>
      <c r="D69" t="s">
        <v>66</v>
      </c>
      <c r="E69" t="s">
        <v>214</v>
      </c>
      <c r="F69" s="15">
        <v>-1.4941734959123101</v>
      </c>
      <c r="G69" s="15">
        <v>-1.49529154914059</v>
      </c>
      <c r="H69" s="15">
        <v>5.8214861589084704E-3</v>
      </c>
      <c r="I69" s="15">
        <v>-2.78591136324424</v>
      </c>
      <c r="J69" s="15">
        <v>-2.78979929407007</v>
      </c>
      <c r="K69" s="15">
        <v>1.7084839251172801E-3</v>
      </c>
      <c r="L69" s="15">
        <v>-2.2277521871599901E-2</v>
      </c>
      <c r="M69" s="15">
        <v>5.8825829066570202E-3</v>
      </c>
      <c r="N69" s="15">
        <v>-11.6739319963499</v>
      </c>
      <c r="O69" s="15">
        <v>5.7621361564970499E-3</v>
      </c>
      <c r="P69" s="15">
        <v>-22.626591554684101</v>
      </c>
      <c r="Q69" s="15">
        <v>1.6744917427395001E-3</v>
      </c>
      <c r="R69" s="15">
        <v>-34.296060549557602</v>
      </c>
      <c r="S69" s="15">
        <v>0.13399241823195801</v>
      </c>
      <c r="T69" s="15">
        <v>231.12147037013401</v>
      </c>
      <c r="U69" s="15">
        <v>0.13412644009584901</v>
      </c>
      <c r="V69" s="14">
        <v>44882.399270833332</v>
      </c>
      <c r="W69">
        <v>2.5</v>
      </c>
      <c r="X69" s="15">
        <v>4.8560068396119697E-3</v>
      </c>
      <c r="Y69" s="15">
        <v>4.1230092945259197E-3</v>
      </c>
      <c r="Z69" s="76">
        <f>((((N69/1000)+1)/((SMOW!$Z$4/1000)+1))-1)*1000</f>
        <v>-1.4075112516631627</v>
      </c>
      <c r="AA69" s="76">
        <f>((((P69/1000)+1)/((SMOW!$AA$4/1000)+1))-1)*1000</f>
        <v>-2.6784517950853015</v>
      </c>
      <c r="AB69" s="76">
        <f>Z69*SMOW!$AN$6</f>
        <v>-1.4429927080684073</v>
      </c>
      <c r="AC69" s="76">
        <f>AA69*SMOW!$AN$12</f>
        <v>-2.7437736618983477</v>
      </c>
      <c r="AD69" s="76">
        <f t="shared" ref="AD69" si="122">LN((AB69/1000)+1)*1000</f>
        <v>-1.4440348246778838</v>
      </c>
      <c r="AE69" s="76">
        <f t="shared" ref="AE69" si="123">LN((AC69/1000)+1)*1000</f>
        <v>-2.7475447083637268</v>
      </c>
      <c r="AF69" s="44">
        <f>(AD69-SMOW!AN$14*AE69)</f>
        <v>6.6687813381640648E-3</v>
      </c>
      <c r="AG69" s="45">
        <f t="shared" si="107"/>
        <v>6.6687813381640648</v>
      </c>
      <c r="AH69" s="2">
        <f>AVERAGE(AG68:AG69)</f>
        <v>15.186887402425466</v>
      </c>
      <c r="AI69">
        <f>STDEV(AG68:AG69)</f>
        <v>12.046421121810978</v>
      </c>
      <c r="AK69">
        <v>25</v>
      </c>
      <c r="AL69">
        <v>0</v>
      </c>
      <c r="AM69">
        <v>0</v>
      </c>
      <c r="AN69">
        <v>0</v>
      </c>
    </row>
    <row r="70" spans="1:40" customFormat="1" x14ac:dyDescent="0.2">
      <c r="A70">
        <v>4463</v>
      </c>
      <c r="B70" t="s">
        <v>145</v>
      </c>
      <c r="C70" t="s">
        <v>62</v>
      </c>
      <c r="D70" t="s">
        <v>79</v>
      </c>
      <c r="E70" t="s">
        <v>215</v>
      </c>
      <c r="F70" s="15">
        <v>-7.5582185610102401</v>
      </c>
      <c r="G70" s="15">
        <v>-7.5869271199090598</v>
      </c>
      <c r="H70" s="15">
        <v>4.9181579840029402E-3</v>
      </c>
      <c r="I70" s="15">
        <v>-14.2665132099152</v>
      </c>
      <c r="J70" s="15">
        <v>-14.3692583658936</v>
      </c>
      <c r="K70" s="15">
        <v>1.9502971601165599E-3</v>
      </c>
      <c r="L70" s="15">
        <v>4.1297282740004899E-5</v>
      </c>
      <c r="M70" s="15">
        <v>4.9174739523604998E-3</v>
      </c>
      <c r="N70" s="15">
        <v>-17.676154173027999</v>
      </c>
      <c r="O70" s="15">
        <v>4.8680174047331702E-3</v>
      </c>
      <c r="P70" s="15">
        <v>-33.878774095771</v>
      </c>
      <c r="Q70" s="15">
        <v>1.91149383526164E-3</v>
      </c>
      <c r="R70" s="15">
        <v>-50.879379851106798</v>
      </c>
      <c r="S70" s="15">
        <v>0.16049236208604301</v>
      </c>
      <c r="T70" s="15">
        <v>179.20304072115499</v>
      </c>
      <c r="U70" s="15">
        <v>6.9568714109570606E-2</v>
      </c>
      <c r="V70" s="14">
        <v>44882.497662037036</v>
      </c>
      <c r="W70">
        <v>2.5</v>
      </c>
      <c r="X70" s="15">
        <v>2.9189864495950899E-4</v>
      </c>
      <c r="Y70" s="15">
        <v>5.74684202078589E-4</v>
      </c>
      <c r="Z70" s="76">
        <f>((((N70/1000)+1)/((SMOW!$Z$4/1000)+1))-1)*1000</f>
        <v>-7.4720826269143448</v>
      </c>
      <c r="AA70" s="76">
        <f>((((P70/1000)+1)/((SMOW!$AA$4/1000)+1))-1)*1000</f>
        <v>-14.160290788855168</v>
      </c>
      <c r="AB70" s="76">
        <f>Z70*SMOW!$AN$6</f>
        <v>-7.6604437314312506</v>
      </c>
      <c r="AC70" s="76">
        <f>AA70*SMOW!$AN$12</f>
        <v>-14.505630820974037</v>
      </c>
      <c r="AD70" s="76">
        <f t="shared" ref="AD70" si="124">LN((AB70/1000)+1)*1000</f>
        <v>-7.6899356411313313</v>
      </c>
      <c r="AE70" s="76">
        <f t="shared" ref="AE70" si="125">LN((AC70/1000)+1)*1000</f>
        <v>-14.611866074862299</v>
      </c>
      <c r="AF70" s="44">
        <f>(AD70-SMOW!AN$14*AE70)</f>
        <v>2.5129646395962268E-2</v>
      </c>
      <c r="AG70" s="45">
        <f t="shared" si="107"/>
        <v>25.129646395962268</v>
      </c>
      <c r="AK70">
        <v>25</v>
      </c>
      <c r="AL70">
        <v>2</v>
      </c>
      <c r="AM70">
        <v>0</v>
      </c>
      <c r="AN70">
        <v>0</v>
      </c>
    </row>
    <row r="71" spans="1:40" customFormat="1" x14ac:dyDescent="0.2">
      <c r="A71">
        <v>4464</v>
      </c>
      <c r="B71" t="s">
        <v>145</v>
      </c>
      <c r="C71" t="s">
        <v>62</v>
      </c>
      <c r="D71" t="s">
        <v>79</v>
      </c>
      <c r="E71" t="s">
        <v>216</v>
      </c>
      <c r="F71" s="15">
        <v>-7.6057200895187203</v>
      </c>
      <c r="G71" s="15">
        <v>-7.6347915422367896</v>
      </c>
      <c r="H71" s="15">
        <v>4.8513999590661799E-3</v>
      </c>
      <c r="I71" s="15">
        <v>-14.342264887983101</v>
      </c>
      <c r="J71" s="15">
        <v>-14.446109373093501</v>
      </c>
      <c r="K71" s="15">
        <v>2.22144443580177E-3</v>
      </c>
      <c r="L71" s="15">
        <v>-7.2457932433923197E-3</v>
      </c>
      <c r="M71" s="15">
        <v>4.9422107406856697E-3</v>
      </c>
      <c r="N71" s="15">
        <v>-17.723171423853</v>
      </c>
      <c r="O71" s="15">
        <v>4.8019399772990202E-3</v>
      </c>
      <c r="P71" s="15">
        <v>-33.953018610196096</v>
      </c>
      <c r="Q71" s="15">
        <v>2.17724633519674E-3</v>
      </c>
      <c r="R71" s="15">
        <v>-51.249612449974798</v>
      </c>
      <c r="S71" s="15">
        <v>0.17465690050032601</v>
      </c>
      <c r="T71" s="15">
        <v>183.701514654514</v>
      </c>
      <c r="U71" s="15">
        <v>0.15046159204861001</v>
      </c>
      <c r="V71" s="14">
        <v>44882.576539351852</v>
      </c>
      <c r="W71">
        <v>2.5</v>
      </c>
      <c r="X71" s="15">
        <v>4.4193483207115199E-3</v>
      </c>
      <c r="Y71" s="15">
        <v>5.6590049515900199E-3</v>
      </c>
      <c r="Z71" s="76">
        <f>((((N71/1000)+1)/((SMOW!$Z$4/1000)+1))-1)*1000</f>
        <v>-7.5195882781720069</v>
      </c>
      <c r="AA71" s="76">
        <f>((((P71/1000)+1)/((SMOW!$AA$4/1000)+1))-1)*1000</f>
        <v>-14.236050629907071</v>
      </c>
      <c r="AB71" s="76">
        <f>Z71*SMOW!$AN$6</f>
        <v>-7.7091469359533074</v>
      </c>
      <c r="AC71" s="76">
        <f>AA71*SMOW!$AN$12</f>
        <v>-14.583238286932257</v>
      </c>
      <c r="AD71" s="76">
        <f t="shared" ref="AD71" si="126">LN((AB71/1000)+1)*1000</f>
        <v>-7.7390160183166712</v>
      </c>
      <c r="AE71" s="76">
        <f t="shared" ref="AE71" si="127">LN((AC71/1000)+1)*1000</f>
        <v>-14.690618957000915</v>
      </c>
      <c r="AF71" s="44">
        <f>(AD71-SMOW!AN$14*AE71)</f>
        <v>1.7630790979811906E-2</v>
      </c>
      <c r="AG71" s="45">
        <f t="shared" si="107"/>
        <v>17.630790979811906</v>
      </c>
      <c r="AH71" s="2">
        <f>AVERAGE(AG70:AG71)</f>
        <v>21.380218687887087</v>
      </c>
      <c r="AI71">
        <f>STDEV(AG70:AG71)</f>
        <v>5.302491515897402</v>
      </c>
      <c r="AK71">
        <v>25</v>
      </c>
      <c r="AL71">
        <v>0</v>
      </c>
      <c r="AM71">
        <v>0</v>
      </c>
      <c r="AN71">
        <v>0</v>
      </c>
    </row>
    <row r="72" spans="1:40" customFormat="1" x14ac:dyDescent="0.2">
      <c r="A72">
        <v>4465</v>
      </c>
      <c r="B72" t="s">
        <v>145</v>
      </c>
      <c r="C72" t="s">
        <v>62</v>
      </c>
      <c r="D72" t="s">
        <v>79</v>
      </c>
      <c r="E72" t="s">
        <v>217</v>
      </c>
      <c r="F72" s="15">
        <v>-7.7005919769842901</v>
      </c>
      <c r="G72" s="15">
        <v>-7.7303952109802303</v>
      </c>
      <c r="H72" s="15">
        <v>5.4037529921992303E-3</v>
      </c>
      <c r="I72" s="15">
        <v>-14.542797798938199</v>
      </c>
      <c r="J72" s="15">
        <v>-14.6495809226498</v>
      </c>
      <c r="K72" s="15">
        <v>2.14784903878526E-3</v>
      </c>
      <c r="L72" s="15">
        <v>4.5835161788733798E-3</v>
      </c>
      <c r="M72" s="15">
        <v>5.2998376047800402E-3</v>
      </c>
      <c r="N72" s="15">
        <v>-17.817076093223999</v>
      </c>
      <c r="O72" s="15">
        <v>5.3486617759075103E-3</v>
      </c>
      <c r="P72" s="15">
        <v>-34.149561696499298</v>
      </c>
      <c r="Q72" s="15">
        <v>2.1051152002219999E-3</v>
      </c>
      <c r="R72" s="15">
        <v>-51.981384395628197</v>
      </c>
      <c r="S72" s="15">
        <v>0.16466801321397101</v>
      </c>
      <c r="T72" s="15">
        <v>193.627535168977</v>
      </c>
      <c r="U72" s="15">
        <v>0.138418918711088</v>
      </c>
      <c r="V72" s="14">
        <v>44882.655902777777</v>
      </c>
      <c r="W72">
        <v>2.5</v>
      </c>
      <c r="X72" s="15">
        <v>0.17404105855921101</v>
      </c>
      <c r="Y72" s="15">
        <v>0.166110810206929</v>
      </c>
      <c r="Z72" s="76">
        <f>((((N72/1000)+1)/((SMOW!$Z$4/1000)+1))-1)*1000</f>
        <v>-7.6144683997514395</v>
      </c>
      <c r="AA72" s="76">
        <f>((((P72/1000)+1)/((SMOW!$AA$4/1000)+1))-1)*1000</f>
        <v>-14.436605150244031</v>
      </c>
      <c r="AB72" s="76">
        <f>Z72*SMOW!$AN$6</f>
        <v>-7.8064188571674267</v>
      </c>
      <c r="AC72" s="76">
        <f>AA72*SMOW!$AN$12</f>
        <v>-14.78868391477029</v>
      </c>
      <c r="AD72" s="76">
        <f t="shared" ref="AD72" si="128">LN((AB72/1000)+1)*1000</f>
        <v>-7.8370484539612395</v>
      </c>
      <c r="AE72" s="76">
        <f t="shared" ref="AE72" si="129">LN((AC72/1000)+1)*1000</f>
        <v>-14.899126722516804</v>
      </c>
      <c r="AF72" s="44">
        <f>(AD72-SMOW!AN$14*AE72)</f>
        <v>2.969045552763383E-2</v>
      </c>
      <c r="AG72" s="45">
        <f t="shared" si="107"/>
        <v>29.69045552763383</v>
      </c>
      <c r="AK72">
        <v>25</v>
      </c>
      <c r="AL72">
        <v>0</v>
      </c>
      <c r="AM72">
        <v>0</v>
      </c>
      <c r="AN72">
        <v>0</v>
      </c>
    </row>
    <row r="73" spans="1:40" customFormat="1" x14ac:dyDescent="0.2">
      <c r="A73">
        <v>4466</v>
      </c>
      <c r="B73" t="s">
        <v>145</v>
      </c>
      <c r="C73" t="s">
        <v>62</v>
      </c>
      <c r="D73" t="s">
        <v>79</v>
      </c>
      <c r="E73" t="s">
        <v>218</v>
      </c>
      <c r="F73" s="15">
        <v>-7.6807886721774503</v>
      </c>
      <c r="G73" s="15">
        <v>-7.7104382295465497</v>
      </c>
      <c r="H73" s="15">
        <v>4.4559833836818096E-3</v>
      </c>
      <c r="I73" s="15">
        <v>-14.5165230883202</v>
      </c>
      <c r="J73" s="15">
        <v>-14.622918769765</v>
      </c>
      <c r="K73" s="15">
        <v>1.45916300486655E-3</v>
      </c>
      <c r="L73" s="15">
        <v>1.0462880889351401E-2</v>
      </c>
      <c r="M73" s="15">
        <v>4.5264267213352702E-3</v>
      </c>
      <c r="N73" s="15">
        <v>-17.797474682943101</v>
      </c>
      <c r="O73" s="15">
        <v>4.4105546705756199E-3</v>
      </c>
      <c r="P73" s="15">
        <v>-34.123809750387402</v>
      </c>
      <c r="Q73" s="15">
        <v>1.4301313386908901E-3</v>
      </c>
      <c r="R73" s="15">
        <v>-51.173576832251101</v>
      </c>
      <c r="S73" s="15">
        <v>0.14552509514846099</v>
      </c>
      <c r="T73" s="15">
        <v>196.80104260654301</v>
      </c>
      <c r="U73" s="15">
        <v>9.5602662285878395E-2</v>
      </c>
      <c r="V73" s="14">
        <v>44882.732476851852</v>
      </c>
      <c r="W73">
        <v>2.5</v>
      </c>
      <c r="X73" s="15">
        <v>0.12581106194720601</v>
      </c>
      <c r="Y73" s="15">
        <v>0.33475529510061702</v>
      </c>
      <c r="Z73" s="76">
        <f>((((N73/1000)+1)/((SMOW!$Z$4/1000)+1))-1)*1000</f>
        <v>-7.5946633761776461</v>
      </c>
      <c r="AA73" s="76">
        <f>((((P73/1000)+1)/((SMOW!$AA$4/1000)+1))-1)*1000</f>
        <v>-14.410327608269103</v>
      </c>
      <c r="AB73" s="76">
        <f>Z73*SMOW!$AN$6</f>
        <v>-7.7861145757157955</v>
      </c>
      <c r="AC73" s="76">
        <f>AA73*SMOW!$AN$12</f>
        <v>-14.761765518216531</v>
      </c>
      <c r="AD73" s="76">
        <f t="shared" ref="AD73" si="130">LN((AB73/1000)+1)*1000</f>
        <v>-7.8165846310877596</v>
      </c>
      <c r="AE73" s="76">
        <f t="shared" ref="AE73" si="131">LN((AC73/1000)+1)*1000</f>
        <v>-14.871804635993243</v>
      </c>
      <c r="AF73" s="44">
        <f>(AD73-SMOW!AN$14*AE73)</f>
        <v>3.5728216716672812E-2</v>
      </c>
      <c r="AG73" s="45">
        <f t="shared" si="107"/>
        <v>35.728216716672812</v>
      </c>
      <c r="AH73" s="2">
        <f>AVERAGE(AG72:AG73)</f>
        <v>32.709336122153317</v>
      </c>
      <c r="AI73">
        <f>STDEV(AG72:AG73)</f>
        <v>4.2693418799544158</v>
      </c>
      <c r="AK73">
        <v>25</v>
      </c>
      <c r="AL73">
        <v>0</v>
      </c>
      <c r="AM73">
        <v>0</v>
      </c>
      <c r="AN73">
        <v>0</v>
      </c>
    </row>
    <row r="74" spans="1:40" customFormat="1" x14ac:dyDescent="0.2">
      <c r="A74">
        <v>4467</v>
      </c>
      <c r="B74" t="s">
        <v>145</v>
      </c>
      <c r="C74" t="s">
        <v>62</v>
      </c>
      <c r="D74" t="s">
        <v>79</v>
      </c>
      <c r="E74" t="s">
        <v>219</v>
      </c>
      <c r="F74" s="15">
        <v>-7.8285825353066896</v>
      </c>
      <c r="G74" s="15">
        <v>-7.8593873871840998</v>
      </c>
      <c r="H74" s="15">
        <v>5.6186133450675003E-3</v>
      </c>
      <c r="I74" s="15">
        <v>-14.753900394072399</v>
      </c>
      <c r="J74" s="15">
        <v>-14.8638217613648</v>
      </c>
      <c r="K74" s="15">
        <v>1.73307458273628E-3</v>
      </c>
      <c r="L74" s="15">
        <v>-1.12894971835084E-2</v>
      </c>
      <c r="M74" s="15">
        <v>5.3327702797715702E-3</v>
      </c>
      <c r="N74" s="15">
        <v>-17.943761788881201</v>
      </c>
      <c r="O74" s="15">
        <v>5.5613316292841301E-3</v>
      </c>
      <c r="P74" s="15">
        <v>-34.3564641713931</v>
      </c>
      <c r="Q74" s="15">
        <v>1.6985931419542901E-3</v>
      </c>
      <c r="R74" s="15">
        <v>-51.497784619889899</v>
      </c>
      <c r="S74" s="15">
        <v>0.13078042323264499</v>
      </c>
      <c r="T74" s="15">
        <v>320.64313975906902</v>
      </c>
      <c r="U74" s="15">
        <v>0.17369512028289399</v>
      </c>
      <c r="V74" s="14">
        <v>44882.888437499998</v>
      </c>
      <c r="W74">
        <v>2.5</v>
      </c>
      <c r="X74" s="15">
        <v>5.6190574085957798E-3</v>
      </c>
      <c r="Y74" s="15">
        <v>6.0394697268045302E-3</v>
      </c>
      <c r="Z74" s="76">
        <f>((((N74/1000)+1)/((SMOW!$Z$4/1000)+1))-1)*1000</f>
        <v>-7.7424700666209878</v>
      </c>
      <c r="AA74" s="76">
        <f>((((P74/1000)+1)/((SMOW!$AA$4/1000)+1))-1)*1000</f>
        <v>-14.647730493746902</v>
      </c>
      <c r="AB74" s="76">
        <f>Z74*SMOW!$AN$6</f>
        <v>-7.9376472730647096</v>
      </c>
      <c r="AC74" s="76">
        <f>AA74*SMOW!$AN$12</f>
        <v>-15.004958166158852</v>
      </c>
      <c r="AD74" s="76">
        <f t="shared" ref="AD74" si="132">LN((AB74/1000)+1)*1000</f>
        <v>-7.969318101085535</v>
      </c>
      <c r="AE74" s="76">
        <f t="shared" ref="AE74" si="133">LN((AC74/1000)+1)*1000</f>
        <v>-15.118671493944422</v>
      </c>
      <c r="AF74" s="44">
        <f>(AD74-SMOW!AN$14*AE74)</f>
        <v>1.3340447717120618E-2</v>
      </c>
      <c r="AG74" s="45">
        <f t="shared" si="107"/>
        <v>13.340447717120618</v>
      </c>
      <c r="AJ74" t="s">
        <v>225</v>
      </c>
      <c r="AK74">
        <v>25</v>
      </c>
      <c r="AL74">
        <v>0</v>
      </c>
      <c r="AM74">
        <v>0</v>
      </c>
      <c r="AN74">
        <v>0</v>
      </c>
    </row>
    <row r="75" spans="1:40" customFormat="1" x14ac:dyDescent="0.2">
      <c r="A75">
        <v>4468</v>
      </c>
      <c r="B75" t="s">
        <v>145</v>
      </c>
      <c r="C75" t="s">
        <v>62</v>
      </c>
      <c r="D75" t="s">
        <v>79</v>
      </c>
      <c r="E75" t="s">
        <v>220</v>
      </c>
      <c r="F75" s="15">
        <v>-7.7959101767726704</v>
      </c>
      <c r="G75" s="15">
        <v>-7.8264577620683102</v>
      </c>
      <c r="H75" s="15">
        <v>5.56311680242809E-3</v>
      </c>
      <c r="I75" s="15">
        <v>-14.7471653198856</v>
      </c>
      <c r="J75" s="15">
        <v>-14.856985851604099</v>
      </c>
      <c r="K75" s="15">
        <v>1.6997865295312899E-3</v>
      </c>
      <c r="L75" s="15">
        <v>1.8030767578631202E-2</v>
      </c>
      <c r="M75" s="15">
        <v>5.8724691948294303E-3</v>
      </c>
      <c r="N75" s="15">
        <v>-17.911422524767499</v>
      </c>
      <c r="O75" s="15">
        <v>5.5064008734324599E-3</v>
      </c>
      <c r="P75" s="15">
        <v>-34.3498630989764</v>
      </c>
      <c r="Q75" s="15">
        <v>1.66596739148413E-3</v>
      </c>
      <c r="R75" s="15">
        <v>-51.754952473918998</v>
      </c>
      <c r="S75" s="15">
        <v>0.133736375772677</v>
      </c>
      <c r="T75" s="15">
        <v>374.94823055538598</v>
      </c>
      <c r="U75" s="15">
        <v>0.15397428322981199</v>
      </c>
      <c r="V75" s="14">
        <v>44883.482939814814</v>
      </c>
      <c r="W75">
        <v>2.5</v>
      </c>
      <c r="X75" s="15">
        <v>6.3058376152606302E-2</v>
      </c>
      <c r="Y75" s="15">
        <v>6.6668045336892703E-2</v>
      </c>
      <c r="Z75" s="76">
        <f>((((N75/1000)+1)/((SMOW!$Z$4/1000)+1))-1)*1000</f>
        <v>-7.7097948723899856</v>
      </c>
      <c r="AA75" s="76">
        <f>((((P75/1000)+1)/((SMOW!$AA$4/1000)+1))-1)*1000</f>
        <v>-14.640994693789988</v>
      </c>
      <c r="AB75" s="76">
        <f>Z75*SMOW!$AN$6</f>
        <v>-7.9041483813476168</v>
      </c>
      <c r="AC75" s="76">
        <f>AA75*SMOW!$AN$12</f>
        <v>-14.998058094054695</v>
      </c>
      <c r="AD75" s="76">
        <f t="shared" ref="AD75" si="134">LN((AB75/1000)+1)*1000</f>
        <v>-7.9355517495446906</v>
      </c>
      <c r="AE75" s="76">
        <f t="shared" ref="AE75" si="135">LN((AC75/1000)+1)*1000</f>
        <v>-15.111666333874521</v>
      </c>
      <c r="AF75" s="44">
        <f>(AD75-SMOW!AN$14*AE75)</f>
        <v>4.3408074741056346E-2</v>
      </c>
      <c r="AG75" s="45">
        <f t="shared" si="107"/>
        <v>43.408074741056346</v>
      </c>
      <c r="AJ75" t="s">
        <v>224</v>
      </c>
      <c r="AK75">
        <v>25</v>
      </c>
      <c r="AL75">
        <v>0</v>
      </c>
      <c r="AM75">
        <v>0</v>
      </c>
      <c r="AN75">
        <v>1</v>
      </c>
    </row>
    <row r="76" spans="1:40" customFormat="1" x14ac:dyDescent="0.2">
      <c r="A76">
        <v>4469</v>
      </c>
      <c r="B76" t="s">
        <v>145</v>
      </c>
      <c r="C76" t="s">
        <v>62</v>
      </c>
      <c r="D76" t="s">
        <v>79</v>
      </c>
      <c r="E76" t="s">
        <v>221</v>
      </c>
      <c r="F76" s="15">
        <v>-7.9228700649137904</v>
      </c>
      <c r="G76" s="15">
        <v>-7.9544233416314798</v>
      </c>
      <c r="H76" s="15">
        <v>5.3756056590362096E-3</v>
      </c>
      <c r="I76" s="15">
        <v>-14.948463533061901</v>
      </c>
      <c r="J76" s="15">
        <v>-15.061317935315801</v>
      </c>
      <c r="K76" s="15">
        <v>1.4591652630034299E-3</v>
      </c>
      <c r="L76" s="15">
        <v>-2.0474717847116502E-3</v>
      </c>
      <c r="M76" s="15">
        <v>5.5163265369579497E-3</v>
      </c>
      <c r="N76" s="15">
        <v>-18.037088057917199</v>
      </c>
      <c r="O76" s="15">
        <v>5.3208014045682799E-3</v>
      </c>
      <c r="P76" s="15">
        <v>-34.5471562609643</v>
      </c>
      <c r="Q76" s="15">
        <v>1.43013355189938E-3</v>
      </c>
      <c r="R76" s="15">
        <v>-51.659447671836702</v>
      </c>
      <c r="S76" s="15">
        <v>0.170683982405687</v>
      </c>
      <c r="T76" s="15">
        <v>173.03798180295101</v>
      </c>
      <c r="U76" s="15">
        <v>7.4649912912807301E-2</v>
      </c>
      <c r="V76" s="14">
        <v>44883.559606481482</v>
      </c>
      <c r="W76">
        <v>2.5</v>
      </c>
      <c r="X76" s="15">
        <v>1.21026020832711E-3</v>
      </c>
      <c r="Y76" s="15">
        <v>2.4105675725262E-4</v>
      </c>
      <c r="Z76" s="76">
        <f>((((N76/1000)+1)/((SMOW!$Z$4/1000)+1))-1)*1000</f>
        <v>-7.8367657796243329</v>
      </c>
      <c r="AA76" s="76">
        <f>((((P76/1000)+1)/((SMOW!$AA$4/1000)+1))-1)*1000</f>
        <v>-14.842314598816797</v>
      </c>
      <c r="AB76" s="76">
        <f>Z76*SMOW!$AN$6</f>
        <v>-8.0343200535523653</v>
      </c>
      <c r="AC76" s="76">
        <f>AA76*SMOW!$AN$12</f>
        <v>-15.204287772722793</v>
      </c>
      <c r="AD76" s="76">
        <f t="shared" ref="AD76" si="136">LN((AB76/1000)+1)*1000</f>
        <v>-8.0667691239260577</v>
      </c>
      <c r="AE76" s="76">
        <f t="shared" ref="AE76" si="137">LN((AC76/1000)+1)*1000</f>
        <v>-15.321058074177177</v>
      </c>
      <c r="AF76" s="44">
        <f>(AD76-SMOW!AN$14*AE76)</f>
        <v>2.2749539239491412E-2</v>
      </c>
      <c r="AG76" s="45">
        <f t="shared" si="107"/>
        <v>22.749539239491412</v>
      </c>
      <c r="AH76" s="2">
        <f>AVERAGE(AG74,AG76)</f>
        <v>18.044993478306015</v>
      </c>
      <c r="AI76">
        <f>STDEV(AG74,AG76)</f>
        <v>6.6532324202732385</v>
      </c>
      <c r="AK76">
        <v>25</v>
      </c>
      <c r="AL76">
        <v>0</v>
      </c>
      <c r="AM76">
        <v>0</v>
      </c>
      <c r="AN76">
        <v>0</v>
      </c>
    </row>
    <row r="77" spans="1:40" customFormat="1" x14ac:dyDescent="0.2">
      <c r="A77">
        <v>4470</v>
      </c>
      <c r="B77" t="s">
        <v>145</v>
      </c>
      <c r="C77" t="s">
        <v>62</v>
      </c>
      <c r="D77" t="s">
        <v>79</v>
      </c>
      <c r="E77" t="s">
        <v>222</v>
      </c>
      <c r="F77" s="15">
        <v>-7.4699264208956402</v>
      </c>
      <c r="G77" s="15">
        <v>-7.4979663242649597</v>
      </c>
      <c r="H77" s="15">
        <v>3.7595472360243101E-3</v>
      </c>
      <c r="I77" s="15">
        <v>-14.109360244143801</v>
      </c>
      <c r="J77" s="15">
        <v>-14.209843604852001</v>
      </c>
      <c r="K77" s="15">
        <v>1.5392163152035999E-3</v>
      </c>
      <c r="L77" s="15">
        <v>4.8310990969113697E-3</v>
      </c>
      <c r="M77" s="15">
        <v>3.9561409857347797E-3</v>
      </c>
      <c r="N77" s="15">
        <v>-17.588762170539098</v>
      </c>
      <c r="O77" s="15">
        <v>3.72121868358188E-3</v>
      </c>
      <c r="P77" s="15">
        <v>-33.7247478625344</v>
      </c>
      <c r="Q77" s="15">
        <v>1.50859189964119E-3</v>
      </c>
      <c r="R77" s="15">
        <v>-50.5755598147516</v>
      </c>
      <c r="S77" s="15">
        <v>0.14701067303419799</v>
      </c>
      <c r="T77" s="15">
        <v>185.70435434200499</v>
      </c>
      <c r="U77" s="15">
        <v>7.7169082678643294E-2</v>
      </c>
      <c r="V77" s="14">
        <v>44883.636111111111</v>
      </c>
      <c r="W77">
        <v>2.5</v>
      </c>
      <c r="X77" s="15">
        <v>2.2540533734704001E-2</v>
      </c>
      <c r="Y77" s="15">
        <v>2.03295756569681E-2</v>
      </c>
      <c r="Z77" s="76">
        <f>((((N77/1000)+1)/((SMOW!$Z$4/1000)+1))-1)*1000</f>
        <v>-7.3837828237548475</v>
      </c>
      <c r="AA77" s="76">
        <f>((((P77/1000)+1)/((SMOW!$AA$4/1000)+1))-1)*1000</f>
        <v>-14.003120888315346</v>
      </c>
      <c r="AB77" s="76">
        <f>Z77*SMOW!$AN$6</f>
        <v>-7.5699180095711442</v>
      </c>
      <c r="AC77" s="76">
        <f>AA77*SMOW!$AN$12</f>
        <v>-14.344627873549101</v>
      </c>
      <c r="AD77" s="76">
        <f t="shared" ref="AD77" si="138">LN((AB77/1000)+1)*1000</f>
        <v>-7.5987152595033045</v>
      </c>
      <c r="AE77" s="76">
        <f t="shared" ref="AE77" si="139">LN((AC77/1000)+1)*1000</f>
        <v>-14.448506646190628</v>
      </c>
      <c r="AF77" s="44">
        <f>(AD77-SMOW!AN$14*AE77)</f>
        <v>3.0096249685347409E-2</v>
      </c>
      <c r="AG77" s="45">
        <f t="shared" si="107"/>
        <v>30.096249685347409</v>
      </c>
      <c r="AK77">
        <v>25</v>
      </c>
      <c r="AL77">
        <v>0</v>
      </c>
      <c r="AM77">
        <v>0</v>
      </c>
      <c r="AN77">
        <v>0</v>
      </c>
    </row>
    <row r="78" spans="1:40" customFormat="1" x14ac:dyDescent="0.2">
      <c r="A78">
        <v>4471</v>
      </c>
      <c r="B78" t="s">
        <v>145</v>
      </c>
      <c r="C78" t="s">
        <v>62</v>
      </c>
      <c r="D78" t="s">
        <v>79</v>
      </c>
      <c r="E78" t="s">
        <v>223</v>
      </c>
      <c r="F78" s="15">
        <v>-7.4203072134502497</v>
      </c>
      <c r="G78" s="15">
        <v>-7.4479748818678404</v>
      </c>
      <c r="H78" s="15">
        <v>3.4577840492915702E-3</v>
      </c>
      <c r="I78" s="15">
        <v>-14.00079434561</v>
      </c>
      <c r="J78" s="15">
        <v>-14.0997300454389</v>
      </c>
      <c r="K78" s="15">
        <v>1.4342785429533799E-3</v>
      </c>
      <c r="L78" s="15">
        <v>-3.31741787609154E-3</v>
      </c>
      <c r="M78" s="15">
        <v>3.5992260370529198E-3</v>
      </c>
      <c r="N78" s="15">
        <v>-17.539648830496098</v>
      </c>
      <c r="O78" s="15">
        <v>3.42253196999929E-3</v>
      </c>
      <c r="P78" s="15">
        <v>-33.618342002950101</v>
      </c>
      <c r="Q78" s="15">
        <v>1.4057419807440301E-3</v>
      </c>
      <c r="R78" s="15">
        <v>-51.121281210763399</v>
      </c>
      <c r="S78" s="15">
        <v>0.15089958440792201</v>
      </c>
      <c r="T78" s="15">
        <v>178.47208597644101</v>
      </c>
      <c r="U78" s="15">
        <v>5.8999701768040799E-2</v>
      </c>
      <c r="V78" s="14">
        <v>44883.712650462963</v>
      </c>
      <c r="W78">
        <v>2.5</v>
      </c>
      <c r="X78" s="15">
        <v>2.5566426414997501E-2</v>
      </c>
      <c r="Y78" s="15">
        <v>2.3259179437785198E-2</v>
      </c>
      <c r="Z78" s="76">
        <f>((((N78/1000)+1)/((SMOW!$Z$4/1000)+1))-1)*1000</f>
        <v>-7.3341593097627777</v>
      </c>
      <c r="AA78" s="76">
        <f>((((P78/1000)+1)/((SMOW!$AA$4/1000)+1))-1)*1000</f>
        <v>-13.894543290744355</v>
      </c>
      <c r="AB78" s="76">
        <f>Z78*SMOW!$AN$6</f>
        <v>-7.5190435538574327</v>
      </c>
      <c r="AC78" s="76">
        <f>AA78*SMOW!$AN$12</f>
        <v>-14.233402294267023</v>
      </c>
      <c r="AD78" s="76">
        <f t="shared" ref="AD78" si="140">LN((AB78/1000)+1)*1000</f>
        <v>-7.5474540646792434</v>
      </c>
      <c r="AE78" s="76">
        <f t="shared" ref="AE78" si="141">LN((AC78/1000)+1)*1000</f>
        <v>-14.335668724018658</v>
      </c>
      <c r="AF78" s="44">
        <f>(AD78-SMOW!AN$14*AE78)</f>
        <v>2.1779021602609028E-2</v>
      </c>
      <c r="AG78" s="45">
        <f t="shared" si="107"/>
        <v>21.779021602609028</v>
      </c>
      <c r="AH78" s="2">
        <f>AVERAGE(AG77:AG78)</f>
        <v>25.937635643978219</v>
      </c>
      <c r="AI78">
        <f>STDEV(AG77:AG78)</f>
        <v>5.8811683779794954</v>
      </c>
      <c r="AK78">
        <v>25</v>
      </c>
      <c r="AL78">
        <v>0</v>
      </c>
      <c r="AM78">
        <v>0</v>
      </c>
      <c r="AN78">
        <v>0</v>
      </c>
    </row>
    <row r="79" spans="1:40" customFormat="1" x14ac:dyDescent="0.2">
      <c r="A79">
        <v>4472</v>
      </c>
      <c r="B79" t="s">
        <v>145</v>
      </c>
      <c r="C79" t="s">
        <v>62</v>
      </c>
      <c r="D79" t="s">
        <v>79</v>
      </c>
      <c r="E79" t="s">
        <v>227</v>
      </c>
      <c r="F79" s="15">
        <v>-7.4523036932786404</v>
      </c>
      <c r="G79" s="15">
        <v>-7.48021138004479</v>
      </c>
      <c r="H79" s="15">
        <v>5.2075267558960598E-3</v>
      </c>
      <c r="I79" s="15">
        <v>-14.0826956817527</v>
      </c>
      <c r="J79" s="15">
        <v>-14.1827981046999</v>
      </c>
      <c r="K79" s="15">
        <v>4.1656663128704302E-3</v>
      </c>
      <c r="L79" s="15">
        <v>8.3060192367659103E-3</v>
      </c>
      <c r="M79" s="15">
        <v>5.1002176638154902E-3</v>
      </c>
      <c r="N79" s="15">
        <v>-17.571319106481901</v>
      </c>
      <c r="O79" s="15">
        <v>5.1544360644319E-3</v>
      </c>
      <c r="P79" s="15">
        <v>-33.698613821182597</v>
      </c>
      <c r="Q79" s="15">
        <v>4.0827857619028397E-3</v>
      </c>
      <c r="R79" s="15">
        <v>-49.653742828781702</v>
      </c>
      <c r="S79" s="15">
        <v>0.15935948263267199</v>
      </c>
      <c r="T79" s="15">
        <v>170.69561715740599</v>
      </c>
      <c r="U79" s="15">
        <v>0.166276536740915</v>
      </c>
      <c r="V79" s="14">
        <v>44886.497662037036</v>
      </c>
      <c r="W79">
        <v>2.5</v>
      </c>
      <c r="X79" s="15">
        <v>0.14302479056783901</v>
      </c>
      <c r="Y79" s="15">
        <v>0.136942993068427</v>
      </c>
      <c r="Z79" s="76">
        <f>((((N79/1000)+1)/((SMOW!$Z$4/1000)+1))-1)*1000</f>
        <v>-7.3661585666273677</v>
      </c>
      <c r="AA79" s="76">
        <f>((((P79/1000)+1)/((SMOW!$AA$4/1000)+1))-1)*1000</f>
        <v>-13.976453452556715</v>
      </c>
      <c r="AB79" s="76">
        <f>Z79*SMOW!$AN$6</f>
        <v>-7.5518494687406355</v>
      </c>
      <c r="AC79" s="76">
        <f>AA79*SMOW!$AN$12</f>
        <v>-14.31731007451342</v>
      </c>
      <c r="AD79" s="76">
        <f t="shared" ref="AD79" si="142">LN((AB79/1000)+1)*1000</f>
        <v>-7.5805090637427988</v>
      </c>
      <c r="AE79" s="76">
        <f t="shared" ref="AE79" si="143">LN((AC79/1000)+1)*1000</f>
        <v>-14.420791664612121</v>
      </c>
      <c r="AF79" s="44">
        <f>(AD79-SMOW!AN$14*AE79)</f>
        <v>3.3668935172401326E-2</v>
      </c>
      <c r="AG79" s="45">
        <f t="shared" si="107"/>
        <v>33.668935172401326</v>
      </c>
      <c r="AJ79" s="62" t="s">
        <v>329</v>
      </c>
      <c r="AK79">
        <v>25</v>
      </c>
      <c r="AL79">
        <v>1</v>
      </c>
      <c r="AM79">
        <v>0</v>
      </c>
      <c r="AN79">
        <v>0</v>
      </c>
    </row>
    <row r="80" spans="1:40" customFormat="1" x14ac:dyDescent="0.2">
      <c r="A80">
        <v>4473</v>
      </c>
      <c r="B80" t="s">
        <v>145</v>
      </c>
      <c r="C80" t="s">
        <v>62</v>
      </c>
      <c r="D80" t="s">
        <v>79</v>
      </c>
      <c r="E80" t="s">
        <v>228</v>
      </c>
      <c r="F80" s="15">
        <v>-7.4644384135406998</v>
      </c>
      <c r="G80" s="15">
        <v>-7.4924371605243003</v>
      </c>
      <c r="H80" s="15">
        <v>4.5603196176463301E-3</v>
      </c>
      <c r="I80" s="15">
        <v>-14.080115474185501</v>
      </c>
      <c r="J80" s="15">
        <v>-14.1801807425538</v>
      </c>
      <c r="K80" s="15">
        <v>1.5048853869149799E-3</v>
      </c>
      <c r="L80" s="15">
        <v>-5.3017284558668897E-3</v>
      </c>
      <c r="M80" s="15">
        <v>4.6983627905862E-3</v>
      </c>
      <c r="N80" s="15">
        <v>-17.583330113372899</v>
      </c>
      <c r="O80" s="15">
        <v>4.5138271975127897E-3</v>
      </c>
      <c r="P80" s="15">
        <v>-33.696084949706403</v>
      </c>
      <c r="Q80" s="15">
        <v>1.4749440232434501E-3</v>
      </c>
      <c r="R80" s="15">
        <v>-49.983098466120801</v>
      </c>
      <c r="S80" s="15">
        <v>0.14746871150051599</v>
      </c>
      <c r="T80" s="15">
        <v>174.72638398635399</v>
      </c>
      <c r="U80" s="15">
        <v>8.0631966484420906E-2</v>
      </c>
      <c r="V80" s="14">
        <v>44886.574328703704</v>
      </c>
      <c r="W80">
        <v>2.5</v>
      </c>
      <c r="X80" s="15">
        <v>1.42752858404921E-2</v>
      </c>
      <c r="Y80" s="15">
        <v>1.12930801684778E-2</v>
      </c>
      <c r="Z80" s="76">
        <f>((((N80/1000)+1)/((SMOW!$Z$4/1000)+1))-1)*1000</f>
        <v>-7.3782943400850787</v>
      </c>
      <c r="AA80" s="76">
        <f>((((P80/1000)+1)/((SMOW!$AA$4/1000)+1))-1)*1000</f>
        <v>-13.973872966946965</v>
      </c>
      <c r="AB80" s="76">
        <f>Z80*SMOW!$AN$6</f>
        <v>-7.5642911686457373</v>
      </c>
      <c r="AC80" s="76">
        <f>AA80*SMOW!$AN$12</f>
        <v>-14.314666656228301</v>
      </c>
      <c r="AD80" s="76">
        <f t="shared" ref="AD80" si="144">LN((AB80/1000)+1)*1000</f>
        <v>-7.5930455150284333</v>
      </c>
      <c r="AE80" s="76">
        <f t="shared" ref="AE80" si="145">LN((AC80/1000)+1)*1000</f>
        <v>-14.418109853551018</v>
      </c>
      <c r="AF80" s="44">
        <f>(AD80-SMOW!AN$14*AE80)</f>
        <v>1.9716487646504355E-2</v>
      </c>
      <c r="AG80" s="45">
        <f t="shared" si="107"/>
        <v>19.716487646504355</v>
      </c>
      <c r="AH80" s="2">
        <f>AVERAGE(AG79:AG80)</f>
        <v>26.692711409452841</v>
      </c>
      <c r="AI80">
        <f>STDEV(AG79:AG80)</f>
        <v>9.865870259711226</v>
      </c>
      <c r="AK80">
        <v>25</v>
      </c>
      <c r="AL80">
        <v>0</v>
      </c>
      <c r="AM80">
        <v>0</v>
      </c>
      <c r="AN80">
        <v>0</v>
      </c>
    </row>
    <row r="81" spans="1:40" customFormat="1" x14ac:dyDescent="0.2">
      <c r="A81">
        <v>4474</v>
      </c>
      <c r="B81" t="s">
        <v>145</v>
      </c>
      <c r="C81" t="s">
        <v>61</v>
      </c>
      <c r="D81" t="s">
        <v>68</v>
      </c>
      <c r="E81" t="s">
        <v>232</v>
      </c>
      <c r="F81" s="15">
        <v>-10.399546270759901</v>
      </c>
      <c r="G81" s="15">
        <v>-10.4539999549452</v>
      </c>
      <c r="H81" s="15">
        <v>5.2489191195845596E-3</v>
      </c>
      <c r="I81" s="15">
        <v>-19.641161871243799</v>
      </c>
      <c r="J81" s="15">
        <v>-19.8366130244139</v>
      </c>
      <c r="K81" s="15">
        <v>1.4397771899321401E-3</v>
      </c>
      <c r="L81" s="15">
        <v>1.9731721945325301E-2</v>
      </c>
      <c r="M81" s="15">
        <v>5.3596333030148302E-3</v>
      </c>
      <c r="N81" s="15">
        <v>-20.4885145706819</v>
      </c>
      <c r="O81" s="15">
        <v>5.1954064333204902E-3</v>
      </c>
      <c r="P81" s="15">
        <v>-39.1464881615641</v>
      </c>
      <c r="Q81" s="15">
        <v>1.41113122604301E-3</v>
      </c>
      <c r="R81" s="15">
        <v>-57.904670810607598</v>
      </c>
      <c r="S81" s="15">
        <v>0.14718195455112401</v>
      </c>
      <c r="T81" s="15">
        <v>154.40160417074799</v>
      </c>
      <c r="U81" s="15">
        <v>6.8869038764933194E-2</v>
      </c>
      <c r="V81" s="14">
        <v>44886.662754629629</v>
      </c>
      <c r="W81">
        <v>2.5</v>
      </c>
      <c r="X81" s="80">
        <v>8.5133695402478493E-5</v>
      </c>
      <c r="Y81" s="80">
        <v>3.6348995429504299E-4</v>
      </c>
      <c r="Z81" s="76">
        <f>((((N81/1000)+1)/((SMOW!$Z$4/1000)+1))-1)*1000</f>
        <v>-10.31365694096964</v>
      </c>
      <c r="AA81" s="76">
        <f>((((P81/1000)+1)/((SMOW!$AA$4/1000)+1))-1)*1000</f>
        <v>-19.535518621126901</v>
      </c>
      <c r="AB81" s="76">
        <f>Z81*SMOW!$AN$6</f>
        <v>-10.573650293560783</v>
      </c>
      <c r="AC81" s="76">
        <f>AA81*SMOW!$AN$12</f>
        <v>-20.011949277013464</v>
      </c>
      <c r="AD81" s="76">
        <f t="shared" ref="AD81" si="146">LN((AB81/1000)+1)*1000</f>
        <v>-10.629948537454817</v>
      </c>
      <c r="AE81" s="76">
        <f t="shared" ref="AE81" si="147">LN((AC81/1000)+1)*1000</f>
        <v>-20.214900531666014</v>
      </c>
      <c r="AF81" s="44">
        <f>(AD81-SMOW!AN$14*AE81)</f>
        <v>4.3518943264839294E-2</v>
      </c>
      <c r="AG81" s="45">
        <f t="shared" si="107"/>
        <v>43.518943264839294</v>
      </c>
      <c r="AK81">
        <v>25</v>
      </c>
      <c r="AL81">
        <v>2</v>
      </c>
      <c r="AM81">
        <v>0</v>
      </c>
      <c r="AN81">
        <v>0</v>
      </c>
    </row>
    <row r="82" spans="1:40" customFormat="1" x14ac:dyDescent="0.2">
      <c r="A82">
        <v>4475</v>
      </c>
      <c r="B82" t="s">
        <v>145</v>
      </c>
      <c r="C82" t="s">
        <v>61</v>
      </c>
      <c r="D82" t="s">
        <v>68</v>
      </c>
      <c r="E82" t="s">
        <v>231</v>
      </c>
      <c r="F82" s="15">
        <v>-10.3535669636066</v>
      </c>
      <c r="G82" s="15">
        <v>-10.4075383899235</v>
      </c>
      <c r="H82" s="15">
        <v>4.4836897427198699E-3</v>
      </c>
      <c r="I82" s="15">
        <v>-19.5419621200686</v>
      </c>
      <c r="J82" s="15">
        <v>-19.735430955007399</v>
      </c>
      <c r="K82" s="15">
        <v>1.3799920179719E-3</v>
      </c>
      <c r="L82" s="15">
        <v>1.2769154320385299E-2</v>
      </c>
      <c r="M82" s="15">
        <v>4.7065004827115502E-3</v>
      </c>
      <c r="N82" s="15">
        <v>-20.443004022178101</v>
      </c>
      <c r="O82" s="15">
        <v>4.43797856351698E-3</v>
      </c>
      <c r="P82" s="15">
        <v>-39.049262099449699</v>
      </c>
      <c r="Q82" s="15">
        <v>1.35253554638062E-3</v>
      </c>
      <c r="R82" s="15">
        <v>-58.401692830917703</v>
      </c>
      <c r="S82" s="15">
        <v>0.139878635785321</v>
      </c>
      <c r="T82" s="15">
        <v>169.02284969019601</v>
      </c>
      <c r="U82" s="15">
        <v>7.2949768402987503E-2</v>
      </c>
      <c r="V82" s="14">
        <v>44886.741909722223</v>
      </c>
      <c r="W82">
        <v>2.5</v>
      </c>
      <c r="X82" s="15">
        <v>2.2441928219562399E-3</v>
      </c>
      <c r="Y82" s="15">
        <v>1.5216630343471899E-3</v>
      </c>
      <c r="Z82" s="76">
        <f>((((N82/1000)+1)/((SMOW!$Z$4/1000)+1))-1)*1000</f>
        <v>-10.267673643183596</v>
      </c>
      <c r="AA82" s="76">
        <f>((((P82/1000)+1)/((SMOW!$AA$4/1000)+1))-1)*1000</f>
        <v>-19.436308180208471</v>
      </c>
      <c r="AB82" s="76">
        <f>Z82*SMOW!$AN$6</f>
        <v>-10.526507818983905</v>
      </c>
      <c r="AC82" s="76">
        <f>AA82*SMOW!$AN$12</f>
        <v>-19.91031929984651</v>
      </c>
      <c r="AD82" s="76">
        <f t="shared" ref="AD82" si="148">LN((AB82/1000)+1)*1000</f>
        <v>-10.582303402933116</v>
      </c>
      <c r="AE82" s="76">
        <f t="shared" ref="AE82" si="149">LN((AC82/1000)+1)*1000</f>
        <v>-20.111200585864193</v>
      </c>
      <c r="AF82" s="44">
        <f>(AD82-SMOW!AN$14*AE82)</f>
        <v>3.6410506403178999E-2</v>
      </c>
      <c r="AG82" s="45">
        <f t="shared" si="107"/>
        <v>36.410506403178999</v>
      </c>
      <c r="AH82" s="2">
        <f>AVERAGE(AG81:AG82)</f>
        <v>39.964724834009147</v>
      </c>
      <c r="AI82">
        <f>STDEV(AG81:AG82)</f>
        <v>5.0264239085164144</v>
      </c>
      <c r="AK82">
        <v>25</v>
      </c>
      <c r="AL82">
        <v>0</v>
      </c>
      <c r="AM82">
        <v>0</v>
      </c>
      <c r="AN82">
        <v>0</v>
      </c>
    </row>
    <row r="83" spans="1:40" customFormat="1" x14ac:dyDescent="0.2">
      <c r="A83">
        <v>4476</v>
      </c>
      <c r="B83" t="s">
        <v>145</v>
      </c>
      <c r="C83" t="s">
        <v>61</v>
      </c>
      <c r="D83" t="s">
        <v>104</v>
      </c>
      <c r="E83" t="s">
        <v>233</v>
      </c>
      <c r="F83" s="15">
        <v>-26.735646432710201</v>
      </c>
      <c r="G83" s="15">
        <v>-27.099545020987499</v>
      </c>
      <c r="H83" s="15">
        <v>4.9236383357477301E-3</v>
      </c>
      <c r="I83" s="15">
        <v>-50.003440754833498</v>
      </c>
      <c r="J83" s="15">
        <v>-51.296916442818102</v>
      </c>
      <c r="K83" s="15">
        <v>3.05388608441525E-3</v>
      </c>
      <c r="L83" s="15">
        <v>-1.47731391795793E-2</v>
      </c>
      <c r="M83" s="15">
        <v>4.9440099257408599E-3</v>
      </c>
      <c r="N83" s="15">
        <v>-36.658068328922198</v>
      </c>
      <c r="O83" s="15">
        <v>4.8734418843407101E-3</v>
      </c>
      <c r="P83" s="15">
        <v>-68.904675835375301</v>
      </c>
      <c r="Q83" s="15">
        <v>2.9931256340438701E-3</v>
      </c>
      <c r="R83" s="15">
        <v>-101.139743985568</v>
      </c>
      <c r="S83" s="15">
        <v>0.17021196516922499</v>
      </c>
      <c r="T83" s="15">
        <v>94.407591751212905</v>
      </c>
      <c r="U83" s="15">
        <v>8.6726391549490994E-2</v>
      </c>
      <c r="V83" s="14">
        <v>44887.488923611112</v>
      </c>
      <c r="W83">
        <v>2.5</v>
      </c>
      <c r="X83" s="15">
        <v>7.6800360858918096E-3</v>
      </c>
      <c r="Y83" s="15">
        <v>9.7589789235268207E-3</v>
      </c>
      <c r="Z83" s="76">
        <f>((((N83/1000)+1)/((SMOW!$Z$4/1000)+1))-1)*1000</f>
        <v>-26.651174944523405</v>
      </c>
      <c r="AA83" s="76">
        <f>((((P83/1000)+1)/((SMOW!$AA$4/1000)+1))-1)*1000</f>
        <v>-49.901069337128789</v>
      </c>
      <c r="AB83" s="76">
        <f>Z83*SMOW!$AN$6</f>
        <v>-27.323015045854937</v>
      </c>
      <c r="AC83" s="76">
        <f>AA83*SMOW!$AN$12</f>
        <v>-51.118052600015808</v>
      </c>
      <c r="AD83" s="76">
        <f t="shared" ref="AD83" si="150">LN((AB83/1000)+1)*1000</f>
        <v>-27.703230377574808</v>
      </c>
      <c r="AE83" s="76">
        <f t="shared" ref="AE83" si="151">LN((AC83/1000)+1)*1000</f>
        <v>-52.470884948931953</v>
      </c>
      <c r="AF83" s="44">
        <f>(AD83-SMOW!AN$14*AE83)</f>
        <v>1.3968754612641021E-3</v>
      </c>
      <c r="AG83" s="45">
        <f t="shared" si="107"/>
        <v>1.3968754612641021</v>
      </c>
      <c r="AK83">
        <v>25</v>
      </c>
      <c r="AL83">
        <v>2</v>
      </c>
      <c r="AM83">
        <v>0</v>
      </c>
      <c r="AN83">
        <v>0</v>
      </c>
    </row>
    <row r="84" spans="1:40" customFormat="1" x14ac:dyDescent="0.2">
      <c r="A84">
        <v>4477</v>
      </c>
      <c r="B84" t="s">
        <v>145</v>
      </c>
      <c r="C84" t="s">
        <v>61</v>
      </c>
      <c r="D84" t="s">
        <v>104</v>
      </c>
      <c r="E84" t="s">
        <v>234</v>
      </c>
      <c r="F84" s="15">
        <v>-26.736237371873599</v>
      </c>
      <c r="G84" s="15">
        <v>-27.100152171602101</v>
      </c>
      <c r="H84" s="15">
        <v>4.8144889910796797E-3</v>
      </c>
      <c r="I84" s="15">
        <v>-50.019768371242598</v>
      </c>
      <c r="J84" s="15">
        <v>-51.314103483646903</v>
      </c>
      <c r="K84" s="15">
        <v>1.77080549775604E-3</v>
      </c>
      <c r="L84" s="15">
        <v>-6.3055322365555E-3</v>
      </c>
      <c r="M84" s="15">
        <v>4.8469831161755397E-3</v>
      </c>
      <c r="N84" s="15">
        <v>-36.658653243465899</v>
      </c>
      <c r="O84" s="15">
        <v>4.7654053163215101E-3</v>
      </c>
      <c r="P84" s="15">
        <v>-68.920678595748896</v>
      </c>
      <c r="Q84" s="15">
        <v>1.73557335857621E-3</v>
      </c>
      <c r="R84" s="15">
        <v>-100.47045342926199</v>
      </c>
      <c r="S84" s="15">
        <v>0.17539095732900101</v>
      </c>
      <c r="T84" s="15">
        <v>100.58489656219</v>
      </c>
      <c r="U84" s="15">
        <v>5.6566597216408901E-2</v>
      </c>
      <c r="V84" s="14">
        <v>44887.566793981481</v>
      </c>
      <c r="W84">
        <v>2.5</v>
      </c>
      <c r="X84" s="15">
        <v>7.5336366465324794E-2</v>
      </c>
      <c r="Y84" s="15">
        <v>6.9943960191447302E-2</v>
      </c>
      <c r="Z84" s="76">
        <f>((((N84/1000)+1)/((SMOW!$Z$4/1000)+1))-1)*1000</f>
        <v>-26.651765934975646</v>
      </c>
      <c r="AA84" s="76">
        <f>((((P84/1000)+1)/((SMOW!$AA$4/1000)+1))-1)*1000</f>
        <v>-49.917398712998271</v>
      </c>
      <c r="AB84" s="76">
        <f>Z84*SMOW!$AN$6</f>
        <v>-27.323620934377757</v>
      </c>
      <c r="AC84" s="76">
        <f>AA84*SMOW!$AN$12</f>
        <v>-51.134780215389789</v>
      </c>
      <c r="AD84" s="76">
        <f t="shared" ref="AD84" si="152">LN((AB84/1000)+1)*1000</f>
        <v>-27.703853286023218</v>
      </c>
      <c r="AE84" s="76">
        <f t="shared" ref="AE84" si="153">LN((AC84/1000)+1)*1000</f>
        <v>-52.488513867750697</v>
      </c>
      <c r="AF84" s="44">
        <f>(AD84-SMOW!AN$14*AE84)</f>
        <v>1.0082036149150042E-2</v>
      </c>
      <c r="AG84" s="45">
        <f t="shared" si="107"/>
        <v>10.082036149150042</v>
      </c>
      <c r="AH84" s="2">
        <f>AVERAGE(AG83:AG84)</f>
        <v>5.7394558052070721</v>
      </c>
      <c r="AI84">
        <f>STDEV(AG83:AG84)</f>
        <v>6.1413360180989685</v>
      </c>
      <c r="AK84">
        <v>25</v>
      </c>
      <c r="AL84">
        <v>0</v>
      </c>
      <c r="AM84">
        <v>0</v>
      </c>
      <c r="AN84">
        <v>0</v>
      </c>
    </row>
    <row r="85" spans="1:40" customFormat="1" x14ac:dyDescent="0.2">
      <c r="A85">
        <v>4478</v>
      </c>
      <c r="B85" t="s">
        <v>145</v>
      </c>
      <c r="C85" t="s">
        <v>62</v>
      </c>
      <c r="D85" t="s">
        <v>238</v>
      </c>
      <c r="E85" t="s">
        <v>235</v>
      </c>
      <c r="F85" s="15">
        <v>-7.4959180460411003</v>
      </c>
      <c r="G85" s="15">
        <v>-7.52415395701449</v>
      </c>
      <c r="H85" s="15">
        <v>4.0688342782124604E-3</v>
      </c>
      <c r="I85" s="15">
        <v>-14.155860456526501</v>
      </c>
      <c r="J85" s="15">
        <v>-14.2570103948143</v>
      </c>
      <c r="K85" s="15">
        <v>1.3219225322549401E-3</v>
      </c>
      <c r="L85" s="15">
        <v>3.5475314474541198E-3</v>
      </c>
      <c r="M85" s="15">
        <v>4.2882925786422903E-3</v>
      </c>
      <c r="N85" s="15">
        <v>-17.6144888112849</v>
      </c>
      <c r="O85" s="15">
        <v>4.0273525469785602E-3</v>
      </c>
      <c r="P85" s="15">
        <v>-33.770322901623601</v>
      </c>
      <c r="Q85" s="15">
        <v>1.2956214174802E-3</v>
      </c>
      <c r="R85" s="15">
        <v>-50.916738582519301</v>
      </c>
      <c r="S85" s="15">
        <v>0.14024879105298199</v>
      </c>
      <c r="T85" s="15">
        <v>188.98386835871599</v>
      </c>
      <c r="U85" s="15">
        <v>7.8240379243323499E-2</v>
      </c>
      <c r="V85" s="14">
        <v>44887.643483796295</v>
      </c>
      <c r="W85">
        <v>2.5</v>
      </c>
      <c r="X85" s="15">
        <v>5.0165539737901397E-4</v>
      </c>
      <c r="Y85" s="15">
        <v>1.3987513325084899E-4</v>
      </c>
      <c r="Z85" s="76">
        <f>((((N85/1000)+1)/((SMOW!$Z$4/1000)+1))-1)*1000</f>
        <v>-7.4097767047635044</v>
      </c>
      <c r="AA85" s="76">
        <f>((((P85/1000)+1)/((SMOW!$AA$4/1000)+1))-1)*1000</f>
        <v>-14.049626111550584</v>
      </c>
      <c r="AB85" s="76">
        <f>Z85*SMOW!$AN$6</f>
        <v>-7.5965671611893404</v>
      </c>
      <c r="AC85" s="76">
        <f>AA85*SMOW!$AN$12</f>
        <v>-14.392267262425795</v>
      </c>
      <c r="AD85" s="76">
        <f t="shared" ref="AD85" si="154">LN((AB85/1000)+1)*1000</f>
        <v>-7.6255680422890704</v>
      </c>
      <c r="AE85" s="76">
        <f t="shared" ref="AE85" si="155">LN((AC85/1000)+1)*1000</f>
        <v>-14.496840517776294</v>
      </c>
      <c r="AF85" s="44">
        <f>(AD85-SMOW!AN$14*AE85)</f>
        <v>2.876375109681284E-2</v>
      </c>
      <c r="AG85" s="45">
        <f t="shared" si="107"/>
        <v>28.76375109681284</v>
      </c>
      <c r="AK85">
        <v>25</v>
      </c>
      <c r="AL85">
        <v>2</v>
      </c>
      <c r="AM85">
        <v>0</v>
      </c>
      <c r="AN85">
        <v>0</v>
      </c>
    </row>
    <row r="86" spans="1:40" customFormat="1" x14ac:dyDescent="0.2">
      <c r="A86">
        <v>4479</v>
      </c>
      <c r="B86" t="s">
        <v>145</v>
      </c>
      <c r="C86" t="s">
        <v>62</v>
      </c>
      <c r="D86" t="s">
        <v>238</v>
      </c>
      <c r="E86" t="s">
        <v>236</v>
      </c>
      <c r="F86" s="15">
        <v>-7.4653634441943497</v>
      </c>
      <c r="G86" s="15">
        <v>-7.4933693884150196</v>
      </c>
      <c r="H86" s="15">
        <v>5.8128375819790704E-3</v>
      </c>
      <c r="I86" s="15">
        <v>-14.1122894772056</v>
      </c>
      <c r="J86" s="15">
        <v>-14.2128147515458</v>
      </c>
      <c r="K86" s="15">
        <v>1.35073399576133E-3</v>
      </c>
      <c r="L86" s="15">
        <v>1.0996800401151899E-2</v>
      </c>
      <c r="M86" s="15">
        <v>5.8371428457669704E-3</v>
      </c>
      <c r="N86" s="15">
        <v>-17.584245713346899</v>
      </c>
      <c r="O86" s="15">
        <v>5.7535757517367999E-3</v>
      </c>
      <c r="P86" s="15">
        <v>-33.727618815255902</v>
      </c>
      <c r="Q86" s="15">
        <v>1.32385964496865E-3</v>
      </c>
      <c r="R86" s="15">
        <v>-50.729985719455499</v>
      </c>
      <c r="S86" s="15">
        <v>0.125527994326185</v>
      </c>
      <c r="T86" s="15">
        <v>180.24165572926299</v>
      </c>
      <c r="U86" s="15">
        <v>9.7982119416390998E-2</v>
      </c>
      <c r="V86" s="14">
        <v>44887.719965277778</v>
      </c>
      <c r="W86">
        <v>2.5</v>
      </c>
      <c r="X86" s="15">
        <v>0.133177109544108</v>
      </c>
      <c r="Y86" s="15">
        <v>0.34351845455590002</v>
      </c>
      <c r="Z86" s="76">
        <f>((((N86/1000)+1)/((SMOW!$Z$4/1000)+1))-1)*1000</f>
        <v>-7.3792194510240439</v>
      </c>
      <c r="AA86" s="76">
        <f>((((P86/1000)+1)/((SMOW!$AA$4/1000)+1))-1)*1000</f>
        <v>-14.006050437030515</v>
      </c>
      <c r="AB86" s="76">
        <f>Z86*SMOW!$AN$6</f>
        <v>-7.5652396003811875</v>
      </c>
      <c r="AC86" s="76">
        <f>AA86*SMOW!$AN$12</f>
        <v>-14.347628867862561</v>
      </c>
      <c r="AD86" s="76">
        <f t="shared" ref="AD86" si="156">LN((AB86/1000)+1)*1000</f>
        <v>-7.5940011761157162</v>
      </c>
      <c r="AE86" s="76">
        <f t="shared" ref="AE86" si="157">LN((AC86/1000)+1)*1000</f>
        <v>-14.45155131978232</v>
      </c>
      <c r="AF86" s="44">
        <f>(AD86-SMOW!AN$14*AE86)</f>
        <v>3.6417920729348907E-2</v>
      </c>
      <c r="AG86" s="45">
        <f t="shared" si="107"/>
        <v>36.417920729348907</v>
      </c>
      <c r="AH86" s="2">
        <f>AVERAGE(AG85:AG86)</f>
        <v>32.590835913080873</v>
      </c>
      <c r="AI86">
        <f>STDEV(AG85:AG86)</f>
        <v>5.4123152515183683</v>
      </c>
      <c r="AK86">
        <v>25</v>
      </c>
      <c r="AL86">
        <v>0</v>
      </c>
      <c r="AM86">
        <v>0</v>
      </c>
      <c r="AN86">
        <v>0</v>
      </c>
    </row>
    <row r="87" spans="1:40" customFormat="1" x14ac:dyDescent="0.2">
      <c r="A87">
        <v>4480</v>
      </c>
      <c r="B87" t="s">
        <v>145</v>
      </c>
      <c r="C87" t="s">
        <v>62</v>
      </c>
      <c r="D87" t="s">
        <v>238</v>
      </c>
      <c r="E87" t="s">
        <v>237</v>
      </c>
      <c r="F87" s="15">
        <v>-8.1007756737933505</v>
      </c>
      <c r="G87" s="15">
        <v>-8.1337659125872293</v>
      </c>
      <c r="H87" s="15">
        <v>5.8316117950932096E-3</v>
      </c>
      <c r="I87" s="15">
        <v>-15.2954704354381</v>
      </c>
      <c r="J87" s="15">
        <v>-15.4136528511852</v>
      </c>
      <c r="K87" s="15">
        <v>1.66759899161564E-3</v>
      </c>
      <c r="L87" s="15">
        <v>4.6427928385303699E-3</v>
      </c>
      <c r="M87" s="15">
        <v>5.9862101062557998E-3</v>
      </c>
      <c r="N87" s="15">
        <v>-18.213179920611001</v>
      </c>
      <c r="O87" s="15">
        <v>5.7721585619061998E-3</v>
      </c>
      <c r="P87" s="15">
        <v>-34.887259076191398</v>
      </c>
      <c r="Q87" s="15">
        <v>1.63442026032979E-3</v>
      </c>
      <c r="R87" s="15">
        <v>-52.277876616812399</v>
      </c>
      <c r="S87" s="15">
        <v>0.135374400355984</v>
      </c>
      <c r="T87" s="15">
        <v>168.718621029556</v>
      </c>
      <c r="U87" s="15">
        <v>9.7506559530470605E-2</v>
      </c>
      <c r="V87" s="14">
        <v>44888.479201388887</v>
      </c>
      <c r="W87">
        <v>2.5</v>
      </c>
      <c r="X87" s="15">
        <v>7.6783609089164997E-2</v>
      </c>
      <c r="Y87" s="15">
        <v>7.3685930612411105E-2</v>
      </c>
      <c r="Z87" s="76">
        <f>((((N87/1000)+1)/((SMOW!$Z$4/1000)+1))-1)*1000</f>
        <v>-8.0146868292744209</v>
      </c>
      <c r="AA87" s="76">
        <f>((((P87/1000)+1)/((SMOW!$AA$4/1000)+1))-1)*1000</f>
        <v>-15.18935889457962</v>
      </c>
      <c r="AB87" s="76">
        <f>Z87*SMOW!$AN$6</f>
        <v>-8.2167262524041202</v>
      </c>
      <c r="AC87" s="76">
        <f>AA87*SMOW!$AN$12</f>
        <v>-15.559795756840076</v>
      </c>
      <c r="AD87" s="76">
        <f t="shared" ref="AD87" si="158">LN((AB87/1000)+1)*1000</f>
        <v>-8.2506696109571376</v>
      </c>
      <c r="AE87" s="76">
        <f t="shared" ref="AE87" si="159">LN((AC87/1000)+1)*1000</f>
        <v>-15.682119930713581</v>
      </c>
      <c r="AF87" s="44">
        <f>(AD87-SMOW!AN$14*AE87)</f>
        <v>2.9489712459634276E-2</v>
      </c>
      <c r="AG87" s="45">
        <f t="shared" si="107"/>
        <v>29.489712459634276</v>
      </c>
      <c r="AK87">
        <v>25</v>
      </c>
      <c r="AL87">
        <v>1</v>
      </c>
      <c r="AM87">
        <v>0</v>
      </c>
      <c r="AN87">
        <v>0</v>
      </c>
    </row>
    <row r="88" spans="1:40" customFormat="1" x14ac:dyDescent="0.2">
      <c r="A88">
        <v>4481</v>
      </c>
      <c r="B88" t="s">
        <v>145</v>
      </c>
      <c r="C88" t="s">
        <v>62</v>
      </c>
      <c r="D88" t="s">
        <v>238</v>
      </c>
      <c r="E88" t="s">
        <v>239</v>
      </c>
      <c r="F88" s="15">
        <v>-8.0558521611590592</v>
      </c>
      <c r="G88" s="15">
        <v>-8.0884762503847796</v>
      </c>
      <c r="H88" s="15">
        <v>4.41480452454207E-3</v>
      </c>
      <c r="I88" s="15">
        <v>-15.2314157733678</v>
      </c>
      <c r="J88" s="15">
        <v>-15.348605331972999</v>
      </c>
      <c r="K88" s="15">
        <v>1.5416586641153001E-3</v>
      </c>
      <c r="L88" s="15">
        <v>1.5587364896985799E-2</v>
      </c>
      <c r="M88" s="15">
        <v>4.4129424714817699E-3</v>
      </c>
      <c r="N88" s="15">
        <v>-18.1687144028101</v>
      </c>
      <c r="O88" s="15">
        <v>4.3697956295568E-3</v>
      </c>
      <c r="P88" s="15">
        <v>-34.8244788526588</v>
      </c>
      <c r="Q88" s="15">
        <v>1.51098565531279E-3</v>
      </c>
      <c r="R88" s="15">
        <v>-52.144771548673397</v>
      </c>
      <c r="S88" s="15">
        <v>0.15033991925864901</v>
      </c>
      <c r="T88" s="15">
        <v>181.349439294017</v>
      </c>
      <c r="U88" s="15">
        <v>5.5661114531850103E-2</v>
      </c>
      <c r="V88" s="14">
        <v>44888.558981481481</v>
      </c>
      <c r="W88">
        <v>2.5</v>
      </c>
      <c r="X88" s="15">
        <v>3.4809467853209201E-2</v>
      </c>
      <c r="Y88" s="15">
        <v>3.2064495984264897E-2</v>
      </c>
      <c r="Z88" s="76">
        <f>((((N88/1000)+1)/((SMOW!$Z$4/1000)+1))-1)*1000</f>
        <v>-7.9697594176419972</v>
      </c>
      <c r="AA88" s="76">
        <f>((((P88/1000)+1)/((SMOW!$AA$4/1000)+1))-1)*1000</f>
        <v>-15.125297329993238</v>
      </c>
      <c r="AB88" s="76">
        <f>Z88*SMOW!$AN$6</f>
        <v>-8.1706662814437685</v>
      </c>
      <c r="AC88" s="76">
        <f>AA88*SMOW!$AN$12</f>
        <v>-15.494171863972326</v>
      </c>
      <c r="AD88" s="76">
        <f t="shared" ref="AD88" si="160">LN((AB88/1000)+1)*1000</f>
        <v>-8.204229120717045</v>
      </c>
      <c r="AE88" s="76">
        <f t="shared" ref="AE88" si="161">LN((AC88/1000)+1)*1000</f>
        <v>-15.615461026088553</v>
      </c>
      <c r="AF88" s="44">
        <f>(AD88-SMOW!AN$14*AE88)</f>
        <v>4.0734301057710809E-2</v>
      </c>
      <c r="AG88" s="45">
        <f t="shared" si="107"/>
        <v>40.734301057710809</v>
      </c>
      <c r="AH88" s="2">
        <f>AVERAGE(AG87:AG88)</f>
        <v>35.112006758672543</v>
      </c>
      <c r="AI88">
        <f>STDEV(AG87:AG88)</f>
        <v>7.9511248493528575</v>
      </c>
      <c r="AK88">
        <v>25</v>
      </c>
      <c r="AL88">
        <v>0</v>
      </c>
      <c r="AM88">
        <v>0</v>
      </c>
      <c r="AN88">
        <v>0</v>
      </c>
    </row>
    <row r="89" spans="1:40" customFormat="1" x14ac:dyDescent="0.2">
      <c r="A89">
        <v>4482</v>
      </c>
      <c r="B89" t="s">
        <v>145</v>
      </c>
      <c r="C89" t="s">
        <v>62</v>
      </c>
      <c r="D89" t="s">
        <v>238</v>
      </c>
      <c r="E89" t="s">
        <v>240</v>
      </c>
      <c r="F89" s="15">
        <v>-8.3398137405854893</v>
      </c>
      <c r="G89" s="15">
        <v>-8.3747847731502496</v>
      </c>
      <c r="H89" s="15">
        <v>3.3067317073564601E-3</v>
      </c>
      <c r="I89" s="15">
        <v>-15.7517292993724</v>
      </c>
      <c r="J89" s="15">
        <v>-15.877106158254801</v>
      </c>
      <c r="K89" s="15">
        <v>1.1526752567075501E-3</v>
      </c>
      <c r="L89" s="15">
        <v>8.3272784082656995E-3</v>
      </c>
      <c r="M89" s="15">
        <v>3.4573471308390401E-3</v>
      </c>
      <c r="N89" s="15">
        <v>-18.449780996323302</v>
      </c>
      <c r="O89" s="15">
        <v>3.2730196054196201E-3</v>
      </c>
      <c r="P89" s="15">
        <v>-35.334440164042299</v>
      </c>
      <c r="Q89" s="15">
        <v>1.1297415041727199E-3</v>
      </c>
      <c r="R89" s="15">
        <v>-52.770415986806697</v>
      </c>
      <c r="S89" s="15">
        <v>0.154458247045965</v>
      </c>
      <c r="T89" s="15">
        <v>172.81821751844001</v>
      </c>
      <c r="U89" s="15">
        <v>7.5873132364970994E-2</v>
      </c>
      <c r="V89" s="14">
        <v>44888.650150462963</v>
      </c>
      <c r="W89">
        <v>2.5</v>
      </c>
      <c r="X89" s="80">
        <v>6.6131795235052499E-5</v>
      </c>
      <c r="Y89" s="80">
        <v>1.16468710773624E-5</v>
      </c>
      <c r="Z89" s="76">
        <f>((((N89/1000)+1)/((SMOW!$Z$4/1000)+1))-1)*1000</f>
        <v>-8.2537456426409186</v>
      </c>
      <c r="AA89" s="76">
        <f>((((P89/1000)+1)/((SMOW!$AA$4/1000)+1))-1)*1000</f>
        <v>-15.645666924867463</v>
      </c>
      <c r="AB89" s="76">
        <f>Z89*SMOW!$AN$6</f>
        <v>-8.461811415367988</v>
      </c>
      <c r="AC89" s="76">
        <f>AA89*SMOW!$AN$12</f>
        <v>-16.027232190646281</v>
      </c>
      <c r="AD89" s="76">
        <f t="shared" ref="AD89" si="162">LN((AB89/1000)+1)*1000</f>
        <v>-8.4978157936270406</v>
      </c>
      <c r="AE89" s="76">
        <f t="shared" ref="AE89" si="163">LN((AC89/1000)+1)*1000</f>
        <v>-16.157057303337432</v>
      </c>
      <c r="AF89" s="44">
        <f>(AD89-SMOW!AN$14*AE89)</f>
        <v>3.311046253512373E-2</v>
      </c>
      <c r="AG89" s="45">
        <f t="shared" si="107"/>
        <v>33.11046253512373</v>
      </c>
      <c r="AK89">
        <v>25</v>
      </c>
      <c r="AL89">
        <v>1</v>
      </c>
      <c r="AM89">
        <v>0</v>
      </c>
      <c r="AN89">
        <v>0</v>
      </c>
    </row>
    <row r="90" spans="1:40" customFormat="1" x14ac:dyDescent="0.2">
      <c r="A90">
        <v>4483</v>
      </c>
      <c r="B90" t="s">
        <v>145</v>
      </c>
      <c r="C90" t="s">
        <v>62</v>
      </c>
      <c r="D90" t="s">
        <v>238</v>
      </c>
      <c r="E90" t="s">
        <v>241</v>
      </c>
      <c r="F90" s="15">
        <v>-8.3767432611301906</v>
      </c>
      <c r="G90" s="15">
        <v>-8.4120257834882999</v>
      </c>
      <c r="H90" s="15">
        <v>4.6982077827652903E-3</v>
      </c>
      <c r="I90" s="15">
        <v>-15.8231732694092</v>
      </c>
      <c r="J90" s="15">
        <v>-15.949696162190801</v>
      </c>
      <c r="K90" s="15">
        <v>1.5732084762011299E-3</v>
      </c>
      <c r="L90" s="15">
        <v>9.4137901484454105E-3</v>
      </c>
      <c r="M90" s="15">
        <v>4.7340927439669901E-3</v>
      </c>
      <c r="N90" s="15">
        <v>-18.4863340207168</v>
      </c>
      <c r="O90" s="15">
        <v>4.65030959394895E-3</v>
      </c>
      <c r="P90" s="15">
        <v>-35.404462677064799</v>
      </c>
      <c r="Q90" s="15">
        <v>1.54190774889788E-3</v>
      </c>
      <c r="R90" s="15">
        <v>-53.589272545984699</v>
      </c>
      <c r="S90" s="15">
        <v>0.13294330411389799</v>
      </c>
      <c r="T90" s="15">
        <v>178.93145967836199</v>
      </c>
      <c r="U90" s="15">
        <v>8.4335282481202006E-2</v>
      </c>
      <c r="V90" s="14">
        <v>44888.73542824074</v>
      </c>
      <c r="W90">
        <v>2.5</v>
      </c>
      <c r="X90" s="80">
        <v>0.12864240256048301</v>
      </c>
      <c r="Y90" s="80">
        <v>0.12478196364619</v>
      </c>
      <c r="Z90" s="76">
        <f>((((N90/1000)+1)/((SMOW!$Z$4/1000)+1))-1)*1000</f>
        <v>-8.2906783683698304</v>
      </c>
      <c r="AA90" s="76">
        <f>((((P90/1000)+1)/((SMOW!$AA$4/1000)+1))-1)*1000</f>
        <v>-15.717118593690627</v>
      </c>
      <c r="AB90" s="76">
        <f>Z90*SMOW!$AN$6</f>
        <v>-8.4996751651980063</v>
      </c>
      <c r="AC90" s="76">
        <f>AA90*SMOW!$AN$12</f>
        <v>-16.100426417018173</v>
      </c>
      <c r="AD90" s="76">
        <f t="shared" ref="AD90" si="164">LN((AB90/1000)+1)*1000</f>
        <v>-8.536003402771728</v>
      </c>
      <c r="AE90" s="76">
        <f t="shared" ref="AE90" si="165">LN((AC90/1000)+1)*1000</f>
        <v>-16.231446505183552</v>
      </c>
      <c r="AF90" s="44">
        <f>(AD90-SMOW!AN$14*AE90)</f>
        <v>3.4200351965187892E-2</v>
      </c>
      <c r="AG90" s="45">
        <f t="shared" si="107"/>
        <v>34.200351965187892</v>
      </c>
      <c r="AH90" s="2">
        <f>AVERAGE(AG89:AG90)</f>
        <v>33.655407250155811</v>
      </c>
      <c r="AI90">
        <f>STDEV(AG89:AG90)</f>
        <v>0.77066820674191006</v>
      </c>
      <c r="AK90">
        <v>25</v>
      </c>
      <c r="AL90">
        <v>0</v>
      </c>
      <c r="AM90">
        <v>0</v>
      </c>
      <c r="AN90">
        <v>0</v>
      </c>
    </row>
    <row r="91" spans="1:40" customFormat="1" x14ac:dyDescent="0.2">
      <c r="A91">
        <v>4484</v>
      </c>
      <c r="B91" t="s">
        <v>145</v>
      </c>
      <c r="C91" t="s">
        <v>62</v>
      </c>
      <c r="D91" t="s">
        <v>238</v>
      </c>
      <c r="E91" t="s">
        <v>243</v>
      </c>
      <c r="F91" s="15">
        <v>-7.1509199136488801</v>
      </c>
      <c r="G91" s="15">
        <v>-7.1766108564917896</v>
      </c>
      <c r="H91" s="15">
        <v>5.36115110442522E-3</v>
      </c>
      <c r="I91" s="15">
        <v>-13.513198467406299</v>
      </c>
      <c r="J91" s="15">
        <v>-13.605333018660801</v>
      </c>
      <c r="K91" s="15">
        <v>4.0249664510679899E-3</v>
      </c>
      <c r="L91" s="15">
        <v>7.0049773610990603E-3</v>
      </c>
      <c r="M91" s="15">
        <v>5.6476404647893301E-3</v>
      </c>
      <c r="N91" s="15">
        <v>-17.273007931949799</v>
      </c>
      <c r="O91" s="15">
        <v>5.3064942140205401E-3</v>
      </c>
      <c r="P91" s="15">
        <v>-33.140447385481004</v>
      </c>
      <c r="Q91" s="15">
        <v>3.9448852798862101E-3</v>
      </c>
      <c r="R91" s="15">
        <v>-48.610401727118003</v>
      </c>
      <c r="S91" s="15">
        <v>0.16061080069831701</v>
      </c>
      <c r="T91" s="15">
        <v>207.03602584345401</v>
      </c>
      <c r="U91" s="15">
        <v>0.126360191072213</v>
      </c>
      <c r="V91" s="14">
        <v>44893.520555555559</v>
      </c>
      <c r="W91">
        <v>2.5</v>
      </c>
      <c r="X91" s="15">
        <v>2.6055544162089501E-2</v>
      </c>
      <c r="Y91" s="15">
        <v>2.81261472578586E-2</v>
      </c>
      <c r="Z91" s="76">
        <f>((((N91/1000)+1)/((SMOW!$Z$4/1000)+1))-1)*1000</f>
        <v>-7.0647486293187178</v>
      </c>
      <c r="AA91" s="76">
        <f>((((P91/1000)+1)/((SMOW!$AA$4/1000)+1))-1)*1000</f>
        <v>-13.406894869317455</v>
      </c>
      <c r="AB91" s="76">
        <f>Z91*SMOW!$AN$6</f>
        <v>-7.2428413942674776</v>
      </c>
      <c r="AC91" s="76">
        <f>AA91*SMOW!$AN$12</f>
        <v>-13.733861142384981</v>
      </c>
      <c r="AD91" s="76">
        <f t="shared" ref="AD91" si="166">LN((AB91/1000)+1)*1000</f>
        <v>-7.2691981121282776</v>
      </c>
      <c r="AE91" s="76">
        <f t="shared" ref="AE91" si="167">LN((AC91/1000)+1)*1000</f>
        <v>-13.829043095239891</v>
      </c>
      <c r="AF91" s="44">
        <f>(AD91-SMOW!AN$14*AE91)</f>
        <v>3.2536642158385476E-2</v>
      </c>
      <c r="AG91" s="45">
        <f t="shared" ref="AG91" si="168">AF91*1000</f>
        <v>32.536642158385476</v>
      </c>
      <c r="AJ91" s="62" t="s">
        <v>330</v>
      </c>
      <c r="AK91">
        <v>25</v>
      </c>
      <c r="AL91">
        <v>1</v>
      </c>
      <c r="AM91">
        <v>0</v>
      </c>
      <c r="AN91">
        <v>0</v>
      </c>
    </row>
    <row r="92" spans="1:40" customFormat="1" x14ac:dyDescent="0.2">
      <c r="A92">
        <v>4485</v>
      </c>
      <c r="B92" t="s">
        <v>145</v>
      </c>
      <c r="C92" t="s">
        <v>62</v>
      </c>
      <c r="D92" t="s">
        <v>238</v>
      </c>
      <c r="E92" t="s">
        <v>244</v>
      </c>
      <c r="F92" s="15">
        <v>-7.15057755774186</v>
      </c>
      <c r="G92" s="15">
        <v>-7.1762658851281698</v>
      </c>
      <c r="H92" s="15">
        <v>4.6014154308581696E-3</v>
      </c>
      <c r="I92" s="15">
        <v>-13.475003891665301</v>
      </c>
      <c r="J92" s="15">
        <v>-13.566615710038899</v>
      </c>
      <c r="K92" s="15">
        <v>1.46912606399096E-3</v>
      </c>
      <c r="L92" s="15">
        <v>-1.3092790227631001E-2</v>
      </c>
      <c r="M92" s="15">
        <v>4.5467349957486903E-3</v>
      </c>
      <c r="N92" s="15">
        <v>-17.272669066358301</v>
      </c>
      <c r="O92" s="15">
        <v>4.5545040392554002E-3</v>
      </c>
      <c r="P92" s="15">
        <v>-33.1030127331817</v>
      </c>
      <c r="Q92" s="15">
        <v>1.4398961717060599E-3</v>
      </c>
      <c r="R92" s="15">
        <v>-48.928126260831199</v>
      </c>
      <c r="S92" s="15">
        <v>0.146563675926252</v>
      </c>
      <c r="T92" s="15">
        <v>206.11492237335</v>
      </c>
      <c r="U92" s="15">
        <v>0.11249834636388201</v>
      </c>
      <c r="V92" s="14">
        <v>44893.601898148147</v>
      </c>
      <c r="W92">
        <v>2.5</v>
      </c>
      <c r="X92" s="15">
        <v>8.9652777470386903E-3</v>
      </c>
      <c r="Y92" s="15">
        <v>6.35211143232011E-3</v>
      </c>
      <c r="Z92" s="76">
        <f>((((N92/1000)+1)/((SMOW!$Z$4/1000)+1))-1)*1000</f>
        <v>-7.0644062436978627</v>
      </c>
      <c r="AA92" s="76">
        <f>((((P92/1000)+1)/((SMOW!$AA$4/1000)+1))-1)*1000</f>
        <v>-13.368696177737394</v>
      </c>
      <c r="AB92" s="76">
        <f>Z92*SMOW!$AN$6</f>
        <v>-7.2424903775678544</v>
      </c>
      <c r="AC92" s="76">
        <f>AA92*SMOW!$AN$12</f>
        <v>-13.69473086418895</v>
      </c>
      <c r="AD92" s="76">
        <f t="shared" ref="AD92" si="169">LN((AB92/1000)+1)*1000</f>
        <v>-7.2688445345846686</v>
      </c>
      <c r="AE92" s="76">
        <f t="shared" ref="AE92" si="170">LN((AC92/1000)+1)*1000</f>
        <v>-13.789368710786599</v>
      </c>
      <c r="AF92" s="44">
        <f>(AD92-SMOW!AN$14*AE92)</f>
        <v>1.1942144710656244E-2</v>
      </c>
      <c r="AG92" s="45">
        <f t="shared" ref="AG92" si="171">AF92*1000</f>
        <v>11.942144710656244</v>
      </c>
      <c r="AH92" s="2">
        <f>AVERAGE(AG91:AG92)</f>
        <v>22.23939343452086</v>
      </c>
      <c r="AI92" s="2">
        <f>STDEV(AG91:AG92)</f>
        <v>14.562508800418387</v>
      </c>
      <c r="AK92">
        <v>25</v>
      </c>
      <c r="AL92">
        <v>0</v>
      </c>
      <c r="AM92">
        <v>0</v>
      </c>
      <c r="AN92">
        <v>0</v>
      </c>
    </row>
    <row r="93" spans="1:40" customFormat="1" x14ac:dyDescent="0.2">
      <c r="A93">
        <v>4486</v>
      </c>
      <c r="B93" t="s">
        <v>145</v>
      </c>
      <c r="C93" t="s">
        <v>62</v>
      </c>
      <c r="D93" t="s">
        <v>238</v>
      </c>
      <c r="E93" t="s">
        <v>245</v>
      </c>
      <c r="F93" s="15">
        <v>-7.6093234349696104</v>
      </c>
      <c r="G93" s="15">
        <v>-7.6384224186530396</v>
      </c>
      <c r="H93" s="15">
        <v>4.3478996478459302E-3</v>
      </c>
      <c r="I93" s="15">
        <v>-14.382066388258799</v>
      </c>
      <c r="J93" s="15">
        <v>-14.4864910261656</v>
      </c>
      <c r="K93" s="15">
        <v>3.77818744846314E-3</v>
      </c>
      <c r="L93" s="15">
        <v>1.04448431623957E-2</v>
      </c>
      <c r="M93" s="15">
        <v>3.9678629836031303E-3</v>
      </c>
      <c r="N93" s="15">
        <v>-17.726738033227399</v>
      </c>
      <c r="O93" s="15">
        <v>4.3035728475176397E-3</v>
      </c>
      <c r="P93" s="15">
        <v>-33.992028215484403</v>
      </c>
      <c r="Q93" s="15">
        <v>3.7030162192122499E-3</v>
      </c>
      <c r="R93" s="15">
        <v>-50.594464110771</v>
      </c>
      <c r="S93" s="15">
        <v>0.12478714043733</v>
      </c>
      <c r="T93" s="15">
        <v>158.23779997849201</v>
      </c>
      <c r="U93" s="15">
        <v>9.4423670092150594E-2</v>
      </c>
      <c r="V93" s="14">
        <v>44893.687094907407</v>
      </c>
      <c r="W93">
        <v>2.5</v>
      </c>
      <c r="X93" s="15">
        <v>1.07697518075148E-3</v>
      </c>
      <c r="Y93" s="15">
        <v>7.00526967793097E-4</v>
      </c>
      <c r="Z93" s="76">
        <f>((((N93/1000)+1)/((SMOW!$Z$4/1000)+1))-1)*1000</f>
        <v>-7.5231919363643041</v>
      </c>
      <c r="AA93" s="76">
        <f>((((P93/1000)+1)/((SMOW!$AA$4/1000)+1))-1)*1000</f>
        <v>-14.275856419183498</v>
      </c>
      <c r="AB93" s="76">
        <f>Z93*SMOW!$AN$6</f>
        <v>-7.7128414374982945</v>
      </c>
      <c r="AC93" s="76">
        <f>AA93*SMOW!$AN$12</f>
        <v>-14.624014856593933</v>
      </c>
      <c r="AD93" s="76">
        <f t="shared" ref="AD93" si="172">LN((AB93/1000)+1)*1000</f>
        <v>-7.7427392295216597</v>
      </c>
      <c r="AE93" s="76">
        <f t="shared" ref="AE93" si="173">LN((AC93/1000)+1)*1000</f>
        <v>-14.731999837595767</v>
      </c>
      <c r="AF93" s="44">
        <f>(AD93-SMOW!AN$14*AE93)</f>
        <v>3.5756684728905697E-2</v>
      </c>
      <c r="AG93" s="45">
        <f t="shared" ref="AG93" si="174">AF93*1000</f>
        <v>35.756684728905697</v>
      </c>
      <c r="AI93" s="2"/>
      <c r="AK93">
        <v>25</v>
      </c>
      <c r="AL93">
        <v>1</v>
      </c>
      <c r="AM93">
        <v>0</v>
      </c>
      <c r="AN93">
        <v>0</v>
      </c>
    </row>
    <row r="94" spans="1:40" customFormat="1" x14ac:dyDescent="0.2">
      <c r="A94">
        <v>4487</v>
      </c>
      <c r="B94" t="s">
        <v>145</v>
      </c>
      <c r="C94" t="s">
        <v>62</v>
      </c>
      <c r="D94" t="s">
        <v>238</v>
      </c>
      <c r="E94" t="s">
        <v>246</v>
      </c>
      <c r="F94" s="15">
        <v>-7.6040178020688103</v>
      </c>
      <c r="G94" s="15">
        <v>-7.6330764453585003</v>
      </c>
      <c r="H94" s="15">
        <v>5.9520266743487496E-3</v>
      </c>
      <c r="I94" s="15">
        <v>-14.3492253121504</v>
      </c>
      <c r="J94" s="15">
        <v>-14.4531713789719</v>
      </c>
      <c r="K94" s="15">
        <v>4.3222023674726997E-3</v>
      </c>
      <c r="L94" s="15">
        <v>-1.8019572613500599E-3</v>
      </c>
      <c r="M94" s="15">
        <v>5.5327047169412601E-3</v>
      </c>
      <c r="N94" s="15">
        <v>-17.721486491209301</v>
      </c>
      <c r="O94" s="15">
        <v>5.8913458124811796E-3</v>
      </c>
      <c r="P94" s="15">
        <v>-33.959840549005499</v>
      </c>
      <c r="Q94" s="15">
        <v>4.2362073581047903E-3</v>
      </c>
      <c r="R94" s="15">
        <v>-50.5347635053581</v>
      </c>
      <c r="S94" s="15">
        <v>0.14302120344846</v>
      </c>
      <c r="T94" s="15">
        <v>171.49899107096201</v>
      </c>
      <c r="U94" s="15">
        <v>7.4154820885910397E-2</v>
      </c>
      <c r="V94" s="14">
        <v>44893.817384259259</v>
      </c>
      <c r="W94">
        <v>2.5</v>
      </c>
      <c r="X94" s="15">
        <v>3.9307759710855098E-3</v>
      </c>
      <c r="Y94" s="15">
        <v>4.3727833000749604E-3</v>
      </c>
      <c r="Z94" s="76">
        <f>((((N94/1000)+1)/((SMOW!$Z$4/1000)+1))-1)*1000</f>
        <v>-7.51788584297719</v>
      </c>
      <c r="AA94" s="76">
        <f>((((P94/1000)+1)/((SMOW!$AA$4/1000)+1))-1)*1000</f>
        <v>-14.243011804128013</v>
      </c>
      <c r="AB94" s="76">
        <f>Z94*SMOW!$AN$6</f>
        <v>-7.7074015846680677</v>
      </c>
      <c r="AC94" s="76">
        <f>AA94*SMOW!$AN$12</f>
        <v>-14.590369229709856</v>
      </c>
      <c r="AD94" s="76">
        <f t="shared" ref="AD94" si="175">LN((AB94/1000)+1)*1000</f>
        <v>-7.7372571088751307</v>
      </c>
      <c r="AE94" s="76">
        <f t="shared" ref="AE94" si="176">LN((AC94/1000)+1)*1000</f>
        <v>-14.697855457186654</v>
      </c>
      <c r="AF94" s="44">
        <f>(AD94-SMOW!AN$14*AE94)</f>
        <v>2.3210572519422712E-2</v>
      </c>
      <c r="AG94" s="45">
        <f t="shared" ref="AG94" si="177">AF94*1000</f>
        <v>23.210572519422712</v>
      </c>
      <c r="AH94" s="2">
        <f>AVERAGE(AG93:AG94)</f>
        <v>29.483628624164204</v>
      </c>
      <c r="AI94" s="2">
        <f>STDEV(AG93:AG94)</f>
        <v>8.8714410208527585</v>
      </c>
      <c r="AK94">
        <v>25</v>
      </c>
      <c r="AL94">
        <v>0</v>
      </c>
      <c r="AM94">
        <v>0</v>
      </c>
      <c r="AN94">
        <v>0</v>
      </c>
    </row>
    <row r="95" spans="1:40" customFormat="1" x14ac:dyDescent="0.2">
      <c r="A95">
        <v>4488</v>
      </c>
      <c r="B95" t="s">
        <v>145</v>
      </c>
      <c r="C95" t="s">
        <v>62</v>
      </c>
      <c r="D95" t="s">
        <v>238</v>
      </c>
      <c r="E95" t="s">
        <v>247</v>
      </c>
      <c r="F95" s="15">
        <v>-8.3067399502818091</v>
      </c>
      <c r="G95" s="15">
        <v>-8.3414338073297394</v>
      </c>
      <c r="H95" s="15">
        <v>5.6551219895261502E-3</v>
      </c>
      <c r="I95" s="15">
        <v>-15.678666570192799</v>
      </c>
      <c r="J95" s="15">
        <v>-15.802876917136</v>
      </c>
      <c r="K95" s="15">
        <v>1.4497438516414499E-3</v>
      </c>
      <c r="L95" s="15">
        <v>2.48520491806667E-3</v>
      </c>
      <c r="M95" s="15">
        <v>5.7255356785537396E-3</v>
      </c>
      <c r="N95" s="15">
        <v>-18.4170443930335</v>
      </c>
      <c r="O95" s="15">
        <v>5.5974680684213202E-3</v>
      </c>
      <c r="P95" s="15">
        <v>-35.2628310988854</v>
      </c>
      <c r="Q95" s="15">
        <v>1.4208995899646199E-3</v>
      </c>
      <c r="R95" s="15">
        <v>-52.313127855375797</v>
      </c>
      <c r="S95" s="15">
        <v>0.124575280531297</v>
      </c>
      <c r="T95" s="15">
        <v>158.65806444898601</v>
      </c>
      <c r="U95" s="15">
        <v>0.102026558595068</v>
      </c>
      <c r="V95" s="14">
        <v>44894.488229166665</v>
      </c>
      <c r="W95">
        <v>2.5</v>
      </c>
      <c r="X95" s="15">
        <v>3.8328383438695299E-3</v>
      </c>
      <c r="Y95" s="15">
        <v>2.8785884394731502E-3</v>
      </c>
      <c r="Z95" s="76">
        <f>((((N95/1000)+1)/((SMOW!$Z$4/1000)+1))-1)*1000</f>
        <v>-8.220668981799184</v>
      </c>
      <c r="AA95" s="76">
        <f>((((P95/1000)+1)/((SMOW!$AA$4/1000)+1))-1)*1000</f>
        <v>-15.572596322464438</v>
      </c>
      <c r="AB95" s="76">
        <f>Z95*SMOW!$AN$6</f>
        <v>-8.4279009366094861</v>
      </c>
      <c r="AC95" s="76">
        <f>AA95*SMOW!$AN$12</f>
        <v>-15.952379548272674</v>
      </c>
      <c r="AD95" s="76">
        <f t="shared" ref="AD95" si="178">LN((AB95/1000)+1)*1000</f>
        <v>-8.4636165068067708</v>
      </c>
      <c r="AE95" s="76">
        <f t="shared" ref="AE95" si="179">LN((AC95/1000)+1)*1000</f>
        <v>-16.080988332857054</v>
      </c>
      <c r="AF95" s="44">
        <f>(AD95-SMOW!AN$14*AE95)</f>
        <v>2.7145332941753253E-2</v>
      </c>
      <c r="AG95" s="45">
        <f t="shared" ref="AG95" si="180">AF95*1000</f>
        <v>27.145332941753253</v>
      </c>
      <c r="AI95" s="2"/>
      <c r="AK95">
        <v>25</v>
      </c>
      <c r="AL95">
        <v>1</v>
      </c>
      <c r="AM95">
        <v>0</v>
      </c>
      <c r="AN95">
        <v>0</v>
      </c>
    </row>
    <row r="96" spans="1:40" customFormat="1" x14ac:dyDescent="0.2">
      <c r="A96">
        <v>4489</v>
      </c>
      <c r="B96" t="s">
        <v>145</v>
      </c>
      <c r="C96" t="s">
        <v>62</v>
      </c>
      <c r="D96" t="s">
        <v>238</v>
      </c>
      <c r="E96" t="s">
        <v>248</v>
      </c>
      <c r="F96" s="15">
        <v>-8.2300414800394002</v>
      </c>
      <c r="G96" s="15">
        <v>-8.2640956350255106</v>
      </c>
      <c r="H96" s="15">
        <v>4.4484443364423403E-3</v>
      </c>
      <c r="I96" s="15">
        <v>-15.549985740132101</v>
      </c>
      <c r="J96" s="15">
        <v>-15.6721549332132</v>
      </c>
      <c r="K96" s="15">
        <v>1.0928060926358001E-3</v>
      </c>
      <c r="L96" s="15">
        <v>1.08021697110671E-2</v>
      </c>
      <c r="M96" s="15">
        <v>4.4854062526766998E-3</v>
      </c>
      <c r="N96" s="15">
        <v>-18.341127863050001</v>
      </c>
      <c r="O96" s="15">
        <v>4.4030924838577203E-3</v>
      </c>
      <c r="P96" s="15">
        <v>-35.1367105166442</v>
      </c>
      <c r="Q96" s="15">
        <v>1.0710635035157999E-3</v>
      </c>
      <c r="R96" s="15">
        <v>-52.657248584087903</v>
      </c>
      <c r="S96" s="15">
        <v>0.17098353538418401</v>
      </c>
      <c r="T96" s="15">
        <v>205.00361336652099</v>
      </c>
      <c r="U96" s="15">
        <v>0.10028695040989399</v>
      </c>
      <c r="V96" s="14">
        <v>44894.571770833332</v>
      </c>
      <c r="W96">
        <v>2.5</v>
      </c>
      <c r="X96" s="15">
        <v>9.9441781842211294E-2</v>
      </c>
      <c r="Y96" s="15">
        <v>9.40220972664461E-2</v>
      </c>
      <c r="Z96" s="76">
        <f>((((N96/1000)+1)/((SMOW!$Z$4/1000)+1))-1)*1000</f>
        <v>-8.1439638547489146</v>
      </c>
      <c r="AA96" s="76">
        <f>((((P96/1000)+1)/((SMOW!$AA$4/1000)+1))-1)*1000</f>
        <v>-15.443901625786239</v>
      </c>
      <c r="AB96" s="76">
        <f>Z96*SMOW!$AN$6</f>
        <v>-8.3492621769731361</v>
      </c>
      <c r="AC96" s="76">
        <f>AA96*SMOW!$AN$12</f>
        <v>-15.820546255689413</v>
      </c>
      <c r="AD96" s="76">
        <f t="shared" ref="AD96" si="181">LN((AB96/1000)+1)*1000</f>
        <v>-8.3843124989919033</v>
      </c>
      <c r="AE96" s="76">
        <f t="shared" ref="AE96" si="182">LN((AC96/1000)+1)*1000</f>
        <v>-15.947026866206398</v>
      </c>
      <c r="AF96" s="44">
        <f>(AD96-SMOW!AN$14*AE96)</f>
        <v>3.5717686365074997E-2</v>
      </c>
      <c r="AG96" s="45">
        <f t="shared" ref="AG96" si="183">AF96*1000</f>
        <v>35.717686365074997</v>
      </c>
      <c r="AH96" s="2">
        <f>AVERAGE(AG95:AG96)</f>
        <v>31.431509653414125</v>
      </c>
      <c r="AI96" s="2">
        <f>STDEV(AG95:AG96)</f>
        <v>6.0615692363585065</v>
      </c>
      <c r="AK96">
        <v>25</v>
      </c>
      <c r="AL96">
        <v>0</v>
      </c>
      <c r="AM96">
        <v>0</v>
      </c>
      <c r="AN96">
        <v>0</v>
      </c>
    </row>
    <row r="97" spans="1:40" customFormat="1" x14ac:dyDescent="0.2">
      <c r="A97">
        <v>4490</v>
      </c>
      <c r="B97" t="s">
        <v>145</v>
      </c>
      <c r="C97" t="s">
        <v>61</v>
      </c>
      <c r="D97" t="s">
        <v>104</v>
      </c>
      <c r="E97" t="s">
        <v>249</v>
      </c>
      <c r="F97" s="15">
        <v>-26.6610095167071</v>
      </c>
      <c r="G97" s="15">
        <v>-27.022860548606399</v>
      </c>
      <c r="H97" s="15">
        <v>3.71563973983188E-3</v>
      </c>
      <c r="I97" s="15">
        <v>-49.883407754453302</v>
      </c>
      <c r="J97" s="15">
        <v>-51.17057328341</v>
      </c>
      <c r="K97" s="15">
        <v>1.44066609112794E-3</v>
      </c>
      <c r="L97" s="15">
        <v>-4.7978549659496196E-3</v>
      </c>
      <c r="M97" s="15">
        <v>3.88438350816998E-3</v>
      </c>
      <c r="N97" s="15">
        <v>-36.584192335649803</v>
      </c>
      <c r="O97" s="15">
        <v>3.6777588239455899E-3</v>
      </c>
      <c r="P97" s="15">
        <v>-68.787031024652805</v>
      </c>
      <c r="Q97" s="15">
        <v>1.4120024415636501E-3</v>
      </c>
      <c r="R97" s="15">
        <v>-100.65275040712901</v>
      </c>
      <c r="S97" s="15">
        <v>0.120966404086281</v>
      </c>
      <c r="T97" s="15">
        <v>92.948525940561296</v>
      </c>
      <c r="U97" s="15">
        <v>6.3936636451142101E-2</v>
      </c>
      <c r="V97" s="14">
        <v>44894.6484375</v>
      </c>
      <c r="W97">
        <v>2.5</v>
      </c>
      <c r="X97" s="15">
        <v>8.1911529028490303E-4</v>
      </c>
      <c r="Y97" s="15">
        <v>1.3183252454454101E-3</v>
      </c>
      <c r="Z97" s="76">
        <f>((((N97/1000)+1)/((SMOW!$Z$4/1000)+1))-1)*1000</f>
        <v>-26.576531550638659</v>
      </c>
      <c r="AA97" s="76">
        <f>((((P97/1000)+1)/((SMOW!$AA$4/1000)+1))-1)*1000</f>
        <v>-49.781023402019173</v>
      </c>
      <c r="AB97" s="76">
        <f>Z97*SMOW!$AN$6</f>
        <v>-27.246489992890783</v>
      </c>
      <c r="AC97" s="76">
        <f>AA97*SMOW!$AN$12</f>
        <v>-50.995078994302204</v>
      </c>
      <c r="AD97" s="76">
        <f t="shared" ref="AD97" si="184">LN((AB97/1000)+1)*1000</f>
        <v>-27.624558789767526</v>
      </c>
      <c r="AE97" s="76">
        <f t="shared" ref="AE97" si="185">LN((AC97/1000)+1)*1000</f>
        <v>-52.341294921272443</v>
      </c>
      <c r="AF97" s="44">
        <f>(AD97-SMOW!AN$14*AE97)</f>
        <v>1.1644928664324539E-2</v>
      </c>
      <c r="AG97" s="45">
        <f t="shared" ref="AG97" si="186">AF97*1000</f>
        <v>11.644928664324539</v>
      </c>
      <c r="AI97" s="2"/>
      <c r="AK97">
        <v>25</v>
      </c>
      <c r="AL97">
        <v>2</v>
      </c>
      <c r="AM97">
        <v>0</v>
      </c>
      <c r="AN97">
        <v>0</v>
      </c>
    </row>
    <row r="98" spans="1:40" customFormat="1" x14ac:dyDescent="0.2">
      <c r="A98">
        <v>4491</v>
      </c>
      <c r="B98" t="s">
        <v>145</v>
      </c>
      <c r="C98" t="s">
        <v>61</v>
      </c>
      <c r="D98" t="s">
        <v>104</v>
      </c>
      <c r="E98" t="s">
        <v>250</v>
      </c>
      <c r="F98" s="15">
        <v>-26.648193292697201</v>
      </c>
      <c r="G98" s="15">
        <v>-27.009693477637999</v>
      </c>
      <c r="H98" s="15">
        <v>4.4271813324913102E-3</v>
      </c>
      <c r="I98" s="15">
        <v>-49.8648539165317</v>
      </c>
      <c r="J98" s="15">
        <v>-51.151045646077797</v>
      </c>
      <c r="K98" s="15">
        <v>2.8536589668347202E-3</v>
      </c>
      <c r="L98" s="15">
        <v>-1.9413765088874199E-3</v>
      </c>
      <c r="M98" s="15">
        <v>4.5154039456640699E-3</v>
      </c>
      <c r="N98" s="15">
        <v>-36.571506772935898</v>
      </c>
      <c r="O98" s="15">
        <v>4.3820462560547196E-3</v>
      </c>
      <c r="P98" s="15">
        <v>-68.768846335912599</v>
      </c>
      <c r="Q98" s="15">
        <v>2.7968822570179001E-3</v>
      </c>
      <c r="R98" s="15">
        <v>-101.091024531513</v>
      </c>
      <c r="S98" s="15">
        <v>0.116038380116448</v>
      </c>
      <c r="T98" s="15">
        <v>114.146465657973</v>
      </c>
      <c r="U98" s="15">
        <v>7.1727795457607907E-2</v>
      </c>
      <c r="V98" s="14">
        <v>44894.764039351852</v>
      </c>
      <c r="W98">
        <v>2.5</v>
      </c>
      <c r="X98" s="15">
        <v>3.7861951428517802E-2</v>
      </c>
      <c r="Y98" s="15">
        <v>4.1172496967367599E-2</v>
      </c>
      <c r="Z98" s="76">
        <f>((((N98/1000)+1)/((SMOW!$Z$4/1000)+1))-1)*1000</f>
        <v>-26.563714214283941</v>
      </c>
      <c r="AA98" s="76">
        <f>((((P98/1000)+1)/((SMOW!$AA$4/1000)+1))-1)*1000</f>
        <v>-49.76246756474012</v>
      </c>
      <c r="AB98" s="76">
        <f>Z98*SMOW!$AN$6</f>
        <v>-27.233349548809173</v>
      </c>
      <c r="AC98" s="76">
        <f>AA98*SMOW!$AN$12</f>
        <v>-50.976070618756985</v>
      </c>
      <c r="AD98" s="76">
        <f t="shared" ref="AD98" si="187">LN((AB98/1000)+1)*1000</f>
        <v>-27.611050377622643</v>
      </c>
      <c r="AE98" s="76">
        <f t="shared" ref="AE98" si="188">LN((AC98/1000)+1)*1000</f>
        <v>-52.321265325260761</v>
      </c>
      <c r="AF98" s="44">
        <f>(AD98-SMOW!AN$14*AE98)</f>
        <v>1.4577714115038276E-2</v>
      </c>
      <c r="AG98" s="45">
        <f t="shared" ref="AG98" si="189">AF98*1000</f>
        <v>14.577714115038276</v>
      </c>
      <c r="AH98" s="2">
        <f>AVERAGE(AG97:AG98)</f>
        <v>13.111321389681407</v>
      </c>
      <c r="AI98" s="2">
        <f>STDEV(AG97:AG98)</f>
        <v>2.0737924799649297</v>
      </c>
      <c r="AK98">
        <v>25</v>
      </c>
      <c r="AL98">
        <v>0</v>
      </c>
      <c r="AM98">
        <v>0</v>
      </c>
      <c r="AN98">
        <v>0</v>
      </c>
    </row>
    <row r="99" spans="1:40" customFormat="1" x14ac:dyDescent="0.2">
      <c r="A99">
        <v>4492</v>
      </c>
      <c r="B99" t="s">
        <v>145</v>
      </c>
      <c r="C99" t="s">
        <v>61</v>
      </c>
      <c r="D99" t="s">
        <v>66</v>
      </c>
      <c r="E99" t="s">
        <v>251</v>
      </c>
      <c r="F99" s="15">
        <v>-1.5592916340576199</v>
      </c>
      <c r="G99" s="15">
        <v>-1.56050930663687</v>
      </c>
      <c r="H99" s="15">
        <v>6.03379291644049E-3</v>
      </c>
      <c r="I99" s="15">
        <v>-2.9090009295027199</v>
      </c>
      <c r="J99" s="15">
        <v>-2.9132403450792199</v>
      </c>
      <c r="K99" s="15">
        <v>1.57780350368055E-3</v>
      </c>
      <c r="L99" s="15">
        <v>-2.2318404435041801E-2</v>
      </c>
      <c r="M99" s="15">
        <v>6.2616664846353301E-3</v>
      </c>
      <c r="N99" s="15">
        <v>-11.7383862556247</v>
      </c>
      <c r="O99" s="15">
        <v>5.9722784484222196E-3</v>
      </c>
      <c r="P99" s="15">
        <v>-22.7472321175171</v>
      </c>
      <c r="Q99" s="15">
        <v>1.5464113532100601E-3</v>
      </c>
      <c r="R99" s="15">
        <v>-35.049745325681997</v>
      </c>
      <c r="S99" s="15">
        <v>0.118199564073302</v>
      </c>
      <c r="T99" s="15">
        <v>189.271708978264</v>
      </c>
      <c r="U99" s="15">
        <v>0.113972603912615</v>
      </c>
      <c r="V99" s="14">
        <v>44895.494155092594</v>
      </c>
      <c r="W99">
        <v>2.5</v>
      </c>
      <c r="X99" s="15">
        <v>1.14467516193817E-2</v>
      </c>
      <c r="Y99" s="15">
        <v>1.271972732139E-2</v>
      </c>
      <c r="Z99" s="76">
        <f>((((N99/1000)+1)/((SMOW!$Z$4/1000)+1))-1)*1000</f>
        <v>-1.4726350415371625</v>
      </c>
      <c r="AA99" s="76">
        <f>((((P99/1000)+1)/((SMOW!$AA$4/1000)+1))-1)*1000</f>
        <v>-2.8015546254480661</v>
      </c>
      <c r="AB99" s="76">
        <f>Z99*SMOW!$AN$6</f>
        <v>-1.5097581806704337</v>
      </c>
      <c r="AC99" s="76">
        <f>AA99*SMOW!$AN$12</f>
        <v>-2.8698787141805138</v>
      </c>
      <c r="AD99" s="76">
        <f t="shared" ref="AD99" si="190">LN((AB99/1000)+1)*1000</f>
        <v>-1.5108990139520031</v>
      </c>
      <c r="AE99" s="76">
        <f t="shared" ref="AE99" si="191">LN((AC99/1000)+1)*1000</f>
        <v>-2.8740047120640759</v>
      </c>
      <c r="AF99" s="44">
        <f>(AD99-SMOW!AN$14*AE99)</f>
        <v>6.5754740178289861E-3</v>
      </c>
      <c r="AG99" s="45">
        <f t="shared" ref="AG99" si="192">AF99*1000</f>
        <v>6.5754740178289861</v>
      </c>
      <c r="AI99" s="2"/>
      <c r="AK99">
        <v>25</v>
      </c>
      <c r="AL99">
        <v>2</v>
      </c>
      <c r="AM99">
        <v>0</v>
      </c>
      <c r="AN99">
        <v>0</v>
      </c>
    </row>
    <row r="100" spans="1:40" customFormat="1" x14ac:dyDescent="0.2">
      <c r="A100">
        <v>4493</v>
      </c>
      <c r="B100" t="s">
        <v>145</v>
      </c>
      <c r="C100" t="s">
        <v>61</v>
      </c>
      <c r="D100" t="s">
        <v>66</v>
      </c>
      <c r="E100" t="s">
        <v>252</v>
      </c>
      <c r="F100" s="15">
        <v>-1.5493553662869799</v>
      </c>
      <c r="G100" s="15">
        <v>-1.5505573041138001</v>
      </c>
      <c r="H100" s="15">
        <v>4.7729902114566304E-3</v>
      </c>
      <c r="I100" s="15">
        <v>-2.8868147946890002</v>
      </c>
      <c r="J100" s="15">
        <v>-2.8909897176316601</v>
      </c>
      <c r="K100" s="15">
        <v>1.36283757526393E-3</v>
      </c>
      <c r="L100" s="15">
        <v>-2.4114733204287201E-2</v>
      </c>
      <c r="M100" s="15">
        <v>4.7116111552641003E-3</v>
      </c>
      <c r="N100" s="15">
        <v>-11.7285512880203</v>
      </c>
      <c r="O100" s="15">
        <v>4.7243296164082302E-3</v>
      </c>
      <c r="P100" s="15">
        <v>-22.725487400459699</v>
      </c>
      <c r="Q100" s="15">
        <v>1.3357224103355801E-3</v>
      </c>
      <c r="R100" s="15">
        <v>-34.4620191059226</v>
      </c>
      <c r="S100" s="15">
        <v>0.16249536626112701</v>
      </c>
      <c r="T100" s="15">
        <v>192.62445102604499</v>
      </c>
      <c r="U100" s="15">
        <v>6.6002028510161098E-2</v>
      </c>
      <c r="V100" s="14">
        <v>44895.572118055556</v>
      </c>
      <c r="W100">
        <v>2.5</v>
      </c>
      <c r="X100" s="15">
        <v>5.9615008616893499E-3</v>
      </c>
      <c r="Y100" s="15">
        <v>4.7194743631331802E-3</v>
      </c>
      <c r="Z100" s="76">
        <f>((((N100/1000)+1)/((SMOW!$Z$4/1000)+1))-1)*1000</f>
        <v>-1.462697911378652</v>
      </c>
      <c r="AA100" s="76">
        <f>((((P100/1000)+1)/((SMOW!$AA$4/1000)+1))-1)*1000</f>
        <v>-2.7793660998615133</v>
      </c>
      <c r="AB100" s="76">
        <f>Z100*SMOW!$AN$6</f>
        <v>-1.4995705488906426</v>
      </c>
      <c r="AC100" s="76">
        <f>AA100*SMOW!$AN$12</f>
        <v>-2.8471490566177193</v>
      </c>
      <c r="AD100" s="76">
        <f t="shared" ref="AD100" si="193">LN((AB100/1000)+1)*1000</f>
        <v>-1.5006960301058616</v>
      </c>
      <c r="AE100" s="76">
        <f t="shared" ref="AE100" si="194">LN((AC100/1000)+1)*1000</f>
        <v>-2.8512098951997888</v>
      </c>
      <c r="AF100" s="44">
        <f>(AD100-SMOW!AN$14*AE100)</f>
        <v>4.742794559627006E-3</v>
      </c>
      <c r="AG100" s="45">
        <f t="shared" ref="AG100" si="195">AF100*1000</f>
        <v>4.742794559627006</v>
      </c>
      <c r="AH100" s="2">
        <f>AVERAGE(AG99:AG100)</f>
        <v>5.6591342887279961</v>
      </c>
      <c r="AI100" s="2">
        <f>STDEV(AG99:AG100)</f>
        <v>1.2959000726359056</v>
      </c>
      <c r="AK100">
        <v>25</v>
      </c>
      <c r="AL100">
        <v>0</v>
      </c>
      <c r="AM100">
        <v>0</v>
      </c>
      <c r="AN100">
        <v>0</v>
      </c>
    </row>
    <row r="101" spans="1:40" customFormat="1" x14ac:dyDescent="0.2">
      <c r="A101">
        <v>4494</v>
      </c>
      <c r="B101" t="s">
        <v>145</v>
      </c>
      <c r="C101" t="s">
        <v>61</v>
      </c>
      <c r="D101" t="s">
        <v>69</v>
      </c>
      <c r="E101" t="s">
        <v>253</v>
      </c>
      <c r="F101" s="15">
        <v>-1.49874030767319</v>
      </c>
      <c r="G101" s="15">
        <v>-1.49986490430061</v>
      </c>
      <c r="H101" s="15">
        <v>4.3018169778907701E-3</v>
      </c>
      <c r="I101" s="15">
        <v>-2.8434050515184102</v>
      </c>
      <c r="J101" s="15">
        <v>-2.8474552606575299</v>
      </c>
      <c r="K101" s="15">
        <v>1.6545257400175501E-3</v>
      </c>
      <c r="L101" s="15">
        <v>3.5914733265656898E-3</v>
      </c>
      <c r="M101" s="15">
        <v>4.42390834972743E-3</v>
      </c>
      <c r="N101" s="15">
        <v>-11.6784522495033</v>
      </c>
      <c r="O101" s="15">
        <v>4.2579599899944904E-3</v>
      </c>
      <c r="P101" s="15">
        <v>-22.682941342270301</v>
      </c>
      <c r="Q101" s="15">
        <v>1.6216071155708901E-3</v>
      </c>
      <c r="R101" s="15">
        <v>-35.331326737174699</v>
      </c>
      <c r="S101" s="15">
        <v>0.136144036409795</v>
      </c>
      <c r="T101" s="15">
        <v>508.03425146495999</v>
      </c>
      <c r="U101" s="15">
        <v>7.7034264559851295E-2</v>
      </c>
      <c r="V101" s="14">
        <v>44895.664282407408</v>
      </c>
      <c r="W101">
        <v>2.5</v>
      </c>
      <c r="X101" s="15">
        <v>1.07845699921268E-3</v>
      </c>
      <c r="Y101" s="15">
        <v>7.1205462663760102E-4</v>
      </c>
      <c r="Z101" s="76">
        <f>((((N101/1000)+1)/((SMOW!$Z$4/1000)+1))-1)*1000</f>
        <v>-1.4120784597864144</v>
      </c>
      <c r="AA101" s="76">
        <f>((((P101/1000)+1)/((SMOW!$AA$4/1000)+1))-1)*1000</f>
        <v>-2.7359516788666438</v>
      </c>
      <c r="AB101" s="76">
        <f>Z101*SMOW!$AN$6</f>
        <v>-1.4476750493358717</v>
      </c>
      <c r="AC101" s="76">
        <f>AA101*SMOW!$AN$12</f>
        <v>-2.8026758482176795</v>
      </c>
      <c r="AD101" s="76">
        <f t="shared" ref="AD101" si="196">LN((AB101/1000)+1)*1000</f>
        <v>-1.4487239432873724</v>
      </c>
      <c r="AE101" s="76">
        <f t="shared" ref="AE101" si="197">LN((AC101/1000)+1)*1000</f>
        <v>-2.8066106979647159</v>
      </c>
      <c r="AF101" s="44">
        <f>(AD101-SMOW!AN$14*AE101)</f>
        <v>3.316650523799769E-2</v>
      </c>
      <c r="AG101" s="45">
        <f t="shared" ref="AG101" si="198">AF101*1000</f>
        <v>33.16650523799769</v>
      </c>
      <c r="AI101" s="2"/>
      <c r="AK101">
        <v>25</v>
      </c>
      <c r="AL101">
        <v>0</v>
      </c>
      <c r="AM101">
        <v>0</v>
      </c>
      <c r="AN101">
        <v>0</v>
      </c>
    </row>
    <row r="102" spans="1:40" customFormat="1" x14ac:dyDescent="0.2">
      <c r="A102">
        <v>4495</v>
      </c>
      <c r="B102" t="s">
        <v>145</v>
      </c>
      <c r="C102" t="s">
        <v>61</v>
      </c>
      <c r="D102" t="s">
        <v>69</v>
      </c>
      <c r="E102" t="s">
        <v>254</v>
      </c>
      <c r="F102" s="15">
        <v>-1.4255910969302501</v>
      </c>
      <c r="G102" s="15">
        <v>-1.4266084872387299</v>
      </c>
      <c r="H102" s="15">
        <v>3.7541137783169802E-3</v>
      </c>
      <c r="I102" s="15">
        <v>-2.6877219892011399</v>
      </c>
      <c r="J102" s="15">
        <v>-2.6913404321311001</v>
      </c>
      <c r="K102" s="15">
        <v>1.3185389370429599E-3</v>
      </c>
      <c r="L102" s="15">
        <v>-5.5807390735084002E-3</v>
      </c>
      <c r="M102" s="15">
        <v>3.7260571713208799E-3</v>
      </c>
      <c r="N102" s="15">
        <v>-11.6060487943484</v>
      </c>
      <c r="O102" s="15">
        <v>3.71584061993167E-3</v>
      </c>
      <c r="P102" s="15">
        <v>-22.530355767128398</v>
      </c>
      <c r="Q102" s="15">
        <v>1.29230514264758E-3</v>
      </c>
      <c r="R102" s="15">
        <v>-35.140634328199198</v>
      </c>
      <c r="S102" s="15">
        <v>0.12516177105623999</v>
      </c>
      <c r="T102" s="15">
        <v>212.21382878000199</v>
      </c>
      <c r="U102" s="15">
        <v>6.17133558896562E-2</v>
      </c>
      <c r="V102" s="14">
        <v>44895.740879629629</v>
      </c>
      <c r="W102">
        <v>2.5</v>
      </c>
      <c r="X102" s="15">
        <v>7.1580982750037202E-4</v>
      </c>
      <c r="Y102" s="15">
        <v>4.6473530592418299E-4</v>
      </c>
      <c r="Z102" s="76">
        <f>((((N102/1000)+1)/((SMOW!$Z$4/1000)+1))-1)*1000</f>
        <v>-1.3389229002824798</v>
      </c>
      <c r="AA102" s="76">
        <f>((((P102/1000)+1)/((SMOW!$AA$4/1000)+1))-1)*1000</f>
        <v>-2.5802518401771835</v>
      </c>
      <c r="AB102" s="76">
        <f>Z102*SMOW!$AN$6</f>
        <v>-1.3726753370464635</v>
      </c>
      <c r="AC102" s="76">
        <f>AA102*SMOW!$AN$12</f>
        <v>-2.643178814393198</v>
      </c>
      <c r="AD102" s="76">
        <f t="shared" ref="AD102" si="199">LN((AB102/1000)+1)*1000</f>
        <v>-1.3736183188742863</v>
      </c>
      <c r="AE102" s="76">
        <f t="shared" ref="AE102" si="200">LN((AC102/1000)+1)*1000</f>
        <v>-2.6466781791737102</v>
      </c>
      <c r="AF102" s="44">
        <f>(AD102-SMOW!AN$14*AE102)</f>
        <v>2.382775972943274E-2</v>
      </c>
      <c r="AG102" s="45">
        <f t="shared" ref="AG102" si="201">AF102*1000</f>
        <v>23.827759729432742</v>
      </c>
      <c r="AH102" s="2">
        <f>AVERAGE(AG101:AG102)</f>
        <v>28.497132483715216</v>
      </c>
      <c r="AI102" s="2">
        <f>STDEV(AG101:AG102)</f>
        <v>6.6034902768816881</v>
      </c>
      <c r="AK102">
        <v>25</v>
      </c>
      <c r="AL102">
        <v>0</v>
      </c>
      <c r="AM102">
        <v>0</v>
      </c>
      <c r="AN102">
        <v>0</v>
      </c>
    </row>
    <row r="103" spans="1:40" customFormat="1" x14ac:dyDescent="0.2">
      <c r="A103">
        <v>4496</v>
      </c>
      <c r="B103" t="s">
        <v>255</v>
      </c>
      <c r="C103" t="s">
        <v>63</v>
      </c>
      <c r="D103" t="s">
        <v>98</v>
      </c>
      <c r="E103" t="s">
        <v>335</v>
      </c>
      <c r="F103">
        <v>16.243071169784098</v>
      </c>
      <c r="G103">
        <v>16.1125630309276</v>
      </c>
      <c r="H103">
        <v>6.4626879633598901E-3</v>
      </c>
      <c r="I103">
        <v>31.446051440818501</v>
      </c>
      <c r="J103">
        <v>30.961750878425601</v>
      </c>
      <c r="K103">
        <v>3.3661552356531498E-3</v>
      </c>
      <c r="L103">
        <v>-0.23524143288112501</v>
      </c>
      <c r="M103">
        <v>6.0825546815207699E-3</v>
      </c>
      <c r="N103">
        <v>5.8824816092092602</v>
      </c>
      <c r="O103">
        <v>6.3968009139453797E-3</v>
      </c>
      <c r="P103">
        <v>10.924288386571099</v>
      </c>
      <c r="Q103">
        <v>3.29918184421242E-3</v>
      </c>
      <c r="R103">
        <v>11.6735739286359</v>
      </c>
      <c r="S103">
        <v>0.15513163563419899</v>
      </c>
      <c r="T103">
        <v>258.519017058987</v>
      </c>
      <c r="U103">
        <v>0.185680693692751</v>
      </c>
      <c r="V103" s="14">
        <v>44900.484166666669</v>
      </c>
      <c r="W103">
        <v>2.5</v>
      </c>
      <c r="X103" s="15">
        <v>2.03161091401289E-2</v>
      </c>
      <c r="Y103" s="15">
        <v>1.8481234356778901E-2</v>
      </c>
      <c r="Z103" s="76">
        <f>((((N103/1000)+1)/((SMOW!$Z$4/1000)+1))-1)*1000</f>
        <v>16.331272863667756</v>
      </c>
      <c r="AA103" s="76">
        <f>((((P103/1000)+1)/((SMOW!$AA$4/1000)+1))-1)*1000</f>
        <v>31.557199837667138</v>
      </c>
      <c r="AB103" s="76">
        <f>Z103*SMOW!$AN$6</f>
        <v>16.742962180871917</v>
      </c>
      <c r="AC103" s="76">
        <f>AA103*SMOW!$AN$12</f>
        <v>32.326814287541204</v>
      </c>
      <c r="AD103" s="76">
        <f t="shared" ref="AD103" si="202">LN((AB103/1000)+1)*1000</f>
        <v>16.604343903563546</v>
      </c>
      <c r="AE103" s="76">
        <f t="shared" ref="AE103:AE121" si="203">LN((AC103/1000)+1)*1000</f>
        <v>31.815297437865041</v>
      </c>
      <c r="AF103" s="44">
        <f>(AD103-SMOW!AN$14*AE103)</f>
        <v>-0.1941331436291982</v>
      </c>
      <c r="AG103" s="45">
        <f t="shared" ref="AG103" si="204">AF103*1000</f>
        <v>-194.1331436291982</v>
      </c>
      <c r="AI103" s="2"/>
      <c r="AJ103" t="s">
        <v>324</v>
      </c>
      <c r="AK103">
        <v>25</v>
      </c>
      <c r="AL103">
        <v>0</v>
      </c>
      <c r="AM103">
        <v>0</v>
      </c>
      <c r="AN103">
        <v>1</v>
      </c>
    </row>
    <row r="104" spans="1:40" customFormat="1" x14ac:dyDescent="0.2">
      <c r="A104">
        <v>4497</v>
      </c>
      <c r="B104" t="s">
        <v>255</v>
      </c>
      <c r="C104" t="s">
        <v>63</v>
      </c>
      <c r="D104" t="s">
        <v>98</v>
      </c>
      <c r="E104" t="s">
        <v>336</v>
      </c>
      <c r="F104">
        <v>17.165129454373801</v>
      </c>
      <c r="G104">
        <v>17.019472536808401</v>
      </c>
      <c r="H104">
        <v>5.4315058518085999E-3</v>
      </c>
      <c r="I104">
        <v>33.164280092270303</v>
      </c>
      <c r="J104">
        <v>32.626209429533802</v>
      </c>
      <c r="K104">
        <v>2.3879247293482299E-3</v>
      </c>
      <c r="L104">
        <v>-0.207166041985441</v>
      </c>
      <c r="M104">
        <v>5.1304202173804896E-3</v>
      </c>
      <c r="N104">
        <v>6.7951395173451203</v>
      </c>
      <c r="O104">
        <v>5.3761316953472096E-3</v>
      </c>
      <c r="P104">
        <v>12.6083309735081</v>
      </c>
      <c r="Q104">
        <v>2.34041431867993E-3</v>
      </c>
      <c r="R104">
        <v>14.644517854524199</v>
      </c>
      <c r="S104">
        <v>0.165975759227077</v>
      </c>
      <c r="T104">
        <v>280.21111617351801</v>
      </c>
      <c r="U104">
        <v>8.9547496739466201E-2</v>
      </c>
      <c r="V104" s="14">
        <v>44900.607673611114</v>
      </c>
      <c r="W104">
        <v>2.5</v>
      </c>
      <c r="X104" s="15">
        <v>2.1813019050901301E-3</v>
      </c>
      <c r="Y104" s="15">
        <v>7.2261428326741498E-3</v>
      </c>
      <c r="Z104" s="76">
        <f>((((N104/1000)+1)/((SMOW!$Z$4/1000)+1))-1)*1000</f>
        <v>17.253411175472078</v>
      </c>
      <c r="AA104" s="76">
        <f>((((P104/1000)+1)/((SMOW!$AA$4/1000)+1))-1)*1000</f>
        <v>33.275613645056048</v>
      </c>
      <c r="AB104" s="76">
        <f>Z104*SMOW!$AN$6</f>
        <v>17.688346353248384</v>
      </c>
      <c r="AC104" s="76">
        <f>AA104*SMOW!$AN$12</f>
        <v>34.087136632564402</v>
      </c>
      <c r="AD104" s="76">
        <f t="shared" ref="AD104" si="205">LN((AB104/1000)+1)*1000</f>
        <v>17.533728185509251</v>
      </c>
      <c r="AE104" s="76">
        <f t="shared" si="203"/>
        <v>33.519043940403144</v>
      </c>
      <c r="AF104" s="44">
        <f>(AD104-SMOW!AN$14*AE104)</f>
        <v>-0.16432701502360914</v>
      </c>
      <c r="AG104" s="45">
        <f t="shared" ref="AG104" si="206">AF104*1000</f>
        <v>-164.32701502360914</v>
      </c>
      <c r="AI104" s="2"/>
      <c r="AK104">
        <v>25</v>
      </c>
      <c r="AL104">
        <v>0</v>
      </c>
      <c r="AM104">
        <v>0</v>
      </c>
      <c r="AN104">
        <v>0</v>
      </c>
    </row>
    <row r="105" spans="1:40" customFormat="1" x14ac:dyDescent="0.2">
      <c r="A105">
        <v>4499</v>
      </c>
      <c r="B105" t="s">
        <v>255</v>
      </c>
      <c r="C105" t="s">
        <v>63</v>
      </c>
      <c r="D105" t="s">
        <v>98</v>
      </c>
      <c r="E105" t="s">
        <v>337</v>
      </c>
      <c r="F105">
        <v>17.428333891828899</v>
      </c>
      <c r="G105">
        <v>17.2782019020819</v>
      </c>
      <c r="H105">
        <v>4.7800826781305298E-3</v>
      </c>
      <c r="I105">
        <v>33.669292675426298</v>
      </c>
      <c r="J105">
        <v>33.114891466305103</v>
      </c>
      <c r="K105">
        <v>5.0201274618093001E-3</v>
      </c>
      <c r="L105">
        <v>-0.20646079212719201</v>
      </c>
      <c r="M105">
        <v>4.1672514612844198E-3</v>
      </c>
      <c r="N105">
        <v>7.0556605877748302</v>
      </c>
      <c r="O105">
        <v>4.7313497754430597E-3</v>
      </c>
      <c r="P105">
        <v>13.1032957712696</v>
      </c>
      <c r="Q105">
        <v>4.9202464586959099E-3</v>
      </c>
      <c r="R105">
        <v>17.090640007546899</v>
      </c>
      <c r="S105">
        <v>0.16988849160743</v>
      </c>
      <c r="T105">
        <v>272.27349423060599</v>
      </c>
      <c r="U105">
        <v>9.8427104910148999E-2</v>
      </c>
      <c r="V105" s="14">
        <v>44900.855983796297</v>
      </c>
      <c r="W105">
        <v>2.5</v>
      </c>
      <c r="X105" s="15">
        <v>2.9961040452210999E-2</v>
      </c>
      <c r="Y105" s="15">
        <v>2.8834050206957101E-2</v>
      </c>
      <c r="Z105" s="76">
        <f>((((N105/1000)+1)/((SMOW!$Z$4/1000)+1))-1)*1000</f>
        <v>17.516638456947398</v>
      </c>
      <c r="AA105" s="76">
        <f>((((P105/1000)+1)/((SMOW!$AA$4/1000)+1))-1)*1000</f>
        <v>33.780680648255455</v>
      </c>
      <c r="AB105" s="76">
        <f>Z105*SMOW!$AN$6</f>
        <v>17.958209238738451</v>
      </c>
      <c r="AC105" s="76">
        <f>AA105*SMOW!$AN$12</f>
        <v>34.604521169189347</v>
      </c>
      <c r="AD105" s="76">
        <f t="shared" ref="AD105" si="207">LN((AB105/1000)+1)*1000</f>
        <v>17.798865457330432</v>
      </c>
      <c r="AE105" s="76">
        <f t="shared" si="203"/>
        <v>34.019248546016087</v>
      </c>
      <c r="AF105" s="44">
        <f>(AD105-SMOW!AN$14*AE105)</f>
        <v>-0.16329777496606113</v>
      </c>
      <c r="AG105" s="45">
        <f t="shared" ref="AG105" si="208">AF105*1000</f>
        <v>-163.29777496606113</v>
      </c>
      <c r="AH105" s="2">
        <f>AVERAGE(AG104:AG105)</f>
        <v>-163.81239499483513</v>
      </c>
      <c r="AI105" s="2">
        <f>STDEV(AG104:AG105)</f>
        <v>0.72778262416102935</v>
      </c>
      <c r="AJ105" s="2"/>
      <c r="AK105">
        <v>25</v>
      </c>
      <c r="AL105">
        <v>0</v>
      </c>
      <c r="AM105">
        <v>0</v>
      </c>
      <c r="AN105">
        <v>0</v>
      </c>
    </row>
    <row r="106" spans="1:40" customFormat="1" x14ac:dyDescent="0.2">
      <c r="A106">
        <v>4500</v>
      </c>
      <c r="B106" t="s">
        <v>255</v>
      </c>
      <c r="C106" t="s">
        <v>48</v>
      </c>
      <c r="D106" t="s">
        <v>56</v>
      </c>
      <c r="E106" t="s">
        <v>338</v>
      </c>
      <c r="F106" s="15">
        <v>17.233253919999999</v>
      </c>
      <c r="G106" s="15">
        <v>17.086445080000001</v>
      </c>
      <c r="H106" s="15">
        <v>5.5089780000000003E-3</v>
      </c>
      <c r="I106" s="15">
        <v>33.24798629</v>
      </c>
      <c r="J106" s="15">
        <v>32.707225039999997</v>
      </c>
      <c r="K106" s="15">
        <v>4.9709079999999996E-3</v>
      </c>
      <c r="L106" s="15">
        <v>-0.18296973899999999</v>
      </c>
      <c r="M106" s="15">
        <v>4.7706850000000002E-3</v>
      </c>
      <c r="N106" s="15">
        <v>6.862569455</v>
      </c>
      <c r="O106" s="15">
        <v>5.4528140000000003E-3</v>
      </c>
      <c r="P106" s="15">
        <v>12.69037174</v>
      </c>
      <c r="Q106" s="15">
        <v>4.8720059999999999E-3</v>
      </c>
      <c r="R106" s="15">
        <v>17.057088289999999</v>
      </c>
      <c r="S106" s="15">
        <v>0.15159948500000001</v>
      </c>
      <c r="T106" s="15">
        <v>400.16318710000002</v>
      </c>
      <c r="U106" s="15">
        <v>0.11462536199999999</v>
      </c>
      <c r="V106" s="14">
        <v>44900.975694444445</v>
      </c>
      <c r="W106">
        <v>2.5</v>
      </c>
      <c r="X106" s="15">
        <v>1.4730411000000001E-2</v>
      </c>
      <c r="Y106" s="15">
        <v>1.3759337999999999E-2</v>
      </c>
      <c r="Z106" s="76">
        <f>((((N106/1000)+1)/((SMOW!$Z$4/1000)+1))-1)*1000</f>
        <v>17.321541554138342</v>
      </c>
      <c r="AA106" s="76">
        <f>((((P106/1000)+1)/((SMOW!$AA$4/1000)+1))-1)*1000</f>
        <v>33.359328859268402</v>
      </c>
      <c r="AB106" s="76">
        <f>Z106*SMOW!$AN$6</f>
        <v>17.758194206682731</v>
      </c>
      <c r="AC106" s="76">
        <f>AA106*SMOW!$AN$12</f>
        <v>34.172893486683449</v>
      </c>
      <c r="AD106" s="76">
        <f t="shared" ref="AD106" si="209">LN((AB106/1000)+1)*1000</f>
        <v>17.602359664715213</v>
      </c>
      <c r="AE106" s="76">
        <f t="shared" si="203"/>
        <v>33.60197050951858</v>
      </c>
      <c r="AF106" s="44">
        <f>(AD106-SMOW!AN$14*AE106)</f>
        <v>-0.13948076431059775</v>
      </c>
      <c r="AG106" s="45">
        <f t="shared" ref="AG106" si="210">AF106*1000</f>
        <v>-139.48076431059775</v>
      </c>
      <c r="AH106" s="2"/>
      <c r="AI106" s="2"/>
      <c r="AK106">
        <v>25</v>
      </c>
      <c r="AL106">
        <v>0</v>
      </c>
      <c r="AM106">
        <v>0</v>
      </c>
      <c r="AN106">
        <v>0</v>
      </c>
    </row>
    <row r="107" spans="1:40" customFormat="1" x14ac:dyDescent="0.2">
      <c r="A107">
        <v>4501</v>
      </c>
      <c r="B107" t="s">
        <v>255</v>
      </c>
      <c r="C107" t="s">
        <v>48</v>
      </c>
      <c r="D107" t="s">
        <v>56</v>
      </c>
      <c r="E107" t="s">
        <v>339</v>
      </c>
      <c r="F107" s="15">
        <v>17.069888649999999</v>
      </c>
      <c r="G107" s="15">
        <v>16.925834720000001</v>
      </c>
      <c r="H107" s="15">
        <v>4.5515570000000003E-3</v>
      </c>
      <c r="I107" s="15">
        <v>32.956086910000003</v>
      </c>
      <c r="J107" s="15">
        <v>32.424678790000002</v>
      </c>
      <c r="K107" s="15">
        <v>3.236189E-3</v>
      </c>
      <c r="L107" s="15">
        <v>-0.19439567899999999</v>
      </c>
      <c r="M107" s="15">
        <v>4.4158749999999997E-3</v>
      </c>
      <c r="N107" s="15">
        <v>6.7008696959999998</v>
      </c>
      <c r="O107" s="15">
        <v>4.5051539999999999E-3</v>
      </c>
      <c r="P107" s="15">
        <v>12.40428002</v>
      </c>
      <c r="Q107" s="15">
        <v>3.1718010000000001E-3</v>
      </c>
      <c r="R107" s="15">
        <v>16.053616000000002</v>
      </c>
      <c r="S107" s="15">
        <v>0.15333296699999999</v>
      </c>
      <c r="T107" s="15">
        <v>337.52449339999998</v>
      </c>
      <c r="U107" s="15">
        <v>0.10803836999999999</v>
      </c>
      <c r="V107" s="14">
        <v>44901.393750000003</v>
      </c>
      <c r="W107">
        <v>2.5</v>
      </c>
      <c r="X107" s="15">
        <v>5.7930086999999998E-2</v>
      </c>
      <c r="Y107" s="15">
        <v>5.5388560000000003E-2</v>
      </c>
      <c r="Z107" s="76">
        <f>((((N107/1000)+1)/((SMOW!$Z$4/1000)+1))-1)*1000</f>
        <v>17.158162108834585</v>
      </c>
      <c r="AA107" s="76">
        <f>((((P107/1000)+1)/((SMOW!$AA$4/1000)+1))-1)*1000</f>
        <v>33.06739802233993</v>
      </c>
      <c r="AB107" s="76">
        <f>Z107*SMOW!$AN$6</f>
        <v>17.590696186369922</v>
      </c>
      <c r="AC107" s="76">
        <f>AA107*SMOW!$AN$12</f>
        <v>33.873843063998962</v>
      </c>
      <c r="AD107" s="76">
        <f t="shared" ref="AD107" si="211">LN((AB107/1000)+1)*1000</f>
        <v>17.437770663309589</v>
      </c>
      <c r="AE107" s="76">
        <f t="shared" si="203"/>
        <v>33.312760000410108</v>
      </c>
      <c r="AF107" s="44">
        <f>(AD107-SMOW!AN$14*AE107)</f>
        <v>-0.15136661690694808</v>
      </c>
      <c r="AG107" s="45">
        <f t="shared" ref="AG107" si="212">AF107*1000</f>
        <v>-151.36661690694808</v>
      </c>
      <c r="AI107" s="2"/>
      <c r="AK107">
        <v>25</v>
      </c>
      <c r="AL107">
        <v>0</v>
      </c>
      <c r="AM107">
        <v>0</v>
      </c>
      <c r="AN107">
        <v>0</v>
      </c>
    </row>
    <row r="108" spans="1:40" customFormat="1" x14ac:dyDescent="0.2">
      <c r="A108">
        <v>4502</v>
      </c>
      <c r="B108" t="s">
        <v>255</v>
      </c>
      <c r="C108" t="s">
        <v>48</v>
      </c>
      <c r="D108" t="s">
        <v>56</v>
      </c>
      <c r="E108" t="s">
        <v>340</v>
      </c>
      <c r="F108" s="15">
        <v>17.76122814</v>
      </c>
      <c r="G108" s="15">
        <v>17.60534024</v>
      </c>
      <c r="H108" s="15">
        <v>4.679267E-3</v>
      </c>
      <c r="I108" s="15">
        <v>34.281589320000002</v>
      </c>
      <c r="J108" s="15">
        <v>33.707068649999997</v>
      </c>
      <c r="K108" s="15">
        <v>5.0143239999999997E-3</v>
      </c>
      <c r="L108" s="15">
        <v>-0.19199200799999999</v>
      </c>
      <c r="M108" s="15">
        <v>5.5352760000000004E-3</v>
      </c>
      <c r="N108" s="15">
        <v>7.385160977</v>
      </c>
      <c r="O108" s="15">
        <v>4.6315619999999997E-3</v>
      </c>
      <c r="P108" s="15">
        <v>13.703410099999999</v>
      </c>
      <c r="Q108" s="15">
        <v>4.9145580000000003E-3</v>
      </c>
      <c r="R108" s="15">
        <v>18.330657739999999</v>
      </c>
      <c r="S108" s="15">
        <v>0.15510086100000001</v>
      </c>
      <c r="T108" s="15">
        <v>335.02361450000001</v>
      </c>
      <c r="U108" s="15">
        <v>0.124630623</v>
      </c>
      <c r="V108" s="14">
        <v>44901.51666666667</v>
      </c>
      <c r="W108">
        <v>2.5</v>
      </c>
      <c r="X108" s="15">
        <v>3.3205579999999999E-3</v>
      </c>
      <c r="Y108" s="15">
        <v>2.56901E-3</v>
      </c>
      <c r="Z108" s="76">
        <f>((((N108/1000)+1)/((SMOW!$Z$4/1000)+1))-1)*1000</f>
        <v>17.849561592714114</v>
      </c>
      <c r="AA108" s="76">
        <f>((((P108/1000)+1)/((SMOW!$AA$4/1000)+1))-1)*1000</f>
        <v>34.393043278809763</v>
      </c>
      <c r="AB108" s="76">
        <f>Z108*SMOW!$AN$6</f>
        <v>18.299524916812768</v>
      </c>
      <c r="AC108" s="76">
        <f>AA108*SMOW!$AN$12</f>
        <v>35.231818050293825</v>
      </c>
      <c r="AD108" s="76">
        <f t="shared" ref="AD108" si="213">LN((AB108/1000)+1)*1000</f>
        <v>18.134103649967543</v>
      </c>
      <c r="AE108" s="76">
        <f t="shared" si="203"/>
        <v>34.625380430381753</v>
      </c>
      <c r="AF108" s="44">
        <f>(AD108-SMOW!AN$14*AE108)</f>
        <v>-0.14809721727402447</v>
      </c>
      <c r="AG108" s="45">
        <f t="shared" ref="AG108" si="214">AF108*1000</f>
        <v>-148.09721727402447</v>
      </c>
      <c r="AH108" s="2">
        <f>AVERAGE(AG106:AG108)</f>
        <v>-146.31486616385678</v>
      </c>
      <c r="AI108" s="2">
        <f>STDEV(AG106:AG108)</f>
        <v>6.1401103080872277</v>
      </c>
      <c r="AJ108" s="2">
        <f>AH108+41</f>
        <v>-105.31486616385678</v>
      </c>
      <c r="AK108">
        <v>25</v>
      </c>
      <c r="AL108">
        <v>0</v>
      </c>
      <c r="AM108">
        <v>0</v>
      </c>
      <c r="AN108">
        <v>0</v>
      </c>
    </row>
    <row r="109" spans="1:40" customFormat="1" x14ac:dyDescent="0.2">
      <c r="A109">
        <v>4503</v>
      </c>
      <c r="B109" t="s">
        <v>255</v>
      </c>
      <c r="C109" t="s">
        <v>48</v>
      </c>
      <c r="D109" t="s">
        <v>56</v>
      </c>
      <c r="E109" t="s">
        <v>341</v>
      </c>
      <c r="F109">
        <v>17.354697308952701</v>
      </c>
      <c r="G109">
        <v>17.205823524753999</v>
      </c>
      <c r="H109">
        <v>7.2301471293731096E-3</v>
      </c>
      <c r="I109">
        <v>33.481934357908301</v>
      </c>
      <c r="J109">
        <v>32.933618983171399</v>
      </c>
      <c r="K109">
        <v>7.1892485049780703E-3</v>
      </c>
      <c r="L109">
        <v>-0.18312729836054301</v>
      </c>
      <c r="M109">
        <v>5.1538107897755097E-3</v>
      </c>
      <c r="N109">
        <v>6.9827747292415401</v>
      </c>
      <c r="O109">
        <v>7.1564358402178901E-3</v>
      </c>
      <c r="P109">
        <v>12.919665155256601</v>
      </c>
      <c r="Q109">
        <v>7.0462104331859704E-3</v>
      </c>
      <c r="R109">
        <v>16.983643549334499</v>
      </c>
      <c r="S109">
        <v>0.12102139994993</v>
      </c>
      <c r="T109">
        <v>311.72868990253602</v>
      </c>
      <c r="U109">
        <v>8.8229519236905807E-2</v>
      </c>
      <c r="V109" s="14">
        <v>44901.664942129632</v>
      </c>
      <c r="W109">
        <v>2.5</v>
      </c>
      <c r="X109" s="15">
        <v>0.16959785027733501</v>
      </c>
      <c r="Y109" s="15">
        <v>0.167052049375359</v>
      </c>
      <c r="Z109" s="76">
        <f>((((N109/1000)+1)/((SMOW!$Z$4/1000)+1))-1)*1000</f>
        <v>17.442995483010204</v>
      </c>
      <c r="AA109" s="76">
        <f>((((P109/1000)+1)/((SMOW!$AA$4/1000)+1))-1)*1000</f>
        <v>33.593302141046834</v>
      </c>
      <c r="AB109" s="76">
        <f>Z109*SMOW!$AN$6</f>
        <v>17.882709824956663</v>
      </c>
      <c r="AC109" s="76">
        <f>AA109*SMOW!$AN$12</f>
        <v>34.412572890027398</v>
      </c>
      <c r="AD109" s="76">
        <f t="shared" ref="AD109" si="215">LN((AB109/1000)+1)*1000</f>
        <v>17.724695208457504</v>
      </c>
      <c r="AE109" s="76">
        <f t="shared" si="203"/>
        <v>33.833703167716443</v>
      </c>
      <c r="AF109" s="44">
        <f>(AD109-SMOW!AN$14*AE109)</f>
        <v>-0.1395000640967794</v>
      </c>
      <c r="AG109" s="45">
        <f t="shared" ref="AG109" si="216">AF109*1000</f>
        <v>-139.5000640967794</v>
      </c>
      <c r="AK109">
        <v>25</v>
      </c>
      <c r="AL109">
        <v>0</v>
      </c>
      <c r="AM109">
        <v>0</v>
      </c>
      <c r="AN109">
        <v>0</v>
      </c>
    </row>
    <row r="110" spans="1:40" customFormat="1" x14ac:dyDescent="0.2">
      <c r="A110">
        <v>4504</v>
      </c>
      <c r="B110" t="s">
        <v>255</v>
      </c>
      <c r="C110" t="s">
        <v>48</v>
      </c>
      <c r="D110" t="s">
        <v>56</v>
      </c>
      <c r="E110" t="s">
        <v>342</v>
      </c>
      <c r="F110">
        <v>17.386875254859401</v>
      </c>
      <c r="G110">
        <v>17.23745264575</v>
      </c>
      <c r="H110">
        <v>4.5923080697388898E-3</v>
      </c>
      <c r="I110">
        <v>33.525432167001298</v>
      </c>
      <c r="J110">
        <v>32.975706561245602</v>
      </c>
      <c r="K110">
        <v>7.6957354853923396E-3</v>
      </c>
      <c r="L110">
        <v>-0.17372041858765599</v>
      </c>
      <c r="M110">
        <v>3.9321208501301502E-3</v>
      </c>
      <c r="N110">
        <v>7.01462462126044</v>
      </c>
      <c r="O110">
        <v>4.5454895276058997E-3</v>
      </c>
      <c r="P110">
        <v>12.962297527199199</v>
      </c>
      <c r="Q110">
        <v>7.5426202934356203E-3</v>
      </c>
      <c r="R110">
        <v>17.319854708783801</v>
      </c>
      <c r="S110">
        <v>0.14973453992673699</v>
      </c>
      <c r="T110">
        <v>375.181486414186</v>
      </c>
      <c r="U110">
        <v>0.13957191970055799</v>
      </c>
      <c r="V110" s="14">
        <v>44901.785509259258</v>
      </c>
      <c r="W110">
        <v>2.5</v>
      </c>
      <c r="X110" s="15">
        <v>6.5278085371801397E-4</v>
      </c>
      <c r="Y110" s="15">
        <v>6.7638301919424105E-4</v>
      </c>
      <c r="Z110" s="76">
        <f>((((N110/1000)+1)/((SMOW!$Z$4/1000)+1))-1)*1000</f>
        <v>17.475176221702917</v>
      </c>
      <c r="AA110" s="76">
        <f>((((P110/1000)+1)/((SMOW!$AA$4/1000)+1))-1)*1000</f>
        <v>33.636804637454219</v>
      </c>
      <c r="AB110" s="76">
        <f>Z110*SMOW!$AN$6</f>
        <v>17.915701796579601</v>
      </c>
      <c r="AC110" s="76">
        <f>AA110*SMOW!$AN$12</f>
        <v>34.45713632181603</v>
      </c>
      <c r="AD110" s="76">
        <f t="shared" ref="AD110" si="217">LN((AB110/1000)+1)*1000</f>
        <v>17.757107034144592</v>
      </c>
      <c r="AE110" s="76">
        <f t="shared" si="203"/>
        <v>33.876783146699346</v>
      </c>
      <c r="AF110" s="44">
        <f>(AD110-SMOW!AN$14*AE110)</f>
        <v>-0.12983446731266213</v>
      </c>
      <c r="AG110" s="45">
        <f t="shared" ref="AG110" si="218">AF110*1000</f>
        <v>-129.83446731266213</v>
      </c>
      <c r="AK110">
        <v>25</v>
      </c>
      <c r="AL110">
        <v>0</v>
      </c>
      <c r="AM110">
        <v>0</v>
      </c>
      <c r="AN110">
        <v>0</v>
      </c>
    </row>
    <row r="111" spans="1:40" customFormat="1" x14ac:dyDescent="0.2">
      <c r="A111">
        <v>4505</v>
      </c>
      <c r="B111" t="s">
        <v>255</v>
      </c>
      <c r="C111" t="s">
        <v>48</v>
      </c>
      <c r="D111" t="s">
        <v>56</v>
      </c>
      <c r="E111" t="s">
        <v>343</v>
      </c>
      <c r="F111" s="15">
        <v>17.457231</v>
      </c>
      <c r="G111" s="15">
        <v>17.306603760000002</v>
      </c>
      <c r="H111" s="15">
        <v>3.8142089999999998E-3</v>
      </c>
      <c r="I111" s="15">
        <v>33.65969175</v>
      </c>
      <c r="J111" s="15">
        <v>33.105603500000001</v>
      </c>
      <c r="K111" s="15">
        <v>3.183169E-3</v>
      </c>
      <c r="L111" s="15">
        <v>-0.17315488600000001</v>
      </c>
      <c r="M111" s="15">
        <v>4.2276989999999997E-3</v>
      </c>
      <c r="N111" s="15">
        <v>7.0842630929999997</v>
      </c>
      <c r="O111" s="15">
        <v>3.7753230000000001E-3</v>
      </c>
      <c r="P111" s="15">
        <v>13.093885869999999</v>
      </c>
      <c r="Q111" s="15">
        <v>3.119836E-3</v>
      </c>
      <c r="R111" s="15">
        <v>17.640149650000001</v>
      </c>
      <c r="S111" s="15">
        <v>0.13962201099999999</v>
      </c>
      <c r="T111" s="15">
        <v>376.71945629999999</v>
      </c>
      <c r="U111" s="15">
        <v>8.2958949000000004E-2</v>
      </c>
      <c r="V111" s="14">
        <v>44901.897222222222</v>
      </c>
      <c r="W111">
        <v>2.5</v>
      </c>
      <c r="X111" s="15">
        <v>4.4079983000000003E-2</v>
      </c>
      <c r="Y111" s="15">
        <v>4.2243449000000002E-2</v>
      </c>
      <c r="Z111" s="76">
        <f>((((N111/1000)+1)/((SMOW!$Z$4/1000)+1))-1)*1000</f>
        <v>17.545538076012335</v>
      </c>
      <c r="AA111" s="76">
        <f>((((P111/1000)+1)/((SMOW!$AA$4/1000)+1))-1)*1000</f>
        <v>33.771078691396951</v>
      </c>
      <c r="AB111" s="76">
        <f>Z111*SMOW!$AN$6</f>
        <v>17.987837378142228</v>
      </c>
      <c r="AC111" s="76">
        <f>AA111*SMOW!$AN$12</f>
        <v>34.594685040579755</v>
      </c>
      <c r="AD111" s="76">
        <f t="shared" ref="AD111" si="219">LN((AB111/1000)+1)*1000</f>
        <v>17.827970491282564</v>
      </c>
      <c r="AE111" s="76">
        <f t="shared" si="203"/>
        <v>34.009741362193317</v>
      </c>
      <c r="AF111" s="44">
        <f>(AD111-SMOW!AN$14*AE111)</f>
        <v>-0.12917294795551015</v>
      </c>
      <c r="AG111" s="45">
        <f t="shared" ref="AG111" si="220">AF111*1000</f>
        <v>-129.17294795551015</v>
      </c>
      <c r="AH111" s="2">
        <f>AVERAGE(AG109:AG111)</f>
        <v>-132.8358264549839</v>
      </c>
      <c r="AI111" s="2">
        <f>STDEV(AG109:AG111)</f>
        <v>5.7808692663573327</v>
      </c>
      <c r="AJ111" s="2">
        <f>AH111+41</f>
        <v>-91.835826454983902</v>
      </c>
      <c r="AK111">
        <v>25</v>
      </c>
      <c r="AL111">
        <v>0</v>
      </c>
      <c r="AM111">
        <v>0</v>
      </c>
      <c r="AN111">
        <v>0</v>
      </c>
    </row>
    <row r="112" spans="1:40" customFormat="1" x14ac:dyDescent="0.2">
      <c r="A112">
        <v>4506</v>
      </c>
      <c r="B112" t="s">
        <v>255</v>
      </c>
      <c r="C112" t="s">
        <v>48</v>
      </c>
      <c r="D112" t="s">
        <v>56</v>
      </c>
      <c r="E112" t="s">
        <v>344</v>
      </c>
      <c r="F112" s="15">
        <v>17.926600669999999</v>
      </c>
      <c r="G112" s="15">
        <v>17.767813669999999</v>
      </c>
      <c r="H112" s="15">
        <v>4.4165970000000004E-3</v>
      </c>
      <c r="I112" s="15">
        <v>34.617344789999997</v>
      </c>
      <c r="J112" s="15">
        <v>34.03164314</v>
      </c>
      <c r="K112" s="15">
        <v>1.3914299999999999E-3</v>
      </c>
      <c r="L112" s="15">
        <v>-0.20089390700000001</v>
      </c>
      <c r="M112" s="15">
        <v>4.3202839999999998E-3</v>
      </c>
      <c r="N112" s="15">
        <v>7.548847544</v>
      </c>
      <c r="O112" s="15">
        <v>4.37157E-3</v>
      </c>
      <c r="P112" s="15">
        <v>14.032485339999999</v>
      </c>
      <c r="Q112" s="15">
        <v>1.3637460000000001E-3</v>
      </c>
      <c r="R112" s="15">
        <v>19.044412250000001</v>
      </c>
      <c r="S112" s="15">
        <v>0.161898601</v>
      </c>
      <c r="T112" s="15">
        <v>370.29829999999998</v>
      </c>
      <c r="U112" s="15">
        <v>8.2900994000000006E-2</v>
      </c>
      <c r="V112" s="14">
        <v>44902.018750000003</v>
      </c>
      <c r="W112">
        <v>2.5</v>
      </c>
      <c r="X112" s="15">
        <v>2.0319534E-2</v>
      </c>
      <c r="Y112" s="15">
        <v>4.1369862E-2</v>
      </c>
      <c r="Z112" s="76">
        <f>((((N112/1000)+1)/((SMOW!$Z$4/1000)+1))-1)*1000</f>
        <v>18.014948484355475</v>
      </c>
      <c r="AA112" s="76">
        <f>((((P112/1000)+1)/((SMOW!$AA$4/1000)+1))-1)*1000</f>
        <v>34.728834927116203</v>
      </c>
      <c r="AB112" s="76">
        <f>Z112*SMOW!$AN$6</f>
        <v>18.469080988472289</v>
      </c>
      <c r="AC112" s="76">
        <f>AA112*SMOW!$AN$12</f>
        <v>35.575798958294186</v>
      </c>
      <c r="AD112" s="76">
        <f t="shared" ref="AD112" si="221">LN((AB112/1000)+1)*1000</f>
        <v>18.300598824293736</v>
      </c>
      <c r="AE112" s="76">
        <f t="shared" si="203"/>
        <v>34.957599520497929</v>
      </c>
      <c r="AF112" s="44">
        <f>(AD112-SMOW!AN$14*AE112)</f>
        <v>-0.15701372252917167</v>
      </c>
      <c r="AG112" s="45">
        <f t="shared" ref="AG112" si="222">AF112*1000</f>
        <v>-157.01372252917167</v>
      </c>
      <c r="AH112" s="2"/>
      <c r="AK112">
        <v>25</v>
      </c>
      <c r="AL112">
        <v>0</v>
      </c>
      <c r="AM112">
        <v>0</v>
      </c>
      <c r="AN112">
        <v>0</v>
      </c>
    </row>
    <row r="113" spans="1:40" customFormat="1" x14ac:dyDescent="0.2">
      <c r="A113">
        <v>4507</v>
      </c>
      <c r="B113" t="s">
        <v>255</v>
      </c>
      <c r="C113" t="s">
        <v>48</v>
      </c>
      <c r="D113" t="s">
        <v>56</v>
      </c>
      <c r="E113" t="s">
        <v>345</v>
      </c>
      <c r="F113" s="15">
        <v>17.617730040000001</v>
      </c>
      <c r="G113" s="15">
        <v>17.46433644</v>
      </c>
      <c r="H113" s="15">
        <v>4.6586070000000004E-3</v>
      </c>
      <c r="I113" s="15">
        <v>34.053067349999999</v>
      </c>
      <c r="J113" s="15">
        <v>33.486097059999999</v>
      </c>
      <c r="K113" s="15">
        <v>2.3873420000000002E-3</v>
      </c>
      <c r="L113" s="15">
        <v>-0.21632281</v>
      </c>
      <c r="M113" s="15">
        <v>4.8588750000000003E-3</v>
      </c>
      <c r="N113" s="15">
        <v>7.243125847</v>
      </c>
      <c r="O113" s="15">
        <v>4.611113E-3</v>
      </c>
      <c r="P113" s="15">
        <v>13.47943482</v>
      </c>
      <c r="Q113" s="15">
        <v>2.3398429999999999E-3</v>
      </c>
      <c r="R113" s="15">
        <v>18.157566620000001</v>
      </c>
      <c r="S113" s="15">
        <v>0.15163352699999999</v>
      </c>
      <c r="T113" s="15">
        <v>362.21260869999998</v>
      </c>
      <c r="U113" s="15">
        <v>0.135626317</v>
      </c>
      <c r="V113" s="14">
        <v>44902.413194444445</v>
      </c>
      <c r="W113">
        <v>2.5</v>
      </c>
      <c r="X113" s="15">
        <v>3.1587210999999997E-2</v>
      </c>
      <c r="Y113" s="15">
        <v>2.9663234E-2</v>
      </c>
      <c r="Z113" s="76">
        <f>((((N113/1000)+1)/((SMOW!$Z$4/1000)+1))-1)*1000</f>
        <v>17.706051046399551</v>
      </c>
      <c r="AA113" s="76">
        <f>((((P113/1000)+1)/((SMOW!$AA$4/1000)+1))-1)*1000</f>
        <v>34.1644966751482</v>
      </c>
      <c r="AB113" s="76">
        <f>Z113*SMOW!$AN$6</f>
        <v>18.152396663579886</v>
      </c>
      <c r="AC113" s="76">
        <f>AA113*SMOW!$AN$12</f>
        <v>34.997697670455906</v>
      </c>
      <c r="AD113" s="76">
        <f t="shared" ref="AD113" si="223">LN((AB113/1000)+1)*1000</f>
        <v>17.989608951192992</v>
      </c>
      <c r="AE113" s="76">
        <f t="shared" si="203"/>
        <v>34.399202241868679</v>
      </c>
      <c r="AF113" s="44">
        <f>(AD113-SMOW!AN$14*AE113)</f>
        <v>-0.17316983251367191</v>
      </c>
      <c r="AG113" s="45">
        <f t="shared" ref="AG113" si="224">AF113*1000</f>
        <v>-173.16983251367191</v>
      </c>
      <c r="AK113">
        <v>25</v>
      </c>
      <c r="AL113">
        <v>0</v>
      </c>
      <c r="AM113">
        <v>0</v>
      </c>
      <c r="AN113">
        <v>0</v>
      </c>
    </row>
    <row r="114" spans="1:40" customFormat="1" x14ac:dyDescent="0.2">
      <c r="A114">
        <v>4508</v>
      </c>
      <c r="B114" t="s">
        <v>255</v>
      </c>
      <c r="C114" t="s">
        <v>48</v>
      </c>
      <c r="D114" t="s">
        <v>56</v>
      </c>
      <c r="E114" t="s">
        <v>346</v>
      </c>
      <c r="F114" s="15">
        <v>18.310085690000001</v>
      </c>
      <c r="G114" s="15">
        <v>18.14447418</v>
      </c>
      <c r="H114" s="15">
        <v>4.6533579999999998E-3</v>
      </c>
      <c r="I114" s="15">
        <v>35.356918870000001</v>
      </c>
      <c r="J114" s="15">
        <v>34.746216390000001</v>
      </c>
      <c r="K114" s="15">
        <v>1.420113E-3</v>
      </c>
      <c r="L114" s="15">
        <v>-0.20152807</v>
      </c>
      <c r="M114" s="15">
        <v>4.5830580000000001E-3</v>
      </c>
      <c r="N114" s="15">
        <v>7.9284229379999998</v>
      </c>
      <c r="O114" s="15">
        <v>4.6059179999999996E-3</v>
      </c>
      <c r="P114" s="15">
        <v>14.75734477</v>
      </c>
      <c r="Q114" s="15">
        <v>1.3918579999999999E-3</v>
      </c>
      <c r="R114" s="15">
        <v>19.90992039</v>
      </c>
      <c r="S114" s="15">
        <v>0.14012849599999999</v>
      </c>
      <c r="T114" s="15">
        <v>428.06599790000001</v>
      </c>
      <c r="U114" s="15">
        <v>0.110234266</v>
      </c>
      <c r="V114" s="14">
        <v>44902.544444444444</v>
      </c>
      <c r="W114">
        <v>2.5</v>
      </c>
      <c r="X114" s="15">
        <v>2.1147437000000002E-2</v>
      </c>
      <c r="Y114" s="15">
        <v>2.2093577E-2</v>
      </c>
      <c r="Z114" s="76">
        <f>((((N114/1000)+1)/((SMOW!$Z$4/1000)+1))-1)*1000</f>
        <v>18.398466788317471</v>
      </c>
      <c r="AA114" s="76">
        <f>((((P114/1000)+1)/((SMOW!$AA$4/1000)+1))-1)*1000</f>
        <v>35.468488699883061</v>
      </c>
      <c r="AB114" s="76">
        <f>Z114*SMOW!$AN$6</f>
        <v>18.862267270552799</v>
      </c>
      <c r="AC114" s="76">
        <f>AA114*SMOW!$AN$12</f>
        <v>36.333491347742928</v>
      </c>
      <c r="AD114" s="76">
        <f t="shared" ref="AD114" si="225">LN((AB114/1000)+1)*1000</f>
        <v>18.68658050302064</v>
      </c>
      <c r="AE114" s="76">
        <f t="shared" si="203"/>
        <v>35.688994882998067</v>
      </c>
      <c r="AF114" s="44">
        <f>(AD114-SMOW!AN$14*AE114)</f>
        <v>-0.15720879520234021</v>
      </c>
      <c r="AG114" s="45">
        <f t="shared" ref="AG114" si="226">AF114*1000</f>
        <v>-157.20879520234021</v>
      </c>
      <c r="AH114" s="2">
        <f>AVERAGE(AG112:AG114)</f>
        <v>-162.46411674839462</v>
      </c>
      <c r="AI114" s="2">
        <f>STDEV(AG112:AG114)</f>
        <v>9.271934850511764</v>
      </c>
      <c r="AJ114" s="2">
        <f>AH114+41</f>
        <v>-121.46411674839462</v>
      </c>
      <c r="AK114">
        <v>25</v>
      </c>
      <c r="AL114">
        <v>0</v>
      </c>
      <c r="AM114">
        <v>0</v>
      </c>
      <c r="AN114">
        <v>0</v>
      </c>
    </row>
    <row r="115" spans="1:40" customFormat="1" x14ac:dyDescent="0.2">
      <c r="A115">
        <v>4509</v>
      </c>
      <c r="B115" t="s">
        <v>255</v>
      </c>
      <c r="C115" t="s">
        <v>63</v>
      </c>
      <c r="D115" t="s">
        <v>50</v>
      </c>
      <c r="E115" t="s">
        <v>347</v>
      </c>
      <c r="F115" s="15">
        <v>12.097882090000001</v>
      </c>
      <c r="G115" s="15">
        <v>12.025287280000001</v>
      </c>
      <c r="H115" s="15">
        <v>4.2353169999999997E-3</v>
      </c>
      <c r="I115" s="15">
        <v>23.353758039999999</v>
      </c>
      <c r="J115" s="15">
        <v>23.08523168</v>
      </c>
      <c r="K115" s="15">
        <v>1.5881000000000001E-3</v>
      </c>
      <c r="L115" s="15">
        <v>-0.163715045</v>
      </c>
      <c r="M115" s="15">
        <v>4.0898150000000001E-3</v>
      </c>
      <c r="N115" s="15">
        <v>1.7795526989999999</v>
      </c>
      <c r="O115" s="15">
        <v>4.1921379999999998E-3</v>
      </c>
      <c r="P115" s="15">
        <v>2.993000135</v>
      </c>
      <c r="Q115" s="15">
        <v>1.5565030000000001E-3</v>
      </c>
      <c r="R115" s="15">
        <v>2.5741660280000001</v>
      </c>
      <c r="S115" s="15">
        <v>0.15575525200000001</v>
      </c>
      <c r="T115" s="15">
        <v>290.27502609999999</v>
      </c>
      <c r="U115" s="15">
        <v>9.8672956000000006E-2</v>
      </c>
      <c r="V115" s="14">
        <v>44902.638888888891</v>
      </c>
      <c r="W115">
        <v>2.5</v>
      </c>
      <c r="X115" s="15">
        <v>3.2917915999999998E-2</v>
      </c>
      <c r="Y115" s="15">
        <v>3.5367783999999999E-2</v>
      </c>
      <c r="Z115" s="76">
        <f>((((N115/1000)+1)/((SMOW!$Z$4/1000)+1))-1)*1000</f>
        <v>12.185724016737787</v>
      </c>
      <c r="AA115" s="76">
        <f>((((P115/1000)+1)/((SMOW!$AA$4/1000)+1))-1)*1000</f>
        <v>23.464034410853873</v>
      </c>
      <c r="AB115" s="76">
        <f>Z115*SMOW!$AN$6</f>
        <v>12.492909650213415</v>
      </c>
      <c r="AC115" s="76">
        <f>AA115*SMOW!$AN$12</f>
        <v>24.036273393647932</v>
      </c>
      <c r="AD115" s="76">
        <f t="shared" ref="AD115" si="227">LN((AB115/1000)+1)*1000</f>
        <v>12.415517159433209</v>
      </c>
      <c r="AE115" s="76">
        <f t="shared" si="203"/>
        <v>23.751949225912302</v>
      </c>
      <c r="AF115" s="44">
        <f>(AD115-SMOW!AN$14*AE115)</f>
        <v>-0.12551203184848703</v>
      </c>
      <c r="AG115" s="45">
        <f t="shared" ref="AG115" si="228">AF115*1000</f>
        <v>-125.51203184848703</v>
      </c>
      <c r="AH115" s="2"/>
      <c r="AI115" s="19"/>
      <c r="AJ115" t="s">
        <v>325</v>
      </c>
      <c r="AK115">
        <v>25</v>
      </c>
      <c r="AL115">
        <v>0</v>
      </c>
      <c r="AM115">
        <v>0</v>
      </c>
      <c r="AN115">
        <v>1</v>
      </c>
    </row>
    <row r="116" spans="1:40" customFormat="1" x14ac:dyDescent="0.2">
      <c r="A116">
        <v>4510</v>
      </c>
      <c r="B116" t="s">
        <v>255</v>
      </c>
      <c r="C116" s="63" t="s">
        <v>63</v>
      </c>
      <c r="D116" s="42" t="s">
        <v>50</v>
      </c>
      <c r="E116" t="s">
        <v>348</v>
      </c>
      <c r="F116" s="15">
        <v>11.73550549</v>
      </c>
      <c r="G116" s="15">
        <v>11.667177929999999</v>
      </c>
      <c r="H116" s="15">
        <v>5.4663769999999997E-3</v>
      </c>
      <c r="I116" s="15">
        <v>22.632983759999998</v>
      </c>
      <c r="J116" s="15">
        <v>22.380657899999999</v>
      </c>
      <c r="K116" s="15">
        <v>1.648898E-3</v>
      </c>
      <c r="L116" s="15">
        <v>-0.14980943999999999</v>
      </c>
      <c r="M116" s="15">
        <v>5.2812909999999996E-3</v>
      </c>
      <c r="N116" s="15">
        <v>1.420870528</v>
      </c>
      <c r="O116" s="15">
        <v>5.4106470000000002E-3</v>
      </c>
      <c r="P116" s="15">
        <v>2.2865664630000002</v>
      </c>
      <c r="Q116" s="15">
        <v>1.616092E-3</v>
      </c>
      <c r="R116" s="15">
        <v>1.116280154</v>
      </c>
      <c r="S116" s="15">
        <v>0.15162990100000001</v>
      </c>
      <c r="T116" s="15">
        <v>321.38701520000001</v>
      </c>
      <c r="U116" s="15">
        <v>7.7222898999999998E-2</v>
      </c>
      <c r="V116" s="14">
        <v>44902.780555555553</v>
      </c>
      <c r="W116">
        <v>2.5</v>
      </c>
      <c r="X116" s="15">
        <v>3.8634513000000002E-2</v>
      </c>
      <c r="Y116" s="15">
        <v>4.1016337E-2</v>
      </c>
      <c r="Z116" s="76">
        <f>((((N116/1000)+1)/((SMOW!$Z$4/1000)+1))-1)*1000</f>
        <v>11.823315968013448</v>
      </c>
      <c r="AA116" s="76">
        <f>((((P116/1000)+1)/((SMOW!$AA$4/1000)+1))-1)*1000</f>
        <v>22.743182464836977</v>
      </c>
      <c r="AB116" s="76">
        <f>Z116*SMOW!$AN$6</f>
        <v>12.121365784374628</v>
      </c>
      <c r="AC116" s="76">
        <f>AA116*SMOW!$AN$12</f>
        <v>23.297841368386731</v>
      </c>
      <c r="AD116" s="76">
        <f t="shared" ref="AD116" si="229">LN((AB116/1000)+1)*1000</f>
        <v>12.048490339048071</v>
      </c>
      <c r="AE116" s="76">
        <f t="shared" si="203"/>
        <v>23.030589627634974</v>
      </c>
      <c r="AF116" s="44">
        <f>(AD116-SMOW!AN$14*AE116)</f>
        <v>-0.11166098434319593</v>
      </c>
      <c r="AG116" s="45">
        <f t="shared" ref="AG116" si="230">AF116*1000</f>
        <v>-111.66098434319593</v>
      </c>
      <c r="AH116" s="2">
        <f>AVERAGE(AG115:AG116)</f>
        <v>-118.58650809584148</v>
      </c>
      <c r="AI116" s="2">
        <f>STDEV(AG115:AG116)</f>
        <v>9.7941696175283433</v>
      </c>
      <c r="AK116">
        <v>25</v>
      </c>
      <c r="AL116">
        <v>0</v>
      </c>
      <c r="AM116">
        <v>0</v>
      </c>
      <c r="AN116">
        <v>0</v>
      </c>
    </row>
    <row r="117" spans="1:40" customFormat="1" x14ac:dyDescent="0.2">
      <c r="A117">
        <v>4511</v>
      </c>
      <c r="B117" t="s">
        <v>255</v>
      </c>
      <c r="C117" s="63" t="s">
        <v>48</v>
      </c>
      <c r="D117" s="42" t="s">
        <v>56</v>
      </c>
      <c r="E117" t="s">
        <v>349</v>
      </c>
      <c r="F117" s="15">
        <v>16.68508297</v>
      </c>
      <c r="G117" s="15">
        <v>16.547415659999999</v>
      </c>
      <c r="H117" s="15">
        <v>5.2713400000000002E-3</v>
      </c>
      <c r="I117" s="15">
        <v>32.167712600000002</v>
      </c>
      <c r="J117" s="15">
        <v>31.66116603</v>
      </c>
      <c r="K117" s="15">
        <v>1.2962270000000001E-3</v>
      </c>
      <c r="L117" s="15">
        <v>-0.16968001099999999</v>
      </c>
      <c r="M117" s="15">
        <v>4.9940239999999997E-3</v>
      </c>
      <c r="N117" s="15">
        <v>6.3199870990000004</v>
      </c>
      <c r="O117" s="15">
        <v>5.2175989999999998E-3</v>
      </c>
      <c r="P117" s="15">
        <v>11.6315913</v>
      </c>
      <c r="Q117" s="15">
        <v>1.2704369999999999E-3</v>
      </c>
      <c r="R117" s="15">
        <v>15.01595388</v>
      </c>
      <c r="S117" s="15">
        <v>0.14398380299999999</v>
      </c>
      <c r="T117" s="15">
        <v>371.00323789999999</v>
      </c>
      <c r="U117" s="15">
        <v>0.101546043</v>
      </c>
      <c r="V117" s="14">
        <v>44902.956250000003</v>
      </c>
      <c r="W117">
        <v>2.5</v>
      </c>
      <c r="X117" s="15">
        <v>4.2524120999999998E-2</v>
      </c>
      <c r="Y117" s="15">
        <v>4.4753941999999998E-2</v>
      </c>
      <c r="Z117" s="76">
        <f>((((N117/1000)+1)/((SMOW!$Z$4/1000)+1))-1)*1000</f>
        <v>16.773323023058673</v>
      </c>
      <c r="AA117" s="76">
        <f>((((P117/1000)+1)/((SMOW!$AA$4/1000)+1))-1)*1000</f>
        <v>32.278938766284959</v>
      </c>
      <c r="AB117" s="76">
        <f>Z117*SMOW!$AN$6</f>
        <v>17.196155827350999</v>
      </c>
      <c r="AC117" s="76">
        <f>AA117*SMOW!$AN$12</f>
        <v>33.066154927063614</v>
      </c>
      <c r="AD117" s="76">
        <f t="shared" ref="AD117" si="231">LN((AB117/1000)+1)*1000</f>
        <v>17.049975387777085</v>
      </c>
      <c r="AE117" s="76">
        <f t="shared" si="203"/>
        <v>32.531229642653358</v>
      </c>
      <c r="AF117" s="44">
        <f>(AD117-SMOW!AN$14*AE117)</f>
        <v>-0.12651386354388805</v>
      </c>
      <c r="AG117" s="45">
        <f t="shared" ref="AG117" si="232">AF117*1000</f>
        <v>-126.51386354388805</v>
      </c>
      <c r="AH117" s="2"/>
      <c r="AI117" s="19"/>
      <c r="AK117">
        <v>25</v>
      </c>
      <c r="AL117">
        <v>0</v>
      </c>
      <c r="AM117">
        <v>0</v>
      </c>
      <c r="AN117">
        <v>0</v>
      </c>
    </row>
    <row r="118" spans="1:40" customFormat="1" x14ac:dyDescent="0.2">
      <c r="A118">
        <v>4512</v>
      </c>
      <c r="B118" t="s">
        <v>255</v>
      </c>
      <c r="C118" s="63" t="s">
        <v>48</v>
      </c>
      <c r="D118" s="42" t="s">
        <v>56</v>
      </c>
      <c r="E118" t="s">
        <v>350</v>
      </c>
      <c r="F118" s="15">
        <v>17.1602439890673</v>
      </c>
      <c r="G118" s="15">
        <v>17.0146696691722</v>
      </c>
      <c r="H118" s="15">
        <v>4.3872417770766201E-3</v>
      </c>
      <c r="I118" s="15">
        <v>33.087151307521999</v>
      </c>
      <c r="J118" s="15">
        <v>32.551553731737897</v>
      </c>
      <c r="K118" s="15">
        <v>1.4287439548064599E-3</v>
      </c>
      <c r="L118" s="15">
        <v>-0.172550701185408</v>
      </c>
      <c r="M118" s="15">
        <v>4.4152970699417402E-3</v>
      </c>
      <c r="N118" s="15">
        <v>6.7903038593163103</v>
      </c>
      <c r="O118" s="15">
        <v>4.3425138840719997E-3</v>
      </c>
      <c r="P118" s="15">
        <v>12.532736751467199</v>
      </c>
      <c r="Q118" s="15">
        <v>1.4003175093665E-3</v>
      </c>
      <c r="R118" s="15">
        <v>16.3867489077812</v>
      </c>
      <c r="S118" s="15">
        <v>0.13581021429076101</v>
      </c>
      <c r="T118" s="15">
        <v>288.29852406517102</v>
      </c>
      <c r="U118" s="15">
        <v>0.108761958587199</v>
      </c>
      <c r="V118" s="14">
        <v>44903.066759259258</v>
      </c>
      <c r="W118">
        <v>2.5</v>
      </c>
      <c r="X118" s="15">
        <v>3.9805549499626301E-2</v>
      </c>
      <c r="Y118" s="15">
        <v>3.7253567377912501E-2</v>
      </c>
      <c r="Z118" s="76">
        <f>((((N118/1000)+1)/((SMOW!$Z$4/1000)+1))-1)*1000</f>
        <v>17.24852528614651</v>
      </c>
      <c r="AA118" s="76">
        <f>((((P118/1000)+1)/((SMOW!$AA$4/1000)+1))-1)*1000</f>
        <v>33.198476548926827</v>
      </c>
      <c r="AB118" s="76">
        <f>Z118*SMOW!$AN$6</f>
        <v>17.683337297256191</v>
      </c>
      <c r="AC118" s="76">
        <f>AA118*SMOW!$AN$12</f>
        <v>34.008118323142881</v>
      </c>
      <c r="AD118" s="76">
        <f t="shared" ref="AD118" si="233">LN((AB118/1000)+1)*1000</f>
        <v>17.528806179339611</v>
      </c>
      <c r="AE118" s="76">
        <f t="shared" si="203"/>
        <v>33.442627431762574</v>
      </c>
      <c r="AF118" s="44">
        <f>(AD118-SMOW!AN$14*AE118)</f>
        <v>-0.12890110463102999</v>
      </c>
      <c r="AG118" s="45">
        <f t="shared" ref="AG118" si="234">AF118*1000</f>
        <v>-128.90110463102999</v>
      </c>
      <c r="AH118" s="2"/>
      <c r="AI118" s="2"/>
      <c r="AK118">
        <v>25</v>
      </c>
      <c r="AL118">
        <v>0</v>
      </c>
      <c r="AM118">
        <v>0</v>
      </c>
      <c r="AN118">
        <v>0</v>
      </c>
    </row>
    <row r="119" spans="1:40" customFormat="1" x14ac:dyDescent="0.2">
      <c r="A119">
        <v>4513</v>
      </c>
      <c r="B119" t="s">
        <v>255</v>
      </c>
      <c r="C119" s="63" t="s">
        <v>48</v>
      </c>
      <c r="D119" s="42" t="s">
        <v>56</v>
      </c>
      <c r="E119" t="s">
        <v>351</v>
      </c>
      <c r="F119" s="15">
        <v>17.25328854</v>
      </c>
      <c r="G119" s="15">
        <v>17.10613983</v>
      </c>
      <c r="H119" s="15">
        <v>6.6943530000000001E-3</v>
      </c>
      <c r="I119" s="15">
        <v>33.300285469999999</v>
      </c>
      <c r="J119" s="15">
        <v>32.757839750000002</v>
      </c>
      <c r="K119" s="15">
        <v>6.4468449999999997E-3</v>
      </c>
      <c r="L119" s="15">
        <v>-0.18999955900000001</v>
      </c>
      <c r="M119" s="15">
        <v>5.1552619999999999E-3</v>
      </c>
      <c r="N119" s="15">
        <v>6.8823998260000003</v>
      </c>
      <c r="O119" s="15">
        <v>6.6261039999999998E-3</v>
      </c>
      <c r="P119" s="15">
        <v>12.741630369999999</v>
      </c>
      <c r="Q119" s="15">
        <v>6.318578E-3</v>
      </c>
      <c r="R119" s="15">
        <v>15.79265811</v>
      </c>
      <c r="S119" s="15">
        <v>0.13179385900000001</v>
      </c>
      <c r="T119" s="15">
        <v>330.12560050000002</v>
      </c>
      <c r="U119" s="15">
        <v>0.14249120300000001</v>
      </c>
      <c r="V119" s="14">
        <v>44903.401388888888</v>
      </c>
      <c r="W119">
        <v>2.5</v>
      </c>
      <c r="X119" s="15">
        <v>3.8120518999999999E-2</v>
      </c>
      <c r="Y119" s="15">
        <v>3.6892903999999997E-2</v>
      </c>
      <c r="Z119" s="76">
        <f>((((N119/1000)+1)/((SMOW!$Z$4/1000)+1))-1)*1000</f>
        <v>17.341577916803352</v>
      </c>
      <c r="AA119" s="76">
        <f>((((P119/1000)+1)/((SMOW!$AA$4/1000)+1))-1)*1000</f>
        <v>33.411633675205501</v>
      </c>
      <c r="AB119" s="76">
        <f>Z119*SMOW!$AN$6</f>
        <v>17.778735658971414</v>
      </c>
      <c r="AC119" s="76">
        <f>AA119*SMOW!$AN$12</f>
        <v>34.226473908262058</v>
      </c>
      <c r="AD119" s="76">
        <f t="shared" ref="AD119" si="235">LN((AB119/1000)+1)*1000</f>
        <v>17.622542499020991</v>
      </c>
      <c r="AE119" s="76">
        <f t="shared" si="203"/>
        <v>33.653779093910224</v>
      </c>
      <c r="AF119" s="44">
        <f>(AD119-SMOW!AN$14*AE119)</f>
        <v>-0.14665286256360943</v>
      </c>
      <c r="AG119" s="45">
        <f t="shared" ref="AG119" si="236">AF119*1000</f>
        <v>-146.65286256360943</v>
      </c>
      <c r="AH119" s="2">
        <f>AVERAGE(AG117:AG119)</f>
        <v>-134.02261024617584</v>
      </c>
      <c r="AI119" s="2">
        <f>STDEV(AG117:AG119)</f>
        <v>11.003053449091411</v>
      </c>
      <c r="AJ119" s="2">
        <f>AH119+41</f>
        <v>-93.022610246175844</v>
      </c>
      <c r="AK119">
        <v>25</v>
      </c>
      <c r="AL119">
        <v>0</v>
      </c>
      <c r="AM119">
        <v>0</v>
      </c>
      <c r="AN119">
        <v>0</v>
      </c>
    </row>
    <row r="120" spans="1:40" customFormat="1" x14ac:dyDescent="0.2">
      <c r="A120">
        <v>4514</v>
      </c>
      <c r="B120" t="s">
        <v>255</v>
      </c>
      <c r="C120" t="s">
        <v>48</v>
      </c>
      <c r="D120" t="s">
        <v>56</v>
      </c>
      <c r="E120" t="s">
        <v>352</v>
      </c>
      <c r="F120" s="15">
        <v>17.854767392358902</v>
      </c>
      <c r="G120" s="15">
        <v>17.697242917375199</v>
      </c>
      <c r="H120" s="15">
        <v>4.5481474923003296E-3</v>
      </c>
      <c r="I120" s="15">
        <v>34.497118008375402</v>
      </c>
      <c r="J120" s="15">
        <v>33.915432293978803</v>
      </c>
      <c r="K120" s="15">
        <v>1.2126717137183999E-3</v>
      </c>
      <c r="L120" s="15">
        <v>-0.21010533384559099</v>
      </c>
      <c r="M120" s="15">
        <v>4.4679212037054498E-3</v>
      </c>
      <c r="N120" s="15">
        <v>7.4777466023546504</v>
      </c>
      <c r="O120" s="15">
        <v>4.5017791668816101E-3</v>
      </c>
      <c r="P120" s="15">
        <v>13.914650601171701</v>
      </c>
      <c r="Q120" s="15">
        <v>1.18854426513501E-3</v>
      </c>
      <c r="R120" s="15">
        <v>19.230408955513902</v>
      </c>
      <c r="S120" s="15">
        <v>0.14882304978105099</v>
      </c>
      <c r="T120" s="15">
        <v>397.58276865844698</v>
      </c>
      <c r="U120" s="15">
        <v>0.11672833162368</v>
      </c>
      <c r="V120" s="14">
        <v>44903.522766203707</v>
      </c>
      <c r="W120">
        <v>2.5</v>
      </c>
      <c r="X120" s="15">
        <v>4.3208799963471501E-4</v>
      </c>
      <c r="Y120" s="15">
        <v>2.2815715835545E-4</v>
      </c>
      <c r="Z120" s="76">
        <f>((((N120/1000)+1)/((SMOW!$Z$4/1000)+1))-1)*1000</f>
        <v>17.943108968462298</v>
      </c>
      <c r="AA120" s="76">
        <f>((((P120/1000)+1)/((SMOW!$AA$4/1000)+1))-1)*1000</f>
        <v>34.608595187478386</v>
      </c>
      <c r="AB120" s="76">
        <f>Z120*SMOW!$AN$6</f>
        <v>18.395430495474436</v>
      </c>
      <c r="AC120" s="76">
        <f>AA120*SMOW!$AN$12</f>
        <v>35.452626821563143</v>
      </c>
      <c r="AD120" s="76">
        <f t="shared" ref="AD120" si="237">LN((AB120/1000)+1)*1000</f>
        <v>18.228281306251141</v>
      </c>
      <c r="AE120" s="76">
        <f t="shared" si="203"/>
        <v>34.83865172109261</v>
      </c>
      <c r="AF120" s="44">
        <f>(AD120-SMOW!AN$14*AE120)</f>
        <v>-0.16652680248575891</v>
      </c>
      <c r="AG120" s="45">
        <f t="shared" ref="AG120" si="238">AF120*1000</f>
        <v>-166.52680248575891</v>
      </c>
      <c r="AK120">
        <v>25</v>
      </c>
      <c r="AL120">
        <v>0</v>
      </c>
      <c r="AM120">
        <v>0</v>
      </c>
      <c r="AN120">
        <v>0</v>
      </c>
    </row>
    <row r="121" spans="1:40" customFormat="1" x14ac:dyDescent="0.2">
      <c r="A121">
        <v>4515</v>
      </c>
      <c r="B121" t="s">
        <v>255</v>
      </c>
      <c r="C121" s="63" t="s">
        <v>48</v>
      </c>
      <c r="D121" s="42" t="s">
        <v>56</v>
      </c>
      <c r="E121" t="s">
        <v>353</v>
      </c>
      <c r="F121" s="15">
        <v>18.071854640000002</v>
      </c>
      <c r="G121" s="15">
        <v>17.9104995</v>
      </c>
      <c r="H121" s="15">
        <v>3.7606509999999998E-3</v>
      </c>
      <c r="I121" s="15">
        <v>34.915503600000001</v>
      </c>
      <c r="J121" s="15">
        <v>34.319784310000003</v>
      </c>
      <c r="K121" s="15">
        <v>1.535306E-3</v>
      </c>
      <c r="L121" s="15">
        <v>-0.21034662000000001</v>
      </c>
      <c r="M121" s="15">
        <v>3.6367819999999999E-3</v>
      </c>
      <c r="N121" s="15">
        <v>7.692620647</v>
      </c>
      <c r="O121" s="15">
        <v>3.7223120000000002E-3</v>
      </c>
      <c r="P121" s="15">
        <v>14.324711949999999</v>
      </c>
      <c r="Q121" s="15">
        <v>1.504759E-3</v>
      </c>
      <c r="R121" s="15">
        <v>19.931247169999999</v>
      </c>
      <c r="S121" s="15">
        <v>0.15811191199999999</v>
      </c>
      <c r="T121" s="15">
        <v>362.9405203</v>
      </c>
      <c r="U121" s="15">
        <v>0.118641423</v>
      </c>
      <c r="V121" s="14">
        <v>44903.632638888892</v>
      </c>
      <c r="W121">
        <v>2.5</v>
      </c>
      <c r="X121" s="15">
        <v>2.229473E-3</v>
      </c>
      <c r="Y121" s="15">
        <v>2.6191080000000002E-3</v>
      </c>
      <c r="Z121" s="76">
        <f>((((N121/1000)+1)/((SMOW!$Z$4/1000)+1))-1)*1000</f>
        <v>18.160215057188012</v>
      </c>
      <c r="AA121" s="76">
        <f>((((P121/1000)+1)/((SMOW!$AA$4/1000)+1))-1)*1000</f>
        <v>35.027025866826158</v>
      </c>
      <c r="AB121" s="76">
        <f>Z121*SMOW!$AN$6</f>
        <v>18.618009535278397</v>
      </c>
      <c r="AC121" s="76">
        <f>AA121*SMOW!$AN$12</f>
        <v>35.881262154642968</v>
      </c>
      <c r="AD121" s="76">
        <f t="shared" ref="AD121" si="239">LN((AB121/1000)+1)*1000</f>
        <v>18.446815986794324</v>
      </c>
      <c r="AE121" s="76">
        <f t="shared" si="203"/>
        <v>35.252525449012076</v>
      </c>
      <c r="AF121" s="44">
        <f>(AD121-SMOW!AN$14*AE121)</f>
        <v>-0.16651745028405429</v>
      </c>
      <c r="AG121" s="45">
        <f t="shared" ref="AG121" si="240">AF121*1000</f>
        <v>-166.51745028405429</v>
      </c>
      <c r="AK121">
        <v>25</v>
      </c>
      <c r="AL121">
        <v>0</v>
      </c>
      <c r="AM121">
        <v>0</v>
      </c>
      <c r="AN121">
        <v>0</v>
      </c>
    </row>
    <row r="122" spans="1:40" customFormat="1" x14ac:dyDescent="0.2">
      <c r="A122">
        <v>4516</v>
      </c>
      <c r="B122" t="s">
        <v>255</v>
      </c>
      <c r="C122" t="s">
        <v>48</v>
      </c>
      <c r="D122" t="s">
        <v>56</v>
      </c>
      <c r="E122" t="s">
        <v>354</v>
      </c>
      <c r="F122" s="15">
        <v>18.094155561938599</v>
      </c>
      <c r="G122" s="15">
        <v>17.9324043314138</v>
      </c>
      <c r="H122" s="15">
        <v>3.63613760265875E-3</v>
      </c>
      <c r="I122" s="15">
        <v>34.956037944110697</v>
      </c>
      <c r="J122" s="15">
        <v>34.358950370390801</v>
      </c>
      <c r="K122" s="15">
        <v>1.25158195509069E-3</v>
      </c>
      <c r="L122" s="15">
        <v>-0.20912146415250099</v>
      </c>
      <c r="M122" s="15">
        <v>3.7294580917257799E-3</v>
      </c>
      <c r="N122" s="15">
        <v>7.71469421155959</v>
      </c>
      <c r="O122" s="15">
        <v>3.5990672103913099E-3</v>
      </c>
      <c r="P122" s="15">
        <v>14.364439815849</v>
      </c>
      <c r="Q122" s="15">
        <v>1.2266803441062599E-3</v>
      </c>
      <c r="R122" s="15">
        <v>19.6823786717849</v>
      </c>
      <c r="S122" s="15">
        <v>0.142792439825837</v>
      </c>
      <c r="T122" s="15">
        <v>329.71469852531999</v>
      </c>
      <c r="U122" s="15">
        <v>0.118876561231111</v>
      </c>
      <c r="V122" s="14">
        <v>44903.764884259261</v>
      </c>
      <c r="W122">
        <v>2.5</v>
      </c>
      <c r="X122" s="15">
        <v>1.48465266167378E-2</v>
      </c>
      <c r="Y122" s="15">
        <v>1.3452393742146599E-2</v>
      </c>
      <c r="Z122" s="76">
        <f>((((N122/1000)+1)/((SMOW!$Z$4/1000)+1))-1)*1000</f>
        <v>18.182517915002585</v>
      </c>
      <c r="AA122" s="76">
        <f>((((P122/1000)+1)/((SMOW!$AA$4/1000)+1))-1)*1000</f>
        <v>35.067564576323427</v>
      </c>
      <c r="AB122" s="76">
        <f>Z122*SMOW!$AN$6</f>
        <v>18.640874617996197</v>
      </c>
      <c r="AC122" s="76">
        <f>AA122*SMOW!$AN$12</f>
        <v>35.922789518924844</v>
      </c>
      <c r="AD122" s="76">
        <f t="shared" ref="AD122" si="241">LN((AB122/1000)+1)*1000</f>
        <v>18.469262896116142</v>
      </c>
      <c r="AE122" s="76">
        <f t="shared" ref="AE122" si="242">LN((AC122/1000)+1)*1000</f>
        <v>35.292613568594625</v>
      </c>
      <c r="AF122" s="44">
        <f>(AD122-SMOW!AN$14*AE122)</f>
        <v>-0.16523706810182048</v>
      </c>
      <c r="AG122" s="45">
        <f t="shared" ref="AG122" si="243">AF122*1000</f>
        <v>-165.23706810182048</v>
      </c>
      <c r="AH122" s="2">
        <f>AVERAGE(AG120:AG122)</f>
        <v>-166.09377362387787</v>
      </c>
      <c r="AI122" s="2">
        <f>STDEV(AG120:AG122)</f>
        <v>0.74194348137976529</v>
      </c>
      <c r="AK122">
        <v>25</v>
      </c>
      <c r="AL122">
        <v>0</v>
      </c>
      <c r="AM122">
        <v>0</v>
      </c>
      <c r="AN122">
        <v>0</v>
      </c>
    </row>
    <row r="123" spans="1:40" customFormat="1" x14ac:dyDescent="0.2">
      <c r="A123">
        <v>4517</v>
      </c>
      <c r="B123" t="s">
        <v>255</v>
      </c>
      <c r="C123" t="s">
        <v>48</v>
      </c>
      <c r="D123" t="s">
        <v>56</v>
      </c>
      <c r="E123" t="s">
        <v>355</v>
      </c>
      <c r="F123" s="15">
        <v>17.754345686110799</v>
      </c>
      <c r="G123" s="15">
        <v>17.598577801624899</v>
      </c>
      <c r="H123" s="15">
        <v>5.14566028897536E-3</v>
      </c>
      <c r="I123" s="15">
        <v>34.281770585506202</v>
      </c>
      <c r="J123" s="15">
        <v>33.707244324663598</v>
      </c>
      <c r="K123" s="15">
        <v>1.5112431639020599E-3</v>
      </c>
      <c r="L123" s="15">
        <v>-0.19884720179749499</v>
      </c>
      <c r="M123" s="15">
        <v>5.0196120911470002E-3</v>
      </c>
      <c r="N123" s="15">
        <v>7.3783486945569097</v>
      </c>
      <c r="O123" s="15">
        <v>5.0932003256214603E-3</v>
      </c>
      <c r="P123" s="15">
        <v>13.703587754098001</v>
      </c>
      <c r="Q123" s="15">
        <v>1.48117530520708E-3</v>
      </c>
      <c r="R123" s="15">
        <v>18.822113056342801</v>
      </c>
      <c r="S123" s="15">
        <v>0.14676856810639299</v>
      </c>
      <c r="T123" s="15">
        <v>302.94551464487301</v>
      </c>
      <c r="U123" s="15">
        <v>7.2550450428132005E-2</v>
      </c>
      <c r="V123" s="14">
        <v>44903.855069444442</v>
      </c>
      <c r="W123">
        <v>2.5</v>
      </c>
      <c r="X123" s="15">
        <v>1.7909900114201099E-2</v>
      </c>
      <c r="Y123" s="15">
        <v>4.4460024128348E-2</v>
      </c>
      <c r="Z123" s="76">
        <f>((((N123/1000)+1)/((SMOW!$Z$4/1000)+1))-1)*1000</f>
        <v>17.842678546420963</v>
      </c>
      <c r="AA123" s="76">
        <f>((((P123/1000)+1)/((SMOW!$AA$4/1000)+1))-1)*1000</f>
        <v>34.393224558818545</v>
      </c>
      <c r="AB123" s="76">
        <f>Z123*SMOW!$AN$6</f>
        <v>18.292468358224991</v>
      </c>
      <c r="AC123" s="76">
        <f>AA123*SMOW!$AN$12</f>
        <v>35.23200375134487</v>
      </c>
      <c r="AD123" s="76">
        <f t="shared" ref="AD123" si="244">LN((AB123/1000)+1)*1000</f>
        <v>18.127173878456105</v>
      </c>
      <c r="AE123" s="76">
        <f t="shared" ref="AE123" si="245">LN((AC123/1000)+1)*1000</f>
        <v>34.625559811493609</v>
      </c>
      <c r="AF123" s="44">
        <f>(AD123-SMOW!AN$14*AE123)</f>
        <v>-0.15512170201252218</v>
      </c>
      <c r="AG123" s="45">
        <f t="shared" ref="AG123" si="246">AF123*1000</f>
        <v>-155.12170201252218</v>
      </c>
      <c r="AK123">
        <v>25</v>
      </c>
      <c r="AL123">
        <v>0</v>
      </c>
      <c r="AM123">
        <v>0</v>
      </c>
      <c r="AN123">
        <v>0</v>
      </c>
    </row>
    <row r="124" spans="1:40" customFormat="1" x14ac:dyDescent="0.2">
      <c r="A124">
        <v>4518</v>
      </c>
      <c r="B124" t="s">
        <v>255</v>
      </c>
      <c r="C124" t="s">
        <v>48</v>
      </c>
      <c r="D124" t="s">
        <v>56</v>
      </c>
      <c r="E124" t="s">
        <v>356</v>
      </c>
      <c r="F124" s="15">
        <v>17.565357646101901</v>
      </c>
      <c r="G124" s="15">
        <v>17.412869389136301</v>
      </c>
      <c r="H124" s="15">
        <v>4.84138976026466E-3</v>
      </c>
      <c r="I124" s="15">
        <v>33.935983991180102</v>
      </c>
      <c r="J124" s="15">
        <v>33.372863094938097</v>
      </c>
      <c r="K124" s="15">
        <v>1.50027580542324E-3</v>
      </c>
      <c r="L124" s="15">
        <v>-0.208002324991027</v>
      </c>
      <c r="M124" s="15">
        <v>4.7398452590442196E-3</v>
      </c>
      <c r="N124" s="15">
        <v>7.1912873860259099</v>
      </c>
      <c r="O124" s="15">
        <v>4.7920318323910298E-3</v>
      </c>
      <c r="P124" s="15">
        <v>13.364680967539099</v>
      </c>
      <c r="Q124" s="15">
        <v>1.47042615448739E-3</v>
      </c>
      <c r="R124" s="15">
        <v>17.7378518259926</v>
      </c>
      <c r="S124" s="15">
        <v>0.151941967531697</v>
      </c>
      <c r="T124" s="15">
        <v>369.90925899799601</v>
      </c>
      <c r="U124" s="15">
        <v>0.12515942444860201</v>
      </c>
      <c r="V124" s="14">
        <v>44904.015069444446</v>
      </c>
      <c r="W124">
        <v>2.5</v>
      </c>
      <c r="X124" s="15">
        <v>1.53154092260596E-3</v>
      </c>
      <c r="Y124" s="15">
        <v>2.05052003407306E-3</v>
      </c>
      <c r="Z124" s="76">
        <f>((((N124/1000)+1)/((SMOW!$Z$4/1000)+1))-1)*1000</f>
        <v>17.653674103776051</v>
      </c>
      <c r="AA124" s="76">
        <f>((((P124/1000)+1)/((SMOW!$AA$4/1000)+1))-1)*1000</f>
        <v>34.047400702606147</v>
      </c>
      <c r="AB124" s="76">
        <f>Z124*SMOW!$AN$6</f>
        <v>18.098699369020199</v>
      </c>
      <c r="AC124" s="76">
        <f>AA124*SMOW!$AN$12</f>
        <v>34.877745970759541</v>
      </c>
      <c r="AD124" s="76">
        <f t="shared" ref="AD124" si="247">LN((AB124/1000)+1)*1000</f>
        <v>17.936867622113493</v>
      </c>
      <c r="AE124" s="76">
        <f t="shared" ref="AE124" si="248">LN((AC124/1000)+1)*1000</f>
        <v>34.283299905620467</v>
      </c>
      <c r="AF124" s="44">
        <f>(AD124-SMOW!AN$14*AE124)</f>
        <v>-0.1647147280541148</v>
      </c>
      <c r="AG124" s="45">
        <f t="shared" ref="AG124" si="249">AF124*1000</f>
        <v>-164.7147280541148</v>
      </c>
      <c r="AH124" s="2">
        <f>AVERAGE(AG123:AG124)</f>
        <v>-159.91821503331849</v>
      </c>
      <c r="AI124" s="2">
        <f>STDEV(AG123:AG124)</f>
        <v>6.7832937661092867</v>
      </c>
      <c r="AK124">
        <v>25</v>
      </c>
      <c r="AL124">
        <v>0</v>
      </c>
      <c r="AM124">
        <v>0</v>
      </c>
      <c r="AN124">
        <v>0</v>
      </c>
    </row>
    <row r="125" spans="1:40" customFormat="1" x14ac:dyDescent="0.2">
      <c r="A125">
        <v>4519</v>
      </c>
      <c r="B125" t="s">
        <v>145</v>
      </c>
      <c r="C125" t="s">
        <v>48</v>
      </c>
      <c r="D125" t="s">
        <v>56</v>
      </c>
      <c r="E125" t="s">
        <v>256</v>
      </c>
      <c r="F125" s="15">
        <v>17.166282961118601</v>
      </c>
      <c r="G125" s="15">
        <v>17.020605737028799</v>
      </c>
      <c r="H125" s="15">
        <v>8.5179128707165395E-3</v>
      </c>
      <c r="I125" s="15">
        <v>33.216151636122497</v>
      </c>
      <c r="J125" s="15">
        <v>32.676414324277701</v>
      </c>
      <c r="K125" s="15">
        <v>4.8281281962883E-3</v>
      </c>
      <c r="L125" s="15">
        <v>-0.232541026189822</v>
      </c>
      <c r="M125" s="15">
        <v>7.1717118126386403E-3</v>
      </c>
      <c r="N125" s="15">
        <v>6.7962812640983596</v>
      </c>
      <c r="O125" s="15">
        <v>8.4310728206623102E-3</v>
      </c>
      <c r="P125" s="15">
        <v>12.6591704754705</v>
      </c>
      <c r="Q125" s="15">
        <v>4.7320672314907202E-3</v>
      </c>
      <c r="R125" s="15">
        <v>15.159015898890701</v>
      </c>
      <c r="S125" s="15">
        <v>0.18080663171046399</v>
      </c>
      <c r="T125" s="15">
        <v>363.35818121335001</v>
      </c>
      <c r="U125" s="15">
        <v>0.255580354964554</v>
      </c>
      <c r="V125" s="14">
        <v>44907.571689814817</v>
      </c>
      <c r="W125">
        <v>2.5</v>
      </c>
      <c r="X125" s="15">
        <v>4.7115251012288299E-5</v>
      </c>
      <c r="Y125" s="15">
        <v>1.4128876768713399E-4</v>
      </c>
      <c r="Z125" s="76">
        <f>((((N125/1000)+1)/((SMOW!$Z$4/1000)+1))-1)*1000</f>
        <v>17.254564782331894</v>
      </c>
      <c r="AA125" s="76">
        <f>((((P125/1000)+1)/((SMOW!$AA$4/1000)+1))-1)*1000</f>
        <v>33.32749077857433</v>
      </c>
      <c r="AB125" s="76">
        <f>Z125*SMOW!$AN$6</f>
        <v>17.689529040978041</v>
      </c>
      <c r="AC125" s="76">
        <f>AA125*SMOW!$AN$12</f>
        <v>34.140278941439782</v>
      </c>
      <c r="AD125" s="76">
        <f t="shared" ref="AD125" si="250">LN((AB125/1000)+1)*1000</f>
        <v>17.534890316378242</v>
      </c>
      <c r="AE125" s="76">
        <f t="shared" ref="AE125" si="251">LN((AC125/1000)+1)*1000</f>
        <v>33.570433172058188</v>
      </c>
      <c r="AF125" s="44">
        <f>(AD125-SMOW!AN$14*AE125)</f>
        <v>-0.19029839846848162</v>
      </c>
      <c r="AG125" s="45">
        <f t="shared" ref="AG125" si="252">AF125*1000</f>
        <v>-190.29839846848162</v>
      </c>
      <c r="AH125" s="2"/>
      <c r="AK125">
        <v>25</v>
      </c>
      <c r="AL125">
        <v>0</v>
      </c>
      <c r="AM125">
        <v>0</v>
      </c>
      <c r="AN125">
        <v>0</v>
      </c>
    </row>
    <row r="126" spans="1:40" customFormat="1" x14ac:dyDescent="0.2">
      <c r="A126">
        <v>4520</v>
      </c>
      <c r="B126" t="s">
        <v>145</v>
      </c>
      <c r="C126" t="s">
        <v>48</v>
      </c>
      <c r="D126" t="s">
        <v>56</v>
      </c>
      <c r="E126" t="s">
        <v>257</v>
      </c>
      <c r="F126" s="15">
        <v>17.6856946947964</v>
      </c>
      <c r="G126" s="15">
        <v>17.531121803494401</v>
      </c>
      <c r="H126" s="15">
        <v>6.8201022045617102E-3</v>
      </c>
      <c r="I126" s="15">
        <v>34.139789771554</v>
      </c>
      <c r="J126" s="15">
        <v>33.569959974190098</v>
      </c>
      <c r="K126" s="15">
        <v>3.2423021653474899E-3</v>
      </c>
      <c r="L126" s="15">
        <v>-0.193817062877918</v>
      </c>
      <c r="M126" s="15">
        <v>6.0757557498479801E-3</v>
      </c>
      <c r="N126" s="15">
        <v>7.3113318744103397</v>
      </c>
      <c r="O126" s="15">
        <v>6.6366143810975796E-3</v>
      </c>
      <c r="P126" s="15">
        <v>13.5644318058943</v>
      </c>
      <c r="Q126" s="15">
        <v>3.17779296809348E-3</v>
      </c>
      <c r="R126" s="15">
        <v>17.473319573525199</v>
      </c>
      <c r="S126" s="15">
        <v>0.14570142089811799</v>
      </c>
      <c r="T126" s="15">
        <v>531.32362039796999</v>
      </c>
      <c r="U126" s="15">
        <v>0.19330037486603499</v>
      </c>
      <c r="V126" s="14">
        <v>44907.683391203704</v>
      </c>
      <c r="W126">
        <v>2.5</v>
      </c>
      <c r="X126" s="15">
        <v>4.8493194042052198E-2</v>
      </c>
      <c r="Y126" s="15">
        <v>6.7482671872982E-2</v>
      </c>
      <c r="Z126" s="76">
        <f>((((N126/1000)+1)/((SMOW!$Z$4/1000)+1))-1)*1000</f>
        <v>17.774965576597744</v>
      </c>
      <c r="AA126" s="76">
        <f>((((P126/1000)+1)/((SMOW!$AA$4/1000)+1))-1)*1000</f>
        <v>34.251228445045356</v>
      </c>
      <c r="AB126" s="76">
        <f>Z126*SMOW!$AN$6</f>
        <v>18.223048435946499</v>
      </c>
      <c r="AC126" s="76">
        <f>AA126*SMOW!$AN$12</f>
        <v>35.086544647777025</v>
      </c>
      <c r="AD126" s="76">
        <f t="shared" ref="AD126" si="253">LN((AB126/1000)+1)*1000</f>
        <v>18.058998682408724</v>
      </c>
      <c r="AE126" s="76">
        <f t="shared" ref="AE126" si="254">LN((AC126/1000)+1)*1000</f>
        <v>34.485041238716761</v>
      </c>
      <c r="AF126" s="44">
        <f>(AD126-SMOW!AN$14*AE126)</f>
        <v>-0.14910309163372659</v>
      </c>
      <c r="AG126" s="45">
        <f t="shared" ref="AG126" si="255">AF126*1000</f>
        <v>-149.10309163372659</v>
      </c>
      <c r="AJ126" t="s">
        <v>258</v>
      </c>
      <c r="AK126">
        <v>25</v>
      </c>
      <c r="AL126">
        <v>0</v>
      </c>
      <c r="AM126">
        <v>0</v>
      </c>
      <c r="AN126">
        <v>1</v>
      </c>
    </row>
    <row r="127" spans="1:40" customFormat="1" x14ac:dyDescent="0.2">
      <c r="A127">
        <v>4521</v>
      </c>
      <c r="B127" t="s">
        <v>145</v>
      </c>
      <c r="C127" t="s">
        <v>48</v>
      </c>
      <c r="D127" t="s">
        <v>56</v>
      </c>
      <c r="E127" t="s">
        <v>259</v>
      </c>
      <c r="F127" s="15">
        <v>18.337012447674599</v>
      </c>
      <c r="G127" s="15">
        <v>18.170916396117299</v>
      </c>
      <c r="H127" s="15">
        <v>4.7877928390570104E-3</v>
      </c>
      <c r="I127" s="15">
        <v>35.405695340352601</v>
      </c>
      <c r="J127" s="15">
        <v>34.793326058915603</v>
      </c>
      <c r="K127" s="15">
        <v>1.2859562644375101E-3</v>
      </c>
      <c r="L127" s="15">
        <v>-0.199959762990151</v>
      </c>
      <c r="M127" s="15">
        <v>4.6989605701869197E-3</v>
      </c>
      <c r="N127" s="15">
        <v>7.9550751733886997</v>
      </c>
      <c r="O127" s="15">
        <v>4.73898133134269E-3</v>
      </c>
      <c r="P127" s="15">
        <v>14.8051507795282</v>
      </c>
      <c r="Q127" s="15">
        <v>1.2603707384474E-3</v>
      </c>
      <c r="R127" s="15">
        <v>19.992287397515401</v>
      </c>
      <c r="S127" s="15">
        <v>0.16947006049892999</v>
      </c>
      <c r="T127" s="15">
        <v>281.51615964828301</v>
      </c>
      <c r="U127" s="15">
        <v>8.5840469961679905E-2</v>
      </c>
      <c r="V127" s="14">
        <v>44907.798437500001</v>
      </c>
      <c r="W127">
        <v>2.5</v>
      </c>
      <c r="X127" s="15">
        <v>0.16125524105068001</v>
      </c>
      <c r="Y127" s="15">
        <v>0.15587218802324501</v>
      </c>
      <c r="Z127" s="76">
        <f>((((N127/1000)+1)/((SMOW!$Z$4/1000)+1))-1)*1000</f>
        <v>18.425395878755467</v>
      </c>
      <c r="AA127" s="76">
        <f>((((P127/1000)+1)/((SMOW!$AA$4/1000)+1))-1)*1000</f>
        <v>35.517270427546379</v>
      </c>
      <c r="AB127" s="76">
        <f>Z127*SMOW!$AN$6</f>
        <v>18.889875206966114</v>
      </c>
      <c r="AC127" s="76">
        <f>AA127*SMOW!$AN$12</f>
        <v>36.383462760254474</v>
      </c>
      <c r="AD127" s="76">
        <f t="shared" ref="AD127" si="256">LN((AB127/1000)+1)*1000</f>
        <v>18.713676964694876</v>
      </c>
      <c r="AE127" s="76">
        <f t="shared" ref="AE127" si="257">LN((AC127/1000)+1)*1000</f>
        <v>35.737213152667884</v>
      </c>
      <c r="AF127" s="44">
        <f>(AD127-SMOW!AN$14*AE127)</f>
        <v>-0.15557157991376869</v>
      </c>
      <c r="AG127" s="45">
        <f t="shared" ref="AG127" si="258">AF127*1000</f>
        <v>-155.57157991376869</v>
      </c>
      <c r="AK127">
        <v>25</v>
      </c>
      <c r="AL127">
        <v>0</v>
      </c>
      <c r="AM127">
        <v>0</v>
      </c>
      <c r="AN127">
        <v>0</v>
      </c>
    </row>
    <row r="128" spans="1:40" customFormat="1" x14ac:dyDescent="0.2">
      <c r="A128">
        <v>4522</v>
      </c>
      <c r="B128" t="s">
        <v>145</v>
      </c>
      <c r="C128" t="s">
        <v>48</v>
      </c>
      <c r="D128" t="s">
        <v>56</v>
      </c>
      <c r="E128" t="s">
        <v>260</v>
      </c>
      <c r="F128" s="15">
        <v>18.117071732877999</v>
      </c>
      <c r="G128" s="15">
        <v>17.9549128748491</v>
      </c>
      <c r="H128" s="15">
        <v>4.2732899466164003E-3</v>
      </c>
      <c r="I128" s="15">
        <v>34.9917347011488</v>
      </c>
      <c r="J128" s="15">
        <v>34.393440731339403</v>
      </c>
      <c r="K128" s="15">
        <v>2.9471916627300202E-3</v>
      </c>
      <c r="L128" s="15">
        <v>-0.204823831298098</v>
      </c>
      <c r="M128" s="15">
        <v>4.33927669816319E-3</v>
      </c>
      <c r="N128" s="15">
        <v>7.7373767523290802</v>
      </c>
      <c r="O128" s="15">
        <v>4.2297237915638296E-3</v>
      </c>
      <c r="P128" s="15">
        <v>14.399426346318601</v>
      </c>
      <c r="Q128" s="15">
        <v>2.8885540161986199E-3</v>
      </c>
      <c r="R128" s="15">
        <v>18.085074739091699</v>
      </c>
      <c r="S128" s="15">
        <v>0.14636372970572001</v>
      </c>
      <c r="T128" s="15">
        <v>265.11745217737803</v>
      </c>
      <c r="U128" s="15">
        <v>0.122023721232053</v>
      </c>
      <c r="V128" s="14">
        <v>44908.563993055555</v>
      </c>
      <c r="W128">
        <v>2.5</v>
      </c>
      <c r="X128" s="15">
        <v>7.6102012874877098E-2</v>
      </c>
      <c r="Y128" s="15">
        <v>7.34747216094742E-2</v>
      </c>
      <c r="Z128" s="76">
        <f>((((N128/1000)+1)/((SMOW!$Z$4/1000)+1))-1)*1000</f>
        <v>18.205436074880453</v>
      </c>
      <c r="AA128" s="76">
        <f>((((P128/1000)+1)/((SMOW!$AA$4/1000)+1))-1)*1000</f>
        <v>35.10326518003626</v>
      </c>
      <c r="AB128" s="76">
        <f>Z128*SMOW!$AN$6</f>
        <v>18.664370513710733</v>
      </c>
      <c r="AC128" s="76">
        <f>AA128*SMOW!$AN$12</f>
        <v>35.959360786087792</v>
      </c>
      <c r="AD128" s="76">
        <f t="shared" ref="AD128" si="259">LN((AB128/1000)+1)*1000</f>
        <v>18.492328556769387</v>
      </c>
      <c r="AE128" s="76">
        <f t="shared" ref="AE128" si="260">LN((AC128/1000)+1)*1000</f>
        <v>35.327916027435002</v>
      </c>
      <c r="AF128" s="44">
        <f>(AD128-SMOW!AN$14*AE128)</f>
        <v>-0.16081110571629509</v>
      </c>
      <c r="AG128" s="45">
        <f t="shared" ref="AG128" si="261">AF128*1000</f>
        <v>-160.81110571629509</v>
      </c>
      <c r="AK128">
        <v>25</v>
      </c>
      <c r="AL128">
        <v>0</v>
      </c>
      <c r="AM128">
        <v>0</v>
      </c>
      <c r="AN128">
        <v>0</v>
      </c>
    </row>
    <row r="129" spans="1:40" customFormat="1" x14ac:dyDescent="0.2">
      <c r="A129">
        <v>4523</v>
      </c>
      <c r="B129" t="s">
        <v>145</v>
      </c>
      <c r="C129" t="s">
        <v>48</v>
      </c>
      <c r="D129" t="s">
        <v>56</v>
      </c>
      <c r="E129" t="s">
        <v>261</v>
      </c>
      <c r="F129" s="15">
        <v>18.8109456468814</v>
      </c>
      <c r="G129" s="15">
        <v>18.636207467165001</v>
      </c>
      <c r="H129" s="15">
        <v>3.7504357314603002E-3</v>
      </c>
      <c r="I129" s="15">
        <v>36.313410006208301</v>
      </c>
      <c r="J129" s="15">
        <v>35.669617347427703</v>
      </c>
      <c r="K129" s="15">
        <v>1.6781666925024699E-3</v>
      </c>
      <c r="L129" s="15">
        <v>-0.197350492276849</v>
      </c>
      <c r="M129" s="15">
        <v>3.8603655396529102E-3</v>
      </c>
      <c r="N129" s="15">
        <v>8.4241766276169301</v>
      </c>
      <c r="O129" s="15">
        <v>3.7122000707339501E-3</v>
      </c>
      <c r="P129" s="15">
        <v>15.694805455462401</v>
      </c>
      <c r="Q129" s="15">
        <v>1.64477770508696E-3</v>
      </c>
      <c r="R129" s="15">
        <v>20.574078707192999</v>
      </c>
      <c r="S129" s="15">
        <v>0.16186544237068501</v>
      </c>
      <c r="T129" s="15">
        <v>317.30438155705502</v>
      </c>
      <c r="U129" s="15">
        <v>0.11502238345012</v>
      </c>
      <c r="V129" s="14">
        <v>44908.67523148148</v>
      </c>
      <c r="W129">
        <v>2.5</v>
      </c>
      <c r="X129" s="15">
        <v>3.7531748059291201E-2</v>
      </c>
      <c r="Y129" s="15">
        <v>3.55173559825133E-2</v>
      </c>
      <c r="Z129" s="76">
        <f>((((N129/1000)+1)/((SMOW!$Z$4/1000)+1))-1)*1000</f>
        <v>18.899370211537647</v>
      </c>
      <c r="AA129" s="76">
        <f>((((P129/1000)+1)/((SMOW!$AA$4/1000)+1))-1)*1000</f>
        <v>36.42508290853219</v>
      </c>
      <c r="AB129" s="76">
        <f>Z129*SMOW!$AN$6</f>
        <v>19.375797792102187</v>
      </c>
      <c r="AC129" s="76">
        <f>AA129*SMOW!$AN$12</f>
        <v>37.313414898964567</v>
      </c>
      <c r="AD129" s="76">
        <f t="shared" ref="AD129" si="262">LN((AB129/1000)+1)*1000</f>
        <v>19.190477021506577</v>
      </c>
      <c r="AE129" s="76">
        <f t="shared" ref="AE129" si="263">LN((AC129/1000)+1)*1000</f>
        <v>36.634115888134673</v>
      </c>
      <c r="AF129" s="44">
        <f>(AD129-SMOW!AN$14*AE129)</f>
        <v>-0.15233616742852973</v>
      </c>
      <c r="AG129" s="45">
        <f t="shared" ref="AG129" si="264">AF129*1000</f>
        <v>-152.33616742852973</v>
      </c>
      <c r="AH129" s="2">
        <f>AVERAGE(AG127:AG129)</f>
        <v>-156.23961768619782</v>
      </c>
      <c r="AI129" s="2">
        <f>STDEV(AG127:AG129)</f>
        <v>4.2767804005351806</v>
      </c>
      <c r="AK129">
        <v>25</v>
      </c>
      <c r="AL129">
        <v>0</v>
      </c>
      <c r="AM129">
        <v>0</v>
      </c>
      <c r="AN129">
        <v>0</v>
      </c>
    </row>
    <row r="130" spans="1:40" customFormat="1" x14ac:dyDescent="0.2">
      <c r="A130">
        <v>4524</v>
      </c>
      <c r="B130" t="s">
        <v>145</v>
      </c>
      <c r="C130" t="s">
        <v>48</v>
      </c>
      <c r="D130" t="s">
        <v>56</v>
      </c>
      <c r="E130" t="s">
        <v>262</v>
      </c>
      <c r="F130" s="15">
        <v>17.475925200753501</v>
      </c>
      <c r="G130" s="15">
        <v>17.3249768332259</v>
      </c>
      <c r="H130" s="15">
        <v>5.0748607762160303E-3</v>
      </c>
      <c r="I130" s="15">
        <v>33.701687404918701</v>
      </c>
      <c r="J130" s="15">
        <v>33.146230937839597</v>
      </c>
      <c r="K130" s="15">
        <v>1.5944697374053701E-3</v>
      </c>
      <c r="L130" s="15">
        <v>-0.176233101953433</v>
      </c>
      <c r="M130" s="15">
        <v>5.1891060585519304E-3</v>
      </c>
      <c r="N130" s="15">
        <v>7.1027667037053703</v>
      </c>
      <c r="O130" s="15">
        <v>5.0231226132978098E-3</v>
      </c>
      <c r="P130" s="15">
        <v>13.1350459716933</v>
      </c>
      <c r="Q130" s="15">
        <v>1.56274599373494E-3</v>
      </c>
      <c r="R130" s="15">
        <v>17.129950633749601</v>
      </c>
      <c r="S130" s="15">
        <v>0.14144689614473599</v>
      </c>
      <c r="T130" s="15">
        <v>361.46254037942703</v>
      </c>
      <c r="U130" s="15">
        <v>0.14173175591301901</v>
      </c>
      <c r="V130" s="14">
        <v>44908.79346064815</v>
      </c>
      <c r="W130">
        <v>2.5</v>
      </c>
      <c r="X130" s="15">
        <v>1.7018668080045301E-2</v>
      </c>
      <c r="Y130" s="15">
        <v>1.9153016133870601E-2</v>
      </c>
      <c r="Z130" s="76">
        <f>((((N130/1000)+1)/((SMOW!$Z$4/1000)+1))-1)*1000</f>
        <v>17.564233896413484</v>
      </c>
      <c r="AA130" s="76">
        <f>((((P130/1000)+1)/((SMOW!$AA$4/1000)+1))-1)*1000</f>
        <v>33.813078868596634</v>
      </c>
      <c r="AB130" s="76">
        <f>Z130*SMOW!$AN$6</f>
        <v>18.007004494908319</v>
      </c>
      <c r="AC130" s="76">
        <f>AA130*SMOW!$AN$12</f>
        <v>34.637709514720754</v>
      </c>
      <c r="AD130" s="76">
        <f t="shared" ref="AD130" si="265">LN((AB130/1000)+1)*1000</f>
        <v>17.846798747987901</v>
      </c>
      <c r="AE130" s="76">
        <f t="shared" ref="AE130" si="266">LN((AC130/1000)+1)*1000</f>
        <v>34.05132632312894</v>
      </c>
      <c r="AF130" s="44">
        <f>(AD130-SMOW!AN$14*AE130)</f>
        <v>-0.13230155062418092</v>
      </c>
      <c r="AG130" s="45">
        <f t="shared" ref="AG130" si="267">AF130*1000</f>
        <v>-132.30155062418092</v>
      </c>
      <c r="AK130">
        <v>25</v>
      </c>
      <c r="AL130">
        <v>0</v>
      </c>
      <c r="AM130">
        <v>0</v>
      </c>
      <c r="AN130">
        <v>0</v>
      </c>
    </row>
    <row r="131" spans="1:40" customFormat="1" x14ac:dyDescent="0.2">
      <c r="A131">
        <v>4526</v>
      </c>
      <c r="B131" t="s">
        <v>145</v>
      </c>
      <c r="C131" t="s">
        <v>48</v>
      </c>
      <c r="D131" t="s">
        <v>56</v>
      </c>
      <c r="E131" t="s">
        <v>264</v>
      </c>
      <c r="F131" s="15">
        <v>17.3432660399749</v>
      </c>
      <c r="G131" s="15">
        <v>17.194587725336099</v>
      </c>
      <c r="H131" s="15">
        <v>4.9099602211123503E-3</v>
      </c>
      <c r="I131" s="15">
        <v>33.477916695094798</v>
      </c>
      <c r="J131" s="15">
        <v>32.929732276295198</v>
      </c>
      <c r="K131" s="15">
        <v>2.7814269546278798E-3</v>
      </c>
      <c r="L131" s="15">
        <v>-0.19231091654774299</v>
      </c>
      <c r="M131" s="15">
        <v>4.1239021147783002E-3</v>
      </c>
      <c r="N131" s="15">
        <v>6.9714600019548101</v>
      </c>
      <c r="O131" s="15">
        <v>4.85990321796768E-3</v>
      </c>
      <c r="P131" s="15">
        <v>12.915727428300301</v>
      </c>
      <c r="Q131" s="15">
        <v>2.7260873807957299E-3</v>
      </c>
      <c r="R131" s="15">
        <v>15.977723891362199</v>
      </c>
      <c r="S131" s="15">
        <v>0.13907495047289301</v>
      </c>
      <c r="T131" s="15">
        <v>351.00051325652402</v>
      </c>
      <c r="U131" s="15">
        <v>0.171612847721269</v>
      </c>
      <c r="V131" s="14">
        <v>44909.837175925924</v>
      </c>
      <c r="W131">
        <v>2.5</v>
      </c>
      <c r="X131" s="15">
        <v>9.7049388781324797E-2</v>
      </c>
      <c r="Y131" s="15">
        <v>9.3868988517777405E-2</v>
      </c>
      <c r="Z131" s="76">
        <f>((((N131/1000)+1)/((SMOW!$Z$4/1000)+1))-1)*1000</f>
        <v>17.431563221890656</v>
      </c>
      <c r="AA131" s="76">
        <f>((((P131/1000)+1)/((SMOW!$AA$4/1000)+1))-1)*1000</f>
        <v>33.589284045290938</v>
      </c>
      <c r="AB131" s="76">
        <f>Z131*SMOW!$AN$6</f>
        <v>17.870989371984972</v>
      </c>
      <c r="AC131" s="76">
        <f>AA131*SMOW!$AN$12</f>
        <v>34.408456801275591</v>
      </c>
      <c r="AD131" s="76">
        <f t="shared" ref="AD131" si="268">LN((AB131/1000)+1)*1000</f>
        <v>17.713180600402058</v>
      </c>
      <c r="AE131" s="76">
        <f t="shared" ref="AE131" si="269">LN((AC131/1000)+1)*1000</f>
        <v>33.829724004035732</v>
      </c>
      <c r="AF131" s="44">
        <f>(AD131-SMOW!AN$14*AE131)</f>
        <v>-0.14891367372880993</v>
      </c>
      <c r="AG131" s="45">
        <f t="shared" ref="AG131" si="270">AF131*1000</f>
        <v>-148.91367372880993</v>
      </c>
      <c r="AJ131" t="s">
        <v>263</v>
      </c>
      <c r="AK131">
        <v>25</v>
      </c>
      <c r="AL131">
        <v>0</v>
      </c>
      <c r="AM131">
        <v>0</v>
      </c>
      <c r="AN131">
        <v>0</v>
      </c>
    </row>
    <row r="132" spans="1:40" customFormat="1" x14ac:dyDescent="0.2">
      <c r="A132">
        <v>4527</v>
      </c>
      <c r="B132" t="s">
        <v>145</v>
      </c>
      <c r="C132" t="s">
        <v>63</v>
      </c>
      <c r="D132" t="s">
        <v>98</v>
      </c>
      <c r="E132" t="s">
        <v>265</v>
      </c>
      <c r="F132" s="15">
        <v>17.178518310170698</v>
      </c>
      <c r="G132" s="15">
        <v>17.0326353749705</v>
      </c>
      <c r="H132" s="15">
        <v>5.3689437546078998E-3</v>
      </c>
      <c r="I132" s="15">
        <v>33.209741104309202</v>
      </c>
      <c r="J132" s="15">
        <v>32.6702101728416</v>
      </c>
      <c r="K132" s="15">
        <v>2.5640165092653401E-3</v>
      </c>
      <c r="L132" s="15">
        <v>-0.21723559628987499</v>
      </c>
      <c r="M132" s="15">
        <v>5.0044881637702496E-3</v>
      </c>
      <c r="N132" s="15">
        <v>6.8083918738698896</v>
      </c>
      <c r="O132" s="15">
        <v>5.3142074182022702E-3</v>
      </c>
      <c r="P132" s="15">
        <v>12.6528874882968</v>
      </c>
      <c r="Q132" s="15">
        <v>2.51300255734905E-3</v>
      </c>
      <c r="R132" s="15">
        <v>17.131462329747599</v>
      </c>
      <c r="S132" s="15">
        <v>0.14802617475972199</v>
      </c>
      <c r="T132" s="15">
        <v>258.533678587586</v>
      </c>
      <c r="U132" s="15">
        <v>0.13709537867420801</v>
      </c>
      <c r="V132" s="14">
        <v>44910.577326388891</v>
      </c>
      <c r="W132">
        <v>2.5</v>
      </c>
      <c r="X132" s="15">
        <v>3.7878330140249101E-4</v>
      </c>
      <c r="Y132" s="15">
        <v>7.8118943718611395E-5</v>
      </c>
      <c r="Z132" s="76">
        <f>((((N132/1000)+1)/((SMOW!$Z$4/1000)+1))-1)*1000</f>
        <v>17.266801193313697</v>
      </c>
      <c r="AA132" s="76">
        <f>((((P132/1000)+1)/((SMOW!$AA$4/1000)+1))-1)*1000</f>
        <v>33.321079555963308</v>
      </c>
      <c r="AB132" s="76">
        <f>Z132*SMOW!$AN$6</f>
        <v>17.702073915343203</v>
      </c>
      <c r="AC132" s="76">
        <f>AA132*SMOW!$AN$12</f>
        <v>34.133711362447706</v>
      </c>
      <c r="AD132" s="76">
        <f t="shared" ref="AD132" si="271">LN((AB132/1000)+1)*1000</f>
        <v>17.547217059150732</v>
      </c>
      <c r="AE132" s="76">
        <f t="shared" ref="AE132" si="272">LN((AC132/1000)+1)*1000</f>
        <v>33.564082389692999</v>
      </c>
      <c r="AF132" s="44">
        <f>(AD132-SMOW!AN$14*AE132)</f>
        <v>-0.17461844260717285</v>
      </c>
      <c r="AG132" s="45">
        <f t="shared" ref="AG132" si="273">AF132*1000</f>
        <v>-174.61844260717285</v>
      </c>
      <c r="AK132">
        <v>25</v>
      </c>
      <c r="AL132">
        <v>0</v>
      </c>
      <c r="AM132">
        <v>0</v>
      </c>
      <c r="AN132">
        <v>0</v>
      </c>
    </row>
    <row r="133" spans="1:40" customFormat="1" x14ac:dyDescent="0.2">
      <c r="A133">
        <v>4528</v>
      </c>
      <c r="B133" t="s">
        <v>145</v>
      </c>
      <c r="C133" t="s">
        <v>63</v>
      </c>
      <c r="D133" t="s">
        <v>98</v>
      </c>
      <c r="E133" t="s">
        <v>327</v>
      </c>
      <c r="F133" s="15">
        <v>17.822695201998702</v>
      </c>
      <c r="G133" s="15">
        <v>17.6657326841502</v>
      </c>
      <c r="H133" s="15">
        <v>5.3174960812871598E-3</v>
      </c>
      <c r="I133" s="15">
        <v>34.416728798061598</v>
      </c>
      <c r="J133" s="15">
        <v>33.837720775245501</v>
      </c>
      <c r="K133" s="15">
        <v>1.3808605018179501E-3</v>
      </c>
      <c r="L133" s="15">
        <v>-0.20058388517945899</v>
      </c>
      <c r="M133" s="15">
        <v>4.86629586063533E-3</v>
      </c>
      <c r="N133" s="15">
        <v>7.4460013877053601</v>
      </c>
      <c r="O133" s="15">
        <v>5.2632842534753197E-3</v>
      </c>
      <c r="P133" s="15">
        <v>13.8358608233477</v>
      </c>
      <c r="Q133" s="15">
        <v>1.3533867507763699E-3</v>
      </c>
      <c r="R133" s="15">
        <v>19.031705981716499</v>
      </c>
      <c r="S133" s="15">
        <v>0.143457951520885</v>
      </c>
      <c r="T133" s="15">
        <v>272.82200579918498</v>
      </c>
      <c r="U133" s="15">
        <v>0.103455045007535</v>
      </c>
      <c r="V133" s="14">
        <v>44910.687465277777</v>
      </c>
      <c r="W133">
        <v>2.5</v>
      </c>
      <c r="X133" s="15">
        <v>1.37409156527419E-2</v>
      </c>
      <c r="Y133" s="15">
        <v>1.5101509637471301E-2</v>
      </c>
      <c r="Z133" s="76">
        <f>((((N133/1000)+1)/((SMOW!$Z$4/1000)+1))-1)*1000</f>
        <v>17.911033994495007</v>
      </c>
      <c r="AA133" s="76">
        <f>((((P133/1000)+1)/((SMOW!$AA$4/1000)+1))-1)*1000</f>
        <v>34.528197314441123</v>
      </c>
      <c r="AB133" s="76">
        <f>Z133*SMOW!$AN$6</f>
        <v>18.362546954762703</v>
      </c>
      <c r="AC133" s="76">
        <f>AA133*SMOW!$AN$12</f>
        <v>35.37026821166878</v>
      </c>
      <c r="AD133" s="76">
        <f t="shared" ref="AD133" si="274">LN((AB133/1000)+1)*1000</f>
        <v>18.195991224583452</v>
      </c>
      <c r="AE133" s="76">
        <f t="shared" ref="AE133" si="275">LN((AC133/1000)+1)*1000</f>
        <v>34.759109805523373</v>
      </c>
      <c r="AF133" s="44">
        <f>(AD133-SMOW!AN$14*AE133)</f>
        <v>-0.15681875273288881</v>
      </c>
      <c r="AG133" s="45">
        <f t="shared" ref="AG133" si="276">AF133*1000</f>
        <v>-156.81875273288881</v>
      </c>
      <c r="AJ133" t="s">
        <v>328</v>
      </c>
      <c r="AK133">
        <v>25</v>
      </c>
      <c r="AL133">
        <v>0</v>
      </c>
      <c r="AM133">
        <v>0</v>
      </c>
      <c r="AN133">
        <v>0</v>
      </c>
    </row>
    <row r="134" spans="1:40" customFormat="1" x14ac:dyDescent="0.2">
      <c r="A134">
        <v>4529</v>
      </c>
      <c r="B134" t="s">
        <v>145</v>
      </c>
      <c r="C134" t="s">
        <v>63</v>
      </c>
      <c r="D134" t="s">
        <v>98</v>
      </c>
      <c r="E134" t="s">
        <v>266</v>
      </c>
      <c r="F134" s="15">
        <v>17.502677498202399</v>
      </c>
      <c r="G134" s="15">
        <v>17.351269448073001</v>
      </c>
      <c r="H134" s="15">
        <v>4.1917347653043597E-3</v>
      </c>
      <c r="I134" s="15">
        <v>33.804157990414502</v>
      </c>
      <c r="J134" s="15">
        <v>33.245355779397201</v>
      </c>
      <c r="K134" s="15">
        <v>1.4355444010398101E-3</v>
      </c>
      <c r="L134" s="15">
        <v>-0.20227840344867601</v>
      </c>
      <c r="M134" s="15">
        <v>4.0688262768061902E-3</v>
      </c>
      <c r="N134" s="15">
        <v>7.1292462617067898</v>
      </c>
      <c r="O134" s="15">
        <v>4.1490000646402601E-3</v>
      </c>
      <c r="P134" s="15">
        <v>13.2354777912521</v>
      </c>
      <c r="Q134" s="15">
        <v>1.4069826531813399E-3</v>
      </c>
      <c r="R134" s="15">
        <v>18.148270289950801</v>
      </c>
      <c r="S134" s="15">
        <v>0.15047504698914699</v>
      </c>
      <c r="T134" s="15">
        <v>268.92025671136503</v>
      </c>
      <c r="U134" s="15">
        <v>7.2971120365527303E-2</v>
      </c>
      <c r="V134" s="14">
        <v>44910.798148148147</v>
      </c>
      <c r="W134">
        <v>2.5</v>
      </c>
      <c r="X134" s="15">
        <v>1.3054459305913599E-2</v>
      </c>
      <c r="Y134" s="15">
        <v>1.18971099228029E-2</v>
      </c>
      <c r="Z134" s="76">
        <f>((((N134/1000)+1)/((SMOW!$Z$4/1000)+1))-1)*1000</f>
        <v>17.5909885157457</v>
      </c>
      <c r="AA134" s="76">
        <f>((((P134/1000)+1)/((SMOW!$AA$4/1000)+1))-1)*1000</f>
        <v>33.91556049629996</v>
      </c>
      <c r="AB134" s="76">
        <f>Z134*SMOW!$AN$6</f>
        <v>18.034433562035076</v>
      </c>
      <c r="AC134" s="76">
        <f>AA134*SMOW!$AN$12</f>
        <v>34.742690456112641</v>
      </c>
      <c r="AD134" s="76">
        <f t="shared" ref="AD134" si="277">LN((AB134/1000)+1)*1000</f>
        <v>17.873742273414919</v>
      </c>
      <c r="AE134" s="76">
        <f t="shared" ref="AE134" si="278">LN((AC134/1000)+1)*1000</f>
        <v>34.152787554213681</v>
      </c>
      <c r="AF134" s="44">
        <f>(AD134-SMOW!AN$14*AE134)</f>
        <v>-0.15892955520990526</v>
      </c>
      <c r="AG134" s="45">
        <f t="shared" ref="AG134" si="279">AF134*1000</f>
        <v>-158.92955520990526</v>
      </c>
      <c r="AH134" s="2">
        <f>AVERAGE(AG132:AG134)</f>
        <v>-163.45558351665565</v>
      </c>
      <c r="AI134" s="2">
        <f>STDEV(AG132:AG134)</f>
        <v>9.7247590756944593</v>
      </c>
      <c r="AK134">
        <v>25</v>
      </c>
      <c r="AL134">
        <v>0</v>
      </c>
      <c r="AM134">
        <v>0</v>
      </c>
      <c r="AN134">
        <v>0</v>
      </c>
    </row>
    <row r="135" spans="1:40" customFormat="1" x14ac:dyDescent="0.2">
      <c r="A135">
        <v>4530</v>
      </c>
      <c r="B135" t="s">
        <v>145</v>
      </c>
      <c r="C135" t="s">
        <v>48</v>
      </c>
      <c r="D135" t="s">
        <v>56</v>
      </c>
      <c r="E135" t="s">
        <v>267</v>
      </c>
      <c r="F135" s="15">
        <v>17.4292734451362</v>
      </c>
      <c r="G135" s="15">
        <v>17.2791253401452</v>
      </c>
      <c r="H135" s="15">
        <v>5.0228909608642297E-3</v>
      </c>
      <c r="I135" s="15">
        <v>33.694604408632301</v>
      </c>
      <c r="J135" s="15">
        <v>33.139378625567097</v>
      </c>
      <c r="K135" s="15">
        <v>3.9139078977550998E-3</v>
      </c>
      <c r="L135" s="15">
        <v>-0.218466574154247</v>
      </c>
      <c r="M135" s="15">
        <v>4.3784230722661204E-3</v>
      </c>
      <c r="N135" s="15">
        <v>7.0565905623440504</v>
      </c>
      <c r="O135" s="15">
        <v>4.97168262977661E-3</v>
      </c>
      <c r="P135" s="15">
        <v>13.128103899473</v>
      </c>
      <c r="Q135" s="15">
        <v>3.8360363596557298E-3</v>
      </c>
      <c r="R135" s="15">
        <v>16.919449476122299</v>
      </c>
      <c r="S135" s="15">
        <v>0.153558089038839</v>
      </c>
      <c r="T135" s="15">
        <v>287.82535808328799</v>
      </c>
      <c r="U135" s="15">
        <v>0.106106525820373</v>
      </c>
      <c r="V135" s="14">
        <v>44911.563194444447</v>
      </c>
      <c r="W135">
        <v>2.5</v>
      </c>
      <c r="X135" s="15">
        <v>2.27068573020642E-2</v>
      </c>
      <c r="Y135" s="15">
        <v>1.33519679180071E-2</v>
      </c>
      <c r="Z135" s="76">
        <f>((((N135/1000)+1)/((SMOW!$Z$4/1000)+1))-1)*1000</f>
        <v>17.517578091800434</v>
      </c>
      <c r="AA135" s="76">
        <f>((((P135/1000)+1)/((SMOW!$AA$4/1000)+1))-1)*1000</f>
        <v>33.805995109048141</v>
      </c>
      <c r="AB135" s="76">
        <f>Z135*SMOW!$AN$6</f>
        <v>17.959172560516219</v>
      </c>
      <c r="AC135" s="76">
        <f>AA135*SMOW!$AN$12</f>
        <v>34.630452997014501</v>
      </c>
      <c r="AD135" s="76">
        <f t="shared" ref="AD135" si="280">LN((AB135/1000)+1)*1000</f>
        <v>17.799811784314318</v>
      </c>
      <c r="AE135" s="76">
        <f t="shared" ref="AE135" si="281">LN((AC135/1000)+1)*1000</f>
        <v>34.044312715286544</v>
      </c>
      <c r="AF135" s="44">
        <f>(AD135-SMOW!AN$14*AE135)</f>
        <v>-0.17558532935697713</v>
      </c>
      <c r="AG135" s="45">
        <f t="shared" ref="AG135" si="282">AF135*1000</f>
        <v>-175.58532935697713</v>
      </c>
      <c r="AK135">
        <v>25</v>
      </c>
      <c r="AL135">
        <v>0</v>
      </c>
      <c r="AM135">
        <v>0</v>
      </c>
      <c r="AN135">
        <v>0</v>
      </c>
    </row>
    <row r="136" spans="1:40" customFormat="1" x14ac:dyDescent="0.2">
      <c r="A136">
        <v>4531</v>
      </c>
      <c r="B136" t="s">
        <v>145</v>
      </c>
      <c r="C136" t="s">
        <v>48</v>
      </c>
      <c r="D136" t="s">
        <v>56</v>
      </c>
      <c r="E136" t="s">
        <v>268</v>
      </c>
      <c r="F136" s="15">
        <v>18.124502999264401</v>
      </c>
      <c r="G136" s="15">
        <v>17.9622118817867</v>
      </c>
      <c r="H136" s="15">
        <v>4.2469576135399098E-3</v>
      </c>
      <c r="I136" s="15">
        <v>35.011830417764799</v>
      </c>
      <c r="J136" s="15">
        <v>34.412856988162197</v>
      </c>
      <c r="K136" s="15">
        <v>1.02628481941122E-3</v>
      </c>
      <c r="L136" s="15">
        <v>-0.20777660796296599</v>
      </c>
      <c r="M136" s="15">
        <v>4.1502294150929497E-3</v>
      </c>
      <c r="N136" s="15">
        <v>7.7447322570171098</v>
      </c>
      <c r="O136" s="15">
        <v>4.20365991640186E-3</v>
      </c>
      <c r="P136" s="15">
        <v>14.419122236366601</v>
      </c>
      <c r="Q136" s="15">
        <v>1.0058657447917401E-3</v>
      </c>
      <c r="R136" s="15">
        <v>19.191574711126702</v>
      </c>
      <c r="S136" s="15">
        <v>0.148754902169214</v>
      </c>
      <c r="T136" s="15">
        <v>300.33980497947499</v>
      </c>
      <c r="U136" s="15">
        <v>7.62886788041299E-2</v>
      </c>
      <c r="V136" s="14">
        <v>44911.672094907408</v>
      </c>
      <c r="W136">
        <v>2.5</v>
      </c>
      <c r="X136" s="15">
        <v>1.9435720107008399E-2</v>
      </c>
      <c r="Y136" s="15">
        <v>2.1265009289869099E-2</v>
      </c>
      <c r="Z136" s="76">
        <f>((((N136/1000)+1)/((SMOW!$Z$4/1000)+1))-1)*1000</f>
        <v>18.212867986241001</v>
      </c>
      <c r="AA136" s="76">
        <f>((((P136/1000)+1)/((SMOW!$AA$4/1000)+1))-1)*1000</f>
        <v>35.123363062162127</v>
      </c>
      <c r="AB136" s="76">
        <f>Z136*SMOW!$AN$6</f>
        <v>18.671989773512461</v>
      </c>
      <c r="AC136" s="76">
        <f>AA136*SMOW!$AN$12</f>
        <v>35.979948813745445</v>
      </c>
      <c r="AD136" s="76">
        <f t="shared" ref="AD136" si="283">LN((AB136/1000)+1)*1000</f>
        <v>18.499808185514137</v>
      </c>
      <c r="AE136" s="76">
        <f t="shared" ref="AE136" si="284">LN((AC136/1000)+1)*1000</f>
        <v>35.347789223105451</v>
      </c>
      <c r="AF136" s="44">
        <f>(AD136-SMOW!AN$14*AE136)</f>
        <v>-0.16382452428554117</v>
      </c>
      <c r="AG136" s="45">
        <f t="shared" ref="AG136" si="285">AF136*1000</f>
        <v>-163.82452428554117</v>
      </c>
      <c r="AH136" s="2"/>
      <c r="AI136" s="2"/>
      <c r="AK136">
        <v>25</v>
      </c>
      <c r="AL136">
        <v>0</v>
      </c>
      <c r="AM136">
        <v>0</v>
      </c>
      <c r="AN136">
        <v>0</v>
      </c>
    </row>
    <row r="137" spans="1:40" customFormat="1" x14ac:dyDescent="0.2">
      <c r="A137">
        <v>4532</v>
      </c>
      <c r="B137" t="s">
        <v>145</v>
      </c>
      <c r="C137" t="s">
        <v>48</v>
      </c>
      <c r="D137" t="s">
        <v>56</v>
      </c>
      <c r="E137" t="s">
        <v>269</v>
      </c>
      <c r="F137" s="15">
        <v>16.816601613522501</v>
      </c>
      <c r="G137" s="15">
        <v>16.6767676972174</v>
      </c>
      <c r="H137" s="15">
        <v>4.4723138993747998E-3</v>
      </c>
      <c r="I137" s="15">
        <v>32.452497204127901</v>
      </c>
      <c r="J137" s="15">
        <v>31.937037200519299</v>
      </c>
      <c r="K137" s="15">
        <v>1.54506034755073E-3</v>
      </c>
      <c r="L137" s="15">
        <v>-0.185987944656788</v>
      </c>
      <c r="M137" s="15">
        <v>4.4191990190161901E-3</v>
      </c>
      <c r="N137" s="15">
        <v>6.4501649148990703</v>
      </c>
      <c r="O137" s="15">
        <v>4.4267186967961603E-3</v>
      </c>
      <c r="P137" s="15">
        <v>11.9107097952836</v>
      </c>
      <c r="Q137" s="15">
        <v>1.5143196584852701E-3</v>
      </c>
      <c r="R137" s="15">
        <v>15.521363365713</v>
      </c>
      <c r="S137" s="15">
        <v>0.14027414700874499</v>
      </c>
      <c r="T137" s="15">
        <v>760.00040227935006</v>
      </c>
      <c r="U137" s="15">
        <v>0.22059918758689001</v>
      </c>
      <c r="V137" s="14">
        <v>44911.816863425927</v>
      </c>
      <c r="W137">
        <v>2.5</v>
      </c>
      <c r="X137" s="15">
        <v>9.2260748618921001E-2</v>
      </c>
      <c r="Y137" s="15">
        <v>9.5709602905235697E-2</v>
      </c>
      <c r="Z137" s="76">
        <f>((((N137/1000)+1)/((SMOW!$Z$4/1000)+1))-1)*1000</f>
        <v>16.904853085218274</v>
      </c>
      <c r="AA137" s="76">
        <f>((((P137/1000)+1)/((SMOW!$AA$4/1000)+1))-1)*1000</f>
        <v>32.563754055347836</v>
      </c>
      <c r="AB137" s="76">
        <f>Z137*SMOW!$AN$6</f>
        <v>17.331001584614981</v>
      </c>
      <c r="AC137" s="76">
        <f>AA137*SMOW!$AN$12</f>
        <v>33.357916268473829</v>
      </c>
      <c r="AD137" s="76">
        <f t="shared" ref="AD137" si="286">LN((AB137/1000)+1)*1000</f>
        <v>17.182532731108957</v>
      </c>
      <c r="AE137" s="76">
        <f t="shared" ref="AE137" si="287">LN((AC137/1000)+1)*1000</f>
        <v>32.813612477247553</v>
      </c>
      <c r="AF137" s="44">
        <f>(AD137-SMOW!AN$14*AE137)</f>
        <v>-0.14305465687775154</v>
      </c>
      <c r="AG137" s="45">
        <f t="shared" ref="AG137" si="288">AF137*1000</f>
        <v>-143.05465687775154</v>
      </c>
      <c r="AH137" s="2">
        <f>AVERAGE(AG135:AG137)</f>
        <v>-160.82150350675661</v>
      </c>
      <c r="AI137" s="2">
        <f>STDEV(AG135:AG137)</f>
        <v>16.471938663558099</v>
      </c>
      <c r="AK137">
        <v>25</v>
      </c>
      <c r="AL137">
        <v>0</v>
      </c>
      <c r="AM137">
        <v>0</v>
      </c>
      <c r="AN137">
        <v>1</v>
      </c>
    </row>
    <row r="138" spans="1:40" customFormat="1" x14ac:dyDescent="0.2">
      <c r="A138">
        <v>4533</v>
      </c>
      <c r="B138" t="s">
        <v>145</v>
      </c>
      <c r="C138" t="s">
        <v>48</v>
      </c>
      <c r="D138" t="s">
        <v>270</v>
      </c>
      <c r="E138" t="s">
        <v>271</v>
      </c>
      <c r="F138" s="15">
        <v>16.3386920650048</v>
      </c>
      <c r="G138" s="15">
        <v>16.2066515146842</v>
      </c>
      <c r="H138" s="15">
        <v>4.7266705469436801E-3</v>
      </c>
      <c r="I138" s="15">
        <v>31.607405242656</v>
      </c>
      <c r="J138" s="15">
        <v>31.1181732648847</v>
      </c>
      <c r="K138" s="15">
        <v>2.7588188215759901E-3</v>
      </c>
      <c r="L138" s="15">
        <v>-0.223743969174968</v>
      </c>
      <c r="M138" s="15">
        <v>4.6893537906033999E-3</v>
      </c>
      <c r="N138" s="15">
        <v>5.9771276502077102</v>
      </c>
      <c r="O138" s="15">
        <v>4.6784821804826899E-3</v>
      </c>
      <c r="P138" s="15">
        <v>11.082431875581699</v>
      </c>
      <c r="Q138" s="15">
        <v>2.7039290616257699E-3</v>
      </c>
      <c r="R138" s="15">
        <v>13.0539931743672</v>
      </c>
      <c r="S138" s="15">
        <v>0.207602676138335</v>
      </c>
      <c r="T138" s="15">
        <v>341.37083358627501</v>
      </c>
      <c r="U138" s="15">
        <v>0.25670558707552099</v>
      </c>
      <c r="V138" s="14">
        <v>44914.804282407407</v>
      </c>
      <c r="W138">
        <v>2.5</v>
      </c>
      <c r="X138" s="15">
        <v>2.76715262504496E-2</v>
      </c>
      <c r="Y138" s="15">
        <v>2.6318873060772199E-2</v>
      </c>
      <c r="Z138" s="76">
        <f>((((N138/1000)+1)/((SMOW!$Z$4/1000)+1))-1)*1000</f>
        <v>16.426902058009894</v>
      </c>
      <c r="AA138" s="76">
        <f>((((P138/1000)+1)/((SMOW!$AA$4/1000)+1))-1)*1000</f>
        <v>31.718571026954521</v>
      </c>
      <c r="AB138" s="76">
        <f>Z138*SMOW!$AN$6</f>
        <v>16.841002057960718</v>
      </c>
      <c r="AC138" s="76">
        <f>AA138*SMOW!$AN$12</f>
        <v>32.492120984405553</v>
      </c>
      <c r="AD138" s="76">
        <f t="shared" ref="AD138" si="289">LN((AB138/1000)+1)*1000</f>
        <v>16.700764684695688</v>
      </c>
      <c r="AE138" s="76">
        <f t="shared" ref="AE138" si="290">LN((AC138/1000)+1)*1000</f>
        <v>31.975414816094837</v>
      </c>
      <c r="AF138" s="44">
        <f>(AD138-SMOW!AN$14*AE138)</f>
        <v>-0.18225433820238734</v>
      </c>
      <c r="AG138" s="45">
        <f t="shared" ref="AG138" si="291">AF138*1000</f>
        <v>-182.25433820238734</v>
      </c>
      <c r="AJ138" t="s">
        <v>281</v>
      </c>
      <c r="AK138">
        <v>25</v>
      </c>
      <c r="AL138">
        <v>0</v>
      </c>
      <c r="AM138">
        <v>0</v>
      </c>
      <c r="AN138">
        <v>0</v>
      </c>
    </row>
    <row r="139" spans="1:40" customFormat="1" x14ac:dyDescent="0.2">
      <c r="A139">
        <v>4534</v>
      </c>
      <c r="B139" t="s">
        <v>145</v>
      </c>
      <c r="C139" t="s">
        <v>48</v>
      </c>
      <c r="D139" t="s">
        <v>270</v>
      </c>
      <c r="E139" t="s">
        <v>272</v>
      </c>
      <c r="F139" s="15">
        <v>16.267751121481201</v>
      </c>
      <c r="G139" s="15">
        <v>16.136848666800599</v>
      </c>
      <c r="H139" s="15">
        <v>4.2357147056277999E-3</v>
      </c>
      <c r="I139" s="15">
        <v>31.480995896248199</v>
      </c>
      <c r="J139" s="15">
        <v>30.995629432824401</v>
      </c>
      <c r="K139" s="15">
        <v>3.0560504014833698E-3</v>
      </c>
      <c r="L139" s="15">
        <v>-0.228843673730667</v>
      </c>
      <c r="M139" s="15">
        <v>4.0226832154771699E-3</v>
      </c>
      <c r="N139" s="15">
        <v>5.9069099490064598</v>
      </c>
      <c r="O139" s="15">
        <v>4.1925316298430304E-3</v>
      </c>
      <c r="P139" s="15">
        <v>10.958537583307001</v>
      </c>
      <c r="Q139" s="15">
        <v>2.9952468896236898E-3</v>
      </c>
      <c r="R139" s="15">
        <v>13.0656679003246</v>
      </c>
      <c r="S139" s="15">
        <v>0.13383531742388999</v>
      </c>
      <c r="T139" s="15">
        <v>353.27919213831501</v>
      </c>
      <c r="U139" s="15">
        <v>0.16822031238896801</v>
      </c>
      <c r="V139" s="14">
        <v>44915.554942129631</v>
      </c>
      <c r="W139">
        <v>2.5</v>
      </c>
      <c r="X139" s="15">
        <v>7.5614691000602793E-2</v>
      </c>
      <c r="Y139" s="15">
        <v>7.3434061704044304E-2</v>
      </c>
      <c r="Z139" s="76">
        <f>((((N139/1000)+1)/((SMOW!$Z$4/1000)+1))-1)*1000</f>
        <v>16.355954957385286</v>
      </c>
      <c r="AA139" s="76">
        <f>((((P139/1000)+1)/((SMOW!$AA$4/1000)+1))-1)*1000</f>
        <v>31.592148058703586</v>
      </c>
      <c r="AB139" s="76">
        <f>Z139*SMOW!$AN$6</f>
        <v>16.768266476814254</v>
      </c>
      <c r="AC139" s="76">
        <f>AA139*SMOW!$AN$12</f>
        <v>32.362614822979609</v>
      </c>
      <c r="AD139" s="76">
        <f t="shared" ref="AD139" si="292">LN((AB139/1000)+1)*1000</f>
        <v>16.629231197606565</v>
      </c>
      <c r="AE139" s="76">
        <f t="shared" ref="AE139" si="293">LN((AC139/1000)+1)*1000</f>
        <v>31.849976295553972</v>
      </c>
      <c r="AF139" s="44">
        <f>(AD139-SMOW!AN$14*AE139)</f>
        <v>-0.18755628644593259</v>
      </c>
      <c r="AG139" s="45">
        <f t="shared" ref="AG139" si="294">AF139*1000</f>
        <v>-187.55628644593259</v>
      </c>
      <c r="AH139" s="2">
        <f>AVERAGE(AG138:AG139)</f>
        <v>-184.90531232415998</v>
      </c>
      <c r="AI139" s="2">
        <f>STDEV(AG138:AG139)</f>
        <v>3.7490435565109443</v>
      </c>
      <c r="AJ139" t="s">
        <v>281</v>
      </c>
      <c r="AK139">
        <v>25</v>
      </c>
      <c r="AL139">
        <v>0</v>
      </c>
      <c r="AM139">
        <v>0</v>
      </c>
      <c r="AN139">
        <v>0</v>
      </c>
    </row>
    <row r="140" spans="1:40" customFormat="1" x14ac:dyDescent="0.2">
      <c r="A140">
        <v>4536</v>
      </c>
      <c r="B140" t="s">
        <v>145</v>
      </c>
      <c r="C140" t="s">
        <v>48</v>
      </c>
      <c r="D140" t="s">
        <v>270</v>
      </c>
      <c r="E140" t="s">
        <v>273</v>
      </c>
      <c r="F140" s="15">
        <v>16.285757348079802</v>
      </c>
      <c r="G140" s="15">
        <v>16.154566479199602</v>
      </c>
      <c r="H140" s="15">
        <v>4.39115389245352E-3</v>
      </c>
      <c r="I140" s="15">
        <v>31.490315231147001</v>
      </c>
      <c r="J140" s="15">
        <v>31.004664409378002</v>
      </c>
      <c r="K140" s="15">
        <v>1.82183124757195E-3</v>
      </c>
      <c r="L140" s="15">
        <v>-0.215896328952005</v>
      </c>
      <c r="M140" s="15">
        <v>4.1712541266523302E-3</v>
      </c>
      <c r="N140" s="15">
        <v>5.9247326022763298</v>
      </c>
      <c r="O140" s="15">
        <v>4.3463861154630599E-3</v>
      </c>
      <c r="P140" s="15">
        <v>10.9676714997031</v>
      </c>
      <c r="Q140" s="15">
        <v>1.7855838945161899E-3</v>
      </c>
      <c r="R140" s="15">
        <v>13.7813725323822</v>
      </c>
      <c r="S140" s="15">
        <v>0.154086946994376</v>
      </c>
      <c r="T140" s="15">
        <v>492.03196745353802</v>
      </c>
      <c r="U140" s="15">
        <v>0.14562305416476101</v>
      </c>
      <c r="V140" s="14">
        <v>44915.782384259262</v>
      </c>
      <c r="W140">
        <v>2.5</v>
      </c>
      <c r="X140" s="15">
        <v>4.7224473654917899E-3</v>
      </c>
      <c r="Y140" s="15">
        <v>5.67948564639832E-3</v>
      </c>
      <c r="Z140" s="76">
        <f>((((N140/1000)+1)/((SMOW!$Z$4/1000)+1))-1)*1000</f>
        <v>16.373962746778936</v>
      </c>
      <c r="AA140" s="76">
        <f>((((P140/1000)+1)/((SMOW!$AA$4/1000)+1))-1)*1000</f>
        <v>31.601468397852052</v>
      </c>
      <c r="AB140" s="76">
        <f>Z140*SMOW!$AN$6</f>
        <v>16.78672821824102</v>
      </c>
      <c r="AC140" s="76">
        <f>AA140*SMOW!$AN$12</f>
        <v>32.372162465809112</v>
      </c>
      <c r="AD140" s="76">
        <f t="shared" ref="AD140" si="295">LN((AB140/1000)+1)*1000</f>
        <v>16.647388308159652</v>
      </c>
      <c r="AE140" s="76">
        <f t="shared" ref="AE140" si="296">LN((AC140/1000)+1)*1000</f>
        <v>31.859224595078484</v>
      </c>
      <c r="AF140" s="44">
        <f>(AD140-SMOW!AN$14*AE140)</f>
        <v>-0.17428227804178675</v>
      </c>
      <c r="AG140" s="45">
        <f t="shared" ref="AG140" si="297">AF140*1000</f>
        <v>-174.28227804178675</v>
      </c>
      <c r="AJ140" t="s">
        <v>287</v>
      </c>
      <c r="AK140">
        <v>25</v>
      </c>
      <c r="AL140">
        <v>0</v>
      </c>
      <c r="AM140">
        <v>0</v>
      </c>
      <c r="AN140">
        <v>0</v>
      </c>
    </row>
    <row r="141" spans="1:40" customFormat="1" x14ac:dyDescent="0.2">
      <c r="A141">
        <v>4537</v>
      </c>
      <c r="B141" t="s">
        <v>145</v>
      </c>
      <c r="C141" t="s">
        <v>48</v>
      </c>
      <c r="D141" t="s">
        <v>270</v>
      </c>
      <c r="E141" t="s">
        <v>274</v>
      </c>
      <c r="F141" s="15">
        <v>16.5294893300029</v>
      </c>
      <c r="G141" s="15">
        <v>16.3943637858731</v>
      </c>
      <c r="H141" s="15">
        <v>5.3185375181388E-3</v>
      </c>
      <c r="I141" s="15">
        <v>31.970809011065398</v>
      </c>
      <c r="J141" s="15">
        <v>31.470380630328201</v>
      </c>
      <c r="K141" s="15">
        <v>3.1957477813349001E-3</v>
      </c>
      <c r="L141" s="15">
        <v>-0.221997186940223</v>
      </c>
      <c r="M141" s="15">
        <v>4.8046199855228504E-3</v>
      </c>
      <c r="N141" s="15">
        <v>6.1659797386943698</v>
      </c>
      <c r="O141" s="15">
        <v>5.2643150728856796E-3</v>
      </c>
      <c r="P141" s="15">
        <v>11.4386053230083</v>
      </c>
      <c r="Q141" s="15">
        <v>3.1321648351812798E-3</v>
      </c>
      <c r="R141" s="15">
        <v>13.031555931738801</v>
      </c>
      <c r="S141" s="15">
        <v>0.16384893459232899</v>
      </c>
      <c r="T141" s="15">
        <v>387.07959635389301</v>
      </c>
      <c r="U141" s="15">
        <v>0.22915670047363601</v>
      </c>
      <c r="V141" s="14">
        <v>44917.552800925929</v>
      </c>
      <c r="W141">
        <v>2.5</v>
      </c>
      <c r="X141" s="15">
        <v>0.14353755883813199</v>
      </c>
      <c r="Y141" s="15">
        <v>0.14063022078524201</v>
      </c>
      <c r="Z141" s="76">
        <f>((((N141/1000)+1)/((SMOW!$Z$4/1000)+1))-1)*1000</f>
        <v>16.61771588267036</v>
      </c>
      <c r="AA141" s="76">
        <f>((((P141/1000)+1)/((SMOW!$AA$4/1000)+1))-1)*1000</f>
        <v>32.082013955673006</v>
      </c>
      <c r="AB141" s="76">
        <f>Z141*SMOW!$AN$6</f>
        <v>17.036626041256298</v>
      </c>
      <c r="AC141" s="76">
        <f>AA141*SMOW!$AN$12</f>
        <v>32.864427530019235</v>
      </c>
      <c r="AD141" s="76">
        <f t="shared" ref="AD141" si="298">LN((AB141/1000)+1)*1000</f>
        <v>16.893130224486292</v>
      </c>
      <c r="AE141" s="76">
        <f t="shared" ref="AE141" si="299">LN((AC141/1000)+1)*1000</f>
        <v>32.335940024116709</v>
      </c>
      <c r="AF141" s="44">
        <f>(AD141-SMOW!AN$14*AE141)</f>
        <v>-0.18024610824733145</v>
      </c>
      <c r="AG141" s="45">
        <f t="shared" ref="AG141" si="300">AF141*1000</f>
        <v>-180.24610824733145</v>
      </c>
      <c r="AJ141" t="s">
        <v>281</v>
      </c>
      <c r="AK141">
        <v>25</v>
      </c>
      <c r="AL141">
        <v>0</v>
      </c>
      <c r="AM141">
        <v>0</v>
      </c>
      <c r="AN141">
        <v>0</v>
      </c>
    </row>
    <row r="142" spans="1:40" customFormat="1" x14ac:dyDescent="0.2">
      <c r="A142">
        <v>4538</v>
      </c>
      <c r="B142" t="s">
        <v>145</v>
      </c>
      <c r="C142" t="s">
        <v>48</v>
      </c>
      <c r="D142" t="s">
        <v>270</v>
      </c>
      <c r="E142" t="s">
        <v>275</v>
      </c>
      <c r="F142" s="15">
        <v>17.418120964111299</v>
      </c>
      <c r="G142" s="15">
        <v>17.268164000076101</v>
      </c>
      <c r="H142" s="15">
        <v>3.9882950400822997E-3</v>
      </c>
      <c r="I142" s="15">
        <v>33.660664257202498</v>
      </c>
      <c r="J142" s="15">
        <v>33.106544495192601</v>
      </c>
      <c r="K142" s="15">
        <v>1.23848873498378E-3</v>
      </c>
      <c r="L142" s="15">
        <v>-0.21209149338561301</v>
      </c>
      <c r="M142" s="15">
        <v>3.8218108522563498E-3</v>
      </c>
      <c r="N142" s="15">
        <v>7.04555178076936</v>
      </c>
      <c r="O142" s="15">
        <v>3.9476344057030599E-3</v>
      </c>
      <c r="P142" s="15">
        <v>13.0948390249951</v>
      </c>
      <c r="Q142" s="15">
        <v>1.21384762813143E-3</v>
      </c>
      <c r="R142" s="15">
        <v>16.2161168037129</v>
      </c>
      <c r="S142" s="15">
        <v>0.13081172945934699</v>
      </c>
      <c r="T142" s="15">
        <v>396.31647780298903</v>
      </c>
      <c r="U142" s="15">
        <v>0.15950459392184299</v>
      </c>
      <c r="V142" s="14">
        <v>44917.666145833333</v>
      </c>
      <c r="W142">
        <v>2.5</v>
      </c>
      <c r="X142" s="15">
        <v>4.54537780438986E-2</v>
      </c>
      <c r="Y142" s="15">
        <v>4.7524270962997897E-2</v>
      </c>
      <c r="Z142" s="76">
        <f>((((N142/1000)+1)/((SMOW!$Z$4/1000)+1))-1)*1000</f>
        <v>17.506424642830034</v>
      </c>
      <c r="AA142" s="76">
        <f>((((P142/1000)+1)/((SMOW!$AA$4/1000)+1))-1)*1000</f>
        <v>33.772051300235304</v>
      </c>
      <c r="AB142" s="76">
        <f>Z142*SMOW!$AN$6</f>
        <v>17.947737948171142</v>
      </c>
      <c r="AC142" s="76">
        <f>AA142*SMOW!$AN$12</f>
        <v>34.595681369324183</v>
      </c>
      <c r="AD142" s="76">
        <f t="shared" ref="AD142" si="301">LN((AB142/1000)+1)*1000</f>
        <v>17.788578842094726</v>
      </c>
      <c r="AE142" s="76">
        <f t="shared" ref="AE142" si="302">LN((AC142/1000)+1)*1000</f>
        <v>34.010704375322092</v>
      </c>
      <c r="AF142" s="44">
        <f>(AD142-SMOW!AN$14*AE142)</f>
        <v>-0.16907306807533828</v>
      </c>
      <c r="AG142" s="45">
        <f t="shared" ref="AG142" si="303">AF142*1000</f>
        <v>-169.07306807533828</v>
      </c>
      <c r="AH142" s="2">
        <f>AVERAGE(AG141:AG142)</f>
        <v>-174.65958816133485</v>
      </c>
      <c r="AI142" s="2">
        <f>STDEV(AG141:AG142)</f>
        <v>7.9005324720860761</v>
      </c>
      <c r="AJ142" t="s">
        <v>282</v>
      </c>
      <c r="AK142">
        <v>25</v>
      </c>
      <c r="AL142">
        <v>0</v>
      </c>
      <c r="AM142">
        <v>0</v>
      </c>
      <c r="AN142">
        <v>0</v>
      </c>
    </row>
    <row r="143" spans="1:40" customFormat="1" x14ac:dyDescent="0.2">
      <c r="A143">
        <v>4539</v>
      </c>
      <c r="B143" t="s">
        <v>145</v>
      </c>
      <c r="C143" t="s">
        <v>48</v>
      </c>
      <c r="D143" t="s">
        <v>270</v>
      </c>
      <c r="E143" t="s">
        <v>276</v>
      </c>
      <c r="F143" s="15">
        <v>16.6123951021832</v>
      </c>
      <c r="G143" s="15">
        <v>16.4759181518858</v>
      </c>
      <c r="H143" s="15">
        <v>5.1875624982361899E-3</v>
      </c>
      <c r="I143" s="15">
        <v>32.087963939081703</v>
      </c>
      <c r="J143" s="15">
        <v>31.5838996974826</v>
      </c>
      <c r="K143" s="15">
        <v>2.3898701022189201E-3</v>
      </c>
      <c r="L143" s="15">
        <v>-0.200380888384977</v>
      </c>
      <c r="M143" s="15">
        <v>4.8072156885542597E-3</v>
      </c>
      <c r="N143" s="15">
        <v>6.2480402872247804</v>
      </c>
      <c r="O143" s="15">
        <v>5.1346753422113504E-3</v>
      </c>
      <c r="P143" s="15">
        <v>11.5534293238084</v>
      </c>
      <c r="Q143" s="15">
        <v>2.3423209862012601E-3</v>
      </c>
      <c r="R143" s="15">
        <v>14.0242285641782</v>
      </c>
      <c r="S143" s="15">
        <v>0.204598821328321</v>
      </c>
      <c r="T143" s="15">
        <v>743.10626182943599</v>
      </c>
      <c r="U143" s="15">
        <v>0.228205143998084</v>
      </c>
      <c r="V143" s="14">
        <v>44917.789814814816</v>
      </c>
      <c r="W143">
        <v>2.5</v>
      </c>
      <c r="X143" s="15">
        <v>2.4152419125279899E-2</v>
      </c>
      <c r="Y143" s="15">
        <v>2.49555795695416E-2</v>
      </c>
      <c r="Z143" s="76">
        <f>((((N143/1000)+1)/((SMOW!$Z$4/1000)+1))-1)*1000</f>
        <v>16.700628850402133</v>
      </c>
      <c r="AA143" s="76">
        <f>((((P143/1000)+1)/((SMOW!$AA$4/1000)+1))-1)*1000</f>
        <v>32.199181508278272</v>
      </c>
      <c r="AB143" s="76">
        <f>Z143*SMOW!$AN$6</f>
        <v>17.121629132847847</v>
      </c>
      <c r="AC143" s="76">
        <f>AA143*SMOW!$AN$12</f>
        <v>32.984452555467634</v>
      </c>
      <c r="AD143" s="76">
        <f t="shared" ref="AD143" si="304">LN((AB143/1000)+1)*1000</f>
        <v>16.97670591622493</v>
      </c>
      <c r="AE143" s="76">
        <f t="shared" ref="AE143" si="305">LN((AC143/1000)+1)*1000</f>
        <v>32.452139255087161</v>
      </c>
      <c r="AF143" s="44">
        <f>(AD143-SMOW!AN$14*AE143)</f>
        <v>-0.15802361046109326</v>
      </c>
      <c r="AG143" s="45">
        <f t="shared" ref="AG143" si="306">AF143*1000</f>
        <v>-158.02361046109326</v>
      </c>
      <c r="AJ143" t="s">
        <v>283</v>
      </c>
      <c r="AK143">
        <v>25</v>
      </c>
      <c r="AL143">
        <v>0</v>
      </c>
      <c r="AM143">
        <v>0</v>
      </c>
      <c r="AN143">
        <v>1</v>
      </c>
    </row>
    <row r="144" spans="1:40" customFormat="1" x14ac:dyDescent="0.2">
      <c r="A144">
        <v>4542</v>
      </c>
      <c r="B144" t="s">
        <v>145</v>
      </c>
      <c r="C144" t="s">
        <v>48</v>
      </c>
      <c r="D144" t="s">
        <v>270</v>
      </c>
      <c r="E144" t="s">
        <v>277</v>
      </c>
      <c r="F144" s="15">
        <v>14.6089356221641</v>
      </c>
      <c r="G144" s="15">
        <v>14.5032525747446</v>
      </c>
      <c r="H144" s="15">
        <v>5.5158274874359597E-3</v>
      </c>
      <c r="I144" s="15">
        <v>28.291782226674499</v>
      </c>
      <c r="J144" s="15">
        <v>27.898961517299998</v>
      </c>
      <c r="K144" s="15">
        <v>2.2460522970836299E-3</v>
      </c>
      <c r="L144" s="15">
        <v>-0.22739910638981001</v>
      </c>
      <c r="M144" s="15">
        <v>5.3694823779405201E-3</v>
      </c>
      <c r="N144" s="15">
        <v>4.26500605974873</v>
      </c>
      <c r="O144" s="15">
        <v>5.4595936726072403E-3</v>
      </c>
      <c r="P144" s="15">
        <v>7.8327768564878397</v>
      </c>
      <c r="Q144" s="15">
        <v>2.20136459578733E-3</v>
      </c>
      <c r="R144" s="15">
        <v>8.0377148750397307</v>
      </c>
      <c r="S144" s="15">
        <v>0.17296221345264701</v>
      </c>
      <c r="T144" s="15">
        <v>446.456773774944</v>
      </c>
      <c r="U144" s="15">
        <v>0.30981325052518499</v>
      </c>
      <c r="V144" s="14">
        <v>44922.605682870373</v>
      </c>
      <c r="W144">
        <v>2.5</v>
      </c>
      <c r="X144" s="15">
        <v>3.0329050647898999E-5</v>
      </c>
      <c r="Y144" s="15">
        <v>2.1738869539952799E-6</v>
      </c>
      <c r="Z144" s="76">
        <f>((((N144/1000)+1)/((SMOW!$Z$4/1000)+1))-1)*1000</f>
        <v>14.696995486275233</v>
      </c>
      <c r="AA144" s="76">
        <f>((((P144/1000)+1)/((SMOW!$AA$4/1000)+1))-1)*1000</f>
        <v>28.402590720175034</v>
      </c>
      <c r="AB144" s="76">
        <f>Z144*SMOW!$AN$6</f>
        <v>15.067486879518563</v>
      </c>
      <c r="AC144" s="76">
        <f>AA144*SMOW!$AN$12</f>
        <v>29.095270816778992</v>
      </c>
      <c r="AD144" s="76">
        <f t="shared" ref="AD144" si="307">LN((AB144/1000)+1)*1000</f>
        <v>14.95509981989097</v>
      </c>
      <c r="AE144" s="76">
        <f t="shared" ref="AE144" si="308">LN((AC144/1000)+1)*1000</f>
        <v>28.680038393882999</v>
      </c>
      <c r="AF144" s="44">
        <f>(AD144-SMOW!AN$14*AE144)</f>
        <v>-0.18796045207925438</v>
      </c>
      <c r="AG144" s="45">
        <f t="shared" ref="AG144" si="309">AF144*1000</f>
        <v>-187.96045207925437</v>
      </c>
      <c r="AJ144" t="s">
        <v>284</v>
      </c>
      <c r="AK144">
        <v>25</v>
      </c>
      <c r="AL144">
        <v>0</v>
      </c>
      <c r="AM144">
        <v>0</v>
      </c>
      <c r="AN144">
        <v>0</v>
      </c>
    </row>
    <row r="145" spans="1:40" customFormat="1" x14ac:dyDescent="0.2">
      <c r="A145">
        <v>4543</v>
      </c>
      <c r="B145" t="s">
        <v>145</v>
      </c>
      <c r="C145" t="s">
        <v>48</v>
      </c>
      <c r="D145" t="s">
        <v>270</v>
      </c>
      <c r="E145" t="s">
        <v>278</v>
      </c>
      <c r="F145" s="15">
        <v>15.1515412319322</v>
      </c>
      <c r="G145" s="15">
        <v>15.0379027513849</v>
      </c>
      <c r="H145" s="15">
        <v>4.0102568591747004E-3</v>
      </c>
      <c r="I145" s="15">
        <v>29.271367231820399</v>
      </c>
      <c r="J145" s="15">
        <v>28.8511413947252</v>
      </c>
      <c r="K145" s="15">
        <v>1.7969369658512901E-3</v>
      </c>
      <c r="L145" s="15">
        <v>-0.195499905030043</v>
      </c>
      <c r="M145" s="15">
        <v>4.1817796686813404E-3</v>
      </c>
      <c r="N145" s="15">
        <v>4.8020798098903601</v>
      </c>
      <c r="O145" s="15">
        <v>3.9693723242329301E-3</v>
      </c>
      <c r="P145" s="15">
        <v>8.7928719316087705</v>
      </c>
      <c r="Q145" s="15">
        <v>1.7611849121358201E-3</v>
      </c>
      <c r="R145" s="15">
        <v>10.431747366859399</v>
      </c>
      <c r="S145" s="15">
        <v>0.129121739498574</v>
      </c>
      <c r="T145" s="15">
        <v>443.29419691987698</v>
      </c>
      <c r="U145" s="15">
        <v>0.14621542605617699</v>
      </c>
      <c r="V145" s="14">
        <v>44922.725092592591</v>
      </c>
      <c r="W145">
        <v>2.5</v>
      </c>
      <c r="X145" s="15">
        <v>1.23829820467488E-3</v>
      </c>
      <c r="Y145" s="15">
        <v>1.80307855939159E-3</v>
      </c>
      <c r="Z145" s="76">
        <f>((((N145/1000)+1)/((SMOW!$Z$4/1000)+1))-1)*1000</f>
        <v>15.239648189829813</v>
      </c>
      <c r="AA145" s="76">
        <f>((((P145/1000)+1)/((SMOW!$AA$4/1000)+1))-1)*1000</f>
        <v>29.382281285182941</v>
      </c>
      <c r="AB145" s="76">
        <f>Z145*SMOW!$AN$6</f>
        <v>15.623819124335503</v>
      </c>
      <c r="AC145" s="76">
        <f>AA145*SMOW!$AN$12</f>
        <v>30.098853996439466</v>
      </c>
      <c r="AD145" s="76">
        <f t="shared" ref="AD145" si="310">LN((AB145/1000)+1)*1000</f>
        <v>15.503023826942639</v>
      </c>
      <c r="AE145" s="76">
        <f t="shared" ref="AE145" si="311">LN((AC145/1000)+1)*1000</f>
        <v>29.654772390087153</v>
      </c>
      <c r="AF145" s="44">
        <f>(AD145-SMOW!AN$14*AE145)</f>
        <v>-0.15469599502337772</v>
      </c>
      <c r="AG145" s="45">
        <f t="shared" ref="AG145" si="312">AF145*1000</f>
        <v>-154.69599502337772</v>
      </c>
      <c r="AH145" s="2">
        <f>AVERAGE(AG144:AG145)</f>
        <v>-171.32822355131606</v>
      </c>
      <c r="AI145" s="2">
        <f>STDEV(AG144:AG145)</f>
        <v>23.521523156699075</v>
      </c>
      <c r="AJ145" t="s">
        <v>285</v>
      </c>
      <c r="AK145">
        <v>25</v>
      </c>
      <c r="AL145">
        <v>0</v>
      </c>
      <c r="AM145">
        <v>0</v>
      </c>
      <c r="AN145">
        <v>0</v>
      </c>
    </row>
    <row r="146" spans="1:40" customFormat="1" x14ac:dyDescent="0.2">
      <c r="A146">
        <v>4544</v>
      </c>
      <c r="B146" t="s">
        <v>145</v>
      </c>
      <c r="C146" t="s">
        <v>48</v>
      </c>
      <c r="D146" t="s">
        <v>270</v>
      </c>
      <c r="E146" t="s">
        <v>279</v>
      </c>
      <c r="F146" s="15">
        <v>14.2618105641545</v>
      </c>
      <c r="G146" s="15">
        <v>14.1610672985865</v>
      </c>
      <c r="H146" s="15">
        <v>4.3955565378629097E-3</v>
      </c>
      <c r="I146" s="15">
        <v>27.549146106635799</v>
      </c>
      <c r="J146" s="15">
        <v>27.176496945279901</v>
      </c>
      <c r="K146" s="15">
        <v>1.7999483047058901E-3</v>
      </c>
      <c r="L146" s="15">
        <v>-0.188123088521336</v>
      </c>
      <c r="M146" s="15">
        <v>4.21651020890592E-3</v>
      </c>
      <c r="N146" s="15">
        <v>3.9214199387850899</v>
      </c>
      <c r="O146" s="15">
        <v>4.3507438759400503E-3</v>
      </c>
      <c r="P146" s="15">
        <v>7.1049163056314599</v>
      </c>
      <c r="Q146" s="15">
        <v>1.76413633706457E-3</v>
      </c>
      <c r="R146" s="15">
        <v>8.3067650642840807</v>
      </c>
      <c r="S146" s="15">
        <v>0.156060233617104</v>
      </c>
      <c r="T146" s="15">
        <v>505.50319968035001</v>
      </c>
      <c r="U146" s="15">
        <v>0.120597920524282</v>
      </c>
      <c r="V146" s="14">
        <v>44922.831793981481</v>
      </c>
      <c r="W146">
        <v>2.5</v>
      </c>
      <c r="X146" s="15">
        <v>1.20552337361411E-2</v>
      </c>
      <c r="Y146" s="15">
        <v>1.3341086908721799E-2</v>
      </c>
      <c r="Z146" s="76">
        <f>((((N146/1000)+1)/((SMOW!$Z$4/1000)+1))-1)*1000</f>
        <v>14.349840300613481</v>
      </c>
      <c r="AA146" s="76">
        <f>((((P146/1000)+1)/((SMOW!$AA$4/1000)+1))-1)*1000</f>
        <v>27.659874573833232</v>
      </c>
      <c r="AB146" s="76">
        <f>Z146*SMOW!$AN$6</f>
        <v>14.711580380805952</v>
      </c>
      <c r="AC146" s="76">
        <f>AA146*SMOW!$AN$12</f>
        <v>28.334441368835027</v>
      </c>
      <c r="AD146" s="76">
        <f t="shared" ref="AD146" si="313">LN((AB146/1000)+1)*1000</f>
        <v>14.604414853136957</v>
      </c>
      <c r="AE146" s="76">
        <f t="shared" ref="AE146" si="314">LN((AC146/1000)+1)*1000</f>
        <v>27.940446194821504</v>
      </c>
      <c r="AF146" s="44">
        <f>(AD146-SMOW!AN$14*AE146)</f>
        <v>-0.14814073772879865</v>
      </c>
      <c r="AG146" s="45">
        <f t="shared" ref="AG146" si="315">AF146*1000</f>
        <v>-148.14073772879865</v>
      </c>
      <c r="AJ146" t="s">
        <v>286</v>
      </c>
      <c r="AK146">
        <v>25</v>
      </c>
      <c r="AL146">
        <v>0</v>
      </c>
      <c r="AM146">
        <v>0</v>
      </c>
      <c r="AN146">
        <v>0</v>
      </c>
    </row>
    <row r="147" spans="1:40" customFormat="1" x14ac:dyDescent="0.2">
      <c r="A147">
        <v>4545</v>
      </c>
      <c r="B147" t="s">
        <v>145</v>
      </c>
      <c r="C147" t="s">
        <v>63</v>
      </c>
      <c r="D147" t="s">
        <v>50</v>
      </c>
      <c r="E147" t="s">
        <v>295</v>
      </c>
      <c r="F147" s="15">
        <v>11.743857851663099</v>
      </c>
      <c r="G147" s="15">
        <v>11.6754335670072</v>
      </c>
      <c r="H147" s="15">
        <v>4.4199282282364298E-3</v>
      </c>
      <c r="I147" s="15">
        <v>22.706343265676999</v>
      </c>
      <c r="J147" s="15">
        <v>22.452391147328299</v>
      </c>
      <c r="K147" s="15">
        <v>2.6697504994098501E-3</v>
      </c>
      <c r="L147" s="15">
        <v>-0.179428958782094</v>
      </c>
      <c r="M147" s="15">
        <v>4.0624266751065202E-3</v>
      </c>
      <c r="N147" s="15">
        <v>1.4291377330130799</v>
      </c>
      <c r="O147" s="15">
        <v>4.37486709713649E-3</v>
      </c>
      <c r="P147" s="15">
        <v>2.3584663978016001</v>
      </c>
      <c r="Q147" s="15">
        <v>2.6166328525066801E-3</v>
      </c>
      <c r="R147" s="15">
        <v>0.71814478826798001</v>
      </c>
      <c r="S147" s="15">
        <v>0.16024303970610501</v>
      </c>
      <c r="T147" s="15">
        <v>255.1595284206</v>
      </c>
      <c r="U147" s="15">
        <v>0.11714037077294701</v>
      </c>
      <c r="V147" s="14">
        <v>44923.685671296298</v>
      </c>
      <c r="W147">
        <v>2.5</v>
      </c>
      <c r="X147" s="15">
        <v>2.67579359562784E-2</v>
      </c>
      <c r="Y147" s="15">
        <v>2.5364876891114E-2</v>
      </c>
      <c r="Z147" s="76">
        <f>((((N147/1000)+1)/((SMOW!$Z$4/1000)+1))-1)*1000</f>
        <v>11.831669050155202</v>
      </c>
      <c r="AA147" s="76">
        <f>((((P147/1000)+1)/((SMOW!$AA$4/1000)+1))-1)*1000</f>
        <v>22.816549873518667</v>
      </c>
      <c r="AB147" s="76">
        <f>Z147*SMOW!$AN$6</f>
        <v>12.129929436427998</v>
      </c>
      <c r="AC147" s="76">
        <f>AA147*SMOW!$AN$12</f>
        <v>23.37299805552664</v>
      </c>
      <c r="AD147" s="76">
        <f t="shared" ref="AD147" si="316">LN((AB147/1000)+1)*1000</f>
        <v>12.056951395314904</v>
      </c>
      <c r="AE147" s="76">
        <f t="shared" ref="AE147" si="317">LN((AC147/1000)+1)*1000</f>
        <v>23.104032494681359</v>
      </c>
      <c r="AF147" s="44">
        <f>(AD147-SMOW!AN$14*AE147)</f>
        <v>-0.14197776187685385</v>
      </c>
      <c r="AG147" s="45">
        <f t="shared" ref="AG147" si="318">AF147*1000</f>
        <v>-141.97776187685383</v>
      </c>
      <c r="AJ147" t="s">
        <v>281</v>
      </c>
      <c r="AK147">
        <v>25</v>
      </c>
      <c r="AL147">
        <v>0</v>
      </c>
      <c r="AM147">
        <v>0</v>
      </c>
      <c r="AN147">
        <v>0</v>
      </c>
    </row>
    <row r="148" spans="1:40" customFormat="1" x14ac:dyDescent="0.2">
      <c r="A148">
        <v>4546</v>
      </c>
      <c r="B148" t="s">
        <v>280</v>
      </c>
      <c r="C148" t="s">
        <v>63</v>
      </c>
      <c r="D148" t="s">
        <v>50</v>
      </c>
      <c r="E148" t="s">
        <v>294</v>
      </c>
      <c r="F148" s="15">
        <v>11.519008700350501</v>
      </c>
      <c r="G148" s="15">
        <v>11.4531696505094</v>
      </c>
      <c r="H148" s="15">
        <v>4.4898546765006998E-3</v>
      </c>
      <c r="I148" s="15">
        <v>22.247143778109699</v>
      </c>
      <c r="J148" s="15">
        <v>22.003286128014899</v>
      </c>
      <c r="K148" s="15">
        <v>2.02490363724568E-3</v>
      </c>
      <c r="L148" s="15">
        <v>-0.16456542508251201</v>
      </c>
      <c r="M148" s="15">
        <v>4.5470580615469096E-3</v>
      </c>
      <c r="N148" s="15">
        <v>1.2065809169063699</v>
      </c>
      <c r="O148" s="15">
        <v>4.4440806458495496E-3</v>
      </c>
      <c r="P148" s="15">
        <v>1.9084031932860499</v>
      </c>
      <c r="Q148" s="15">
        <v>1.98461593379091E-3</v>
      </c>
      <c r="R148" s="15">
        <v>6.4744852029532203E-4</v>
      </c>
      <c r="S148" s="15">
        <v>0.12369375442234699</v>
      </c>
      <c r="T148" s="15">
        <v>239.035345969426</v>
      </c>
      <c r="U148" s="15">
        <v>0.119961347007929</v>
      </c>
      <c r="V148" s="14">
        <v>44924.542118055557</v>
      </c>
      <c r="W148">
        <v>2.5</v>
      </c>
      <c r="X148" s="15">
        <v>2.4978672505768001E-2</v>
      </c>
      <c r="Y148" s="15">
        <v>2.3399551515503599E-2</v>
      </c>
      <c r="Z148" s="76">
        <f>((((N148/1000)+1)/((SMOW!$Z$4/1000)+1))-1)*1000</f>
        <v>11.606800383751725</v>
      </c>
      <c r="AA148" s="76">
        <f>((((P148/1000)+1)/((SMOW!$AA$4/1000)+1))-1)*1000</f>
        <v>22.357300902716926</v>
      </c>
      <c r="AB148" s="76">
        <f>Z148*SMOW!$AN$6</f>
        <v>11.89939213485413</v>
      </c>
      <c r="AC148" s="76">
        <f>AA148*SMOW!$AN$12</f>
        <v>22.902548957785978</v>
      </c>
      <c r="AD148" s="76">
        <f t="shared" ref="AD148" si="319">LN((AB148/1000)+1)*1000</f>
        <v>11.829151036778551</v>
      </c>
      <c r="AE148" s="76">
        <f t="shared" ref="AE148" si="320">LN((AC148/1000)+1)*1000</f>
        <v>22.644222371146295</v>
      </c>
      <c r="AF148" s="44">
        <f>(AD148-SMOW!AN$14*AE148)</f>
        <v>-0.12699837518669277</v>
      </c>
      <c r="AG148" s="45">
        <f t="shared" ref="AG148" si="321">AF148*1000</f>
        <v>-126.99837518669277</v>
      </c>
      <c r="AJ148" t="s">
        <v>281</v>
      </c>
      <c r="AK148">
        <v>25</v>
      </c>
      <c r="AL148">
        <v>0</v>
      </c>
      <c r="AM148">
        <v>0</v>
      </c>
      <c r="AN148">
        <v>0</v>
      </c>
    </row>
    <row r="149" spans="1:40" customFormat="1" x14ac:dyDescent="0.2">
      <c r="A149">
        <v>4547</v>
      </c>
      <c r="B149" t="s">
        <v>280</v>
      </c>
      <c r="C149" t="s">
        <v>63</v>
      </c>
      <c r="D149" t="s">
        <v>50</v>
      </c>
      <c r="E149" t="s">
        <v>293</v>
      </c>
      <c r="F149" s="15">
        <v>11.9326278940111</v>
      </c>
      <c r="G149" s="15">
        <v>11.861995094493899</v>
      </c>
      <c r="H149" s="15">
        <v>4.2007725455070104E-3</v>
      </c>
      <c r="I149" s="15">
        <v>23.0121460264888</v>
      </c>
      <c r="J149" s="15">
        <v>22.751359820427599</v>
      </c>
      <c r="K149" s="15">
        <v>1.22510846105034E-3</v>
      </c>
      <c r="L149" s="15">
        <v>-0.15072289069188599</v>
      </c>
      <c r="M149" s="15">
        <v>4.3308397119316104E-3</v>
      </c>
      <c r="N149" s="15">
        <v>1.61598326636751</v>
      </c>
      <c r="O149" s="15">
        <v>4.15794570474838E-3</v>
      </c>
      <c r="P149" s="15">
        <v>2.6581848735556601</v>
      </c>
      <c r="Q149" s="15">
        <v>1.2007335695890201E-3</v>
      </c>
      <c r="R149" s="15">
        <v>1.2216070308115099</v>
      </c>
      <c r="S149" s="15">
        <v>0.15121550373273099</v>
      </c>
      <c r="T149" s="15">
        <v>256.350854466442</v>
      </c>
      <c r="U149" s="15">
        <v>8.24287439958796E-2</v>
      </c>
      <c r="V149" s="14">
        <v>44924.652928240743</v>
      </c>
      <c r="W149">
        <v>2.5</v>
      </c>
      <c r="X149" s="15">
        <v>3.37021163487239E-3</v>
      </c>
      <c r="Y149" s="15">
        <v>4.5443589343257202E-3</v>
      </c>
      <c r="Z149" s="76">
        <f>((((N149/1000)+1)/((SMOW!$Z$4/1000)+1))-1)*1000</f>
        <v>12.020455476218883</v>
      </c>
      <c r="AA149" s="76">
        <f>((((P149/1000)+1)/((SMOW!$AA$4/1000)+1))-1)*1000</f>
        <v>23.122385587567962</v>
      </c>
      <c r="AB149" s="76">
        <f>Z149*SMOW!$AN$6</f>
        <v>12.323474913148194</v>
      </c>
      <c r="AC149" s="76">
        <f>AA149*SMOW!$AN$12</f>
        <v>23.68629246635609</v>
      </c>
      <c r="AD149" s="76">
        <f t="shared" ref="AD149" si="322">LN((AB149/1000)+1)*1000</f>
        <v>12.248159033775698</v>
      </c>
      <c r="AE149" s="76">
        <f t="shared" ref="AE149" si="323">LN((AC149/1000)+1)*1000</f>
        <v>23.410124667708491</v>
      </c>
      <c r="AF149" s="44">
        <f>(AD149-SMOW!AN$14*AE149)</f>
        <v>-0.1123867907743854</v>
      </c>
      <c r="AG149" s="45">
        <f t="shared" ref="AG149" si="324">AF149*1000</f>
        <v>-112.3867907743854</v>
      </c>
      <c r="AH149" s="2">
        <f>AVERAGE(AG147:AG149)</f>
        <v>-127.12097594597735</v>
      </c>
      <c r="AI149" s="2">
        <f>STDEV(AG147:AG149)</f>
        <v>14.795866514213126</v>
      </c>
      <c r="AJ149" t="s">
        <v>281</v>
      </c>
      <c r="AK149">
        <v>25</v>
      </c>
      <c r="AL149">
        <v>0</v>
      </c>
      <c r="AM149">
        <v>0</v>
      </c>
      <c r="AN149">
        <v>0</v>
      </c>
    </row>
    <row r="150" spans="1:40" customFormat="1" x14ac:dyDescent="0.2">
      <c r="A150">
        <v>4548</v>
      </c>
      <c r="B150" t="s">
        <v>280</v>
      </c>
      <c r="C150" t="s">
        <v>48</v>
      </c>
      <c r="D150" t="s">
        <v>270</v>
      </c>
      <c r="E150" t="s">
        <v>292</v>
      </c>
      <c r="F150" s="15">
        <v>14.1358207017885</v>
      </c>
      <c r="G150" s="15">
        <v>14.0368412817335</v>
      </c>
      <c r="H150" s="15">
        <v>4.4923582713492904E-3</v>
      </c>
      <c r="I150" s="15">
        <v>27.320709796032599</v>
      </c>
      <c r="J150" s="15">
        <v>26.954160450593701</v>
      </c>
      <c r="K150" s="15">
        <v>1.26401708821786E-3</v>
      </c>
      <c r="L150" s="15">
        <v>-0.194955436179931</v>
      </c>
      <c r="M150" s="15">
        <v>4.2842624593678004E-3</v>
      </c>
      <c r="N150" s="15">
        <v>3.7967145420058701</v>
      </c>
      <c r="O150" s="15">
        <v>4.4465587165672098E-3</v>
      </c>
      <c r="P150" s="15">
        <v>6.8810249887608199</v>
      </c>
      <c r="Q150" s="15">
        <v>1.23886806646661E-3</v>
      </c>
      <c r="R150" s="15">
        <v>7.5678070014760701</v>
      </c>
      <c r="S150" s="15">
        <v>0.16923756614431601</v>
      </c>
      <c r="T150" s="15">
        <v>249.48393642418</v>
      </c>
      <c r="U150" s="15">
        <v>8.8454927966944194E-2</v>
      </c>
      <c r="V150" s="14">
        <v>44924.760613425926</v>
      </c>
      <c r="W150">
        <v>2.5</v>
      </c>
      <c r="X150" s="15">
        <v>5.1566297187409099E-3</v>
      </c>
      <c r="Y150" s="15">
        <v>6.1415677672297404E-3</v>
      </c>
      <c r="Z150" s="76">
        <f>((((N150/1000)+1)/((SMOW!$Z$4/1000)+1))-1)*1000</f>
        <v>14.223839503344493</v>
      </c>
      <c r="AA150" s="76">
        <f>((((P150/1000)+1)/((SMOW!$AA$4/1000)+1))-1)*1000</f>
        <v>27.431413646984204</v>
      </c>
      <c r="AB150" s="76">
        <f>Z150*SMOW!$AN$6</f>
        <v>14.582403273727687</v>
      </c>
      <c r="AC150" s="76">
        <f>AA150*SMOW!$AN$12</f>
        <v>28.100408755288857</v>
      </c>
      <c r="AD150" s="76">
        <f t="shared" ref="AD150" si="325">LN((AB150/1000)+1)*1000</f>
        <v>14.477102489040524</v>
      </c>
      <c r="AE150" s="76">
        <f t="shared" ref="AE150" si="326">LN((AC150/1000)+1)*1000</f>
        <v>27.712836149657768</v>
      </c>
      <c r="AF150" s="44">
        <f>(AD150-SMOW!AN$14*AE150)</f>
        <v>-0.15527499797877908</v>
      </c>
      <c r="AG150" s="45">
        <f t="shared" ref="AG150" si="327">AF150*1000</f>
        <v>-155.27499797877908</v>
      </c>
      <c r="AJ150" t="s">
        <v>281</v>
      </c>
      <c r="AK150">
        <v>25</v>
      </c>
      <c r="AL150">
        <v>0</v>
      </c>
      <c r="AM150">
        <v>0</v>
      </c>
      <c r="AN150">
        <v>0</v>
      </c>
    </row>
    <row r="151" spans="1:40" customFormat="1" x14ac:dyDescent="0.2">
      <c r="A151">
        <v>4549</v>
      </c>
      <c r="B151" t="s">
        <v>280</v>
      </c>
      <c r="C151" t="s">
        <v>48</v>
      </c>
      <c r="D151" t="s">
        <v>270</v>
      </c>
      <c r="E151" t="s">
        <v>291</v>
      </c>
      <c r="F151" s="15">
        <v>14.202283464025999</v>
      </c>
      <c r="G151" s="15">
        <v>14.102375408367701</v>
      </c>
      <c r="H151" s="15">
        <v>4.92969378312633E-3</v>
      </c>
      <c r="I151" s="15">
        <v>27.423793342592798</v>
      </c>
      <c r="J151" s="15">
        <v>27.0544974595147</v>
      </c>
      <c r="K151" s="15">
        <v>2.49566575910825E-3</v>
      </c>
      <c r="L151" s="15">
        <v>-0.18239925025606901</v>
      </c>
      <c r="M151" s="15">
        <v>4.8242805490422104E-3</v>
      </c>
      <c r="N151" s="15">
        <v>3.86249971694156</v>
      </c>
      <c r="O151" s="15">
        <v>4.8794355964839496E-3</v>
      </c>
      <c r="P151" s="15">
        <v>6.9820575738438002</v>
      </c>
      <c r="Q151" s="15">
        <v>2.4460117211682602E-3</v>
      </c>
      <c r="R151" s="15">
        <v>7.3337121620845798</v>
      </c>
      <c r="S151" s="15">
        <v>0.136552448069621</v>
      </c>
      <c r="T151" s="15">
        <v>250.10784722053401</v>
      </c>
      <c r="U151" s="15">
        <v>0.129172397940015</v>
      </c>
      <c r="V151" s="14">
        <v>44925.528657407405</v>
      </c>
      <c r="W151">
        <v>2.5</v>
      </c>
      <c r="X151" s="15">
        <v>0.23678239036713</v>
      </c>
      <c r="Y151" s="15">
        <v>0.23247398832707</v>
      </c>
      <c r="Z151" s="76">
        <f>((((N151/1000)+1)/((SMOW!$Z$4/1000)+1))-1)*1000</f>
        <v>14.290308034013099</v>
      </c>
      <c r="AA151" s="76">
        <f>((((P151/1000)+1)/((SMOW!$AA$4/1000)+1))-1)*1000</f>
        <v>27.534508301804372</v>
      </c>
      <c r="AB151" s="76">
        <f>Z151*SMOW!$AN$6</f>
        <v>14.650547386222337</v>
      </c>
      <c r="AC151" s="76">
        <f>AA151*SMOW!$AN$12</f>
        <v>28.206017674253577</v>
      </c>
      <c r="AD151" s="76">
        <f t="shared" ref="AD151" si="328">LN((AB151/1000)+1)*1000</f>
        <v>14.544264923494625</v>
      </c>
      <c r="AE151" s="76">
        <f t="shared" ref="AE151" si="329">LN((AC151/1000)+1)*1000</f>
        <v>27.815553252225822</v>
      </c>
      <c r="AF151" s="44">
        <f>(AD151-SMOW!AN$14*AE151)</f>
        <v>-0.14234719368061022</v>
      </c>
      <c r="AG151" s="45">
        <f t="shared" ref="AG151" si="330">AF151*1000</f>
        <v>-142.34719368061022</v>
      </c>
      <c r="AH151" s="2">
        <f>AVERAGE(AG150:AG151)</f>
        <v>-148.81109582969464</v>
      </c>
      <c r="AI151" s="2">
        <f>STDEV(AG150:AG151)</f>
        <v>9.141338085087801</v>
      </c>
      <c r="AJ151" t="s">
        <v>281</v>
      </c>
      <c r="AK151">
        <v>25</v>
      </c>
      <c r="AL151">
        <v>0</v>
      </c>
      <c r="AM151">
        <v>0</v>
      </c>
      <c r="AN151">
        <v>0</v>
      </c>
    </row>
    <row r="152" spans="1:40" customFormat="1" x14ac:dyDescent="0.2">
      <c r="A152">
        <v>4550</v>
      </c>
      <c r="B152" t="s">
        <v>280</v>
      </c>
      <c r="C152" t="s">
        <v>48</v>
      </c>
      <c r="D152" t="s">
        <v>270</v>
      </c>
      <c r="E152" t="s">
        <v>290</v>
      </c>
      <c r="F152" s="15">
        <v>15.0380331714048</v>
      </c>
      <c r="G152" s="15">
        <v>14.9260825489316</v>
      </c>
      <c r="H152" s="15">
        <v>4.2857015686941198E-3</v>
      </c>
      <c r="I152" s="15">
        <v>29.032880310517498</v>
      </c>
      <c r="J152" s="15">
        <v>28.6194099648825</v>
      </c>
      <c r="K152" s="15">
        <v>1.29868710057797E-3</v>
      </c>
      <c r="L152" s="15">
        <v>-0.18496591252632899</v>
      </c>
      <c r="M152" s="15">
        <v>4.4445075480319604E-3</v>
      </c>
      <c r="N152" s="15">
        <v>4.6897289630850203</v>
      </c>
      <c r="O152" s="15">
        <v>4.2420088772598397E-3</v>
      </c>
      <c r="P152" s="15">
        <v>8.5591299720841505</v>
      </c>
      <c r="Q152" s="15">
        <v>1.27284828048477E-3</v>
      </c>
      <c r="R152" s="15">
        <v>9.6787620013176401</v>
      </c>
      <c r="S152" s="15">
        <v>0.129244228468225</v>
      </c>
      <c r="T152" s="15">
        <v>288.60314980595098</v>
      </c>
      <c r="U152" s="15">
        <v>6.5775048582381201E-2</v>
      </c>
      <c r="V152" s="14">
        <v>44925.643090277779</v>
      </c>
      <c r="W152">
        <v>2.5</v>
      </c>
      <c r="X152" s="15">
        <v>1.50636238964185E-2</v>
      </c>
      <c r="Y152" s="15">
        <v>1.34413929420414E-2</v>
      </c>
      <c r="Z152" s="76">
        <f>((((N152/1000)+1)/((SMOW!$Z$4/1000)+1))-1)*1000</f>
        <v>15.126130277718808</v>
      </c>
      <c r="AA152" s="76">
        <f>((((P152/1000)+1)/((SMOW!$AA$4/1000)+1))-1)*1000</f>
        <v>29.14376866458257</v>
      </c>
      <c r="AB152" s="76">
        <f>Z152*SMOW!$AN$6</f>
        <v>15.507439579079454</v>
      </c>
      <c r="AC152" s="76">
        <f>AA152*SMOW!$AN$12</f>
        <v>29.854524549243717</v>
      </c>
      <c r="AD152" s="76">
        <f t="shared" ref="AD152" si="331">LN((AB152/1000)+1)*1000</f>
        <v>15.388428037148584</v>
      </c>
      <c r="AE152" s="76">
        <f t="shared" ref="AE152" si="332">LN((AC152/1000)+1)*1000</f>
        <v>29.417553964771017</v>
      </c>
      <c r="AF152" s="44">
        <f>(AD152-SMOW!AN$14*AE152)</f>
        <v>-0.14404045625051332</v>
      </c>
      <c r="AG152" s="45">
        <f t="shared" ref="AG152" si="333">AF152*1000</f>
        <v>-144.04045625051333</v>
      </c>
      <c r="AJ152" t="s">
        <v>281</v>
      </c>
      <c r="AK152">
        <v>25</v>
      </c>
      <c r="AL152">
        <v>0</v>
      </c>
      <c r="AM152">
        <v>0</v>
      </c>
      <c r="AN152">
        <v>0</v>
      </c>
    </row>
    <row r="153" spans="1:40" customFormat="1" x14ac:dyDescent="0.2">
      <c r="A153">
        <v>4551</v>
      </c>
      <c r="B153" t="s">
        <v>280</v>
      </c>
      <c r="C153" t="s">
        <v>48</v>
      </c>
      <c r="D153" t="s">
        <v>270</v>
      </c>
      <c r="E153" t="s">
        <v>289</v>
      </c>
      <c r="F153" s="15">
        <v>14.8814711468628</v>
      </c>
      <c r="G153" s="15">
        <v>14.771828160416201</v>
      </c>
      <c r="H153" s="15">
        <v>4.1057051911828103E-3</v>
      </c>
      <c r="I153" s="15">
        <v>28.7315410373511</v>
      </c>
      <c r="J153" s="15">
        <v>28.326529699766699</v>
      </c>
      <c r="K153" s="15">
        <v>1.64450791009738E-3</v>
      </c>
      <c r="L153" s="15">
        <v>-0.18457952106061101</v>
      </c>
      <c r="M153" s="15">
        <v>3.9626238389722599E-3</v>
      </c>
      <c r="N153" s="15">
        <v>4.5347630870659899</v>
      </c>
      <c r="O153" s="15">
        <v>4.0638475613047403E-3</v>
      </c>
      <c r="P153" s="15">
        <v>8.2637861779389308</v>
      </c>
      <c r="Q153" s="15">
        <v>1.6117886014889501E-3</v>
      </c>
      <c r="R153" s="15">
        <v>9.5684158192728201</v>
      </c>
      <c r="S153" s="15">
        <v>0.18983019191929601</v>
      </c>
      <c r="T153" s="15">
        <v>275.98151979758097</v>
      </c>
      <c r="U153" s="15">
        <v>8.9819951535972095E-2</v>
      </c>
      <c r="V153" s="14">
        <v>44925.750497685185</v>
      </c>
      <c r="W153">
        <v>2.5</v>
      </c>
      <c r="X153" s="15">
        <v>1.1594970167314899E-2</v>
      </c>
      <c r="Y153" s="15">
        <v>1.2967239693967399E-2</v>
      </c>
      <c r="Z153" s="76">
        <f>((((N153/1000)+1)/((SMOW!$Z$4/1000)+1))-1)*1000</f>
        <v>14.969554664857165</v>
      </c>
      <c r="AA153" s="76">
        <f>((((P153/1000)+1)/((SMOW!$AA$4/1000)+1))-1)*1000</f>
        <v>28.842396919163129</v>
      </c>
      <c r="AB153" s="76">
        <f>Z153*SMOW!$AN$6</f>
        <v>15.346916906629257</v>
      </c>
      <c r="AC153" s="76">
        <f>AA153*SMOW!$AN$12</f>
        <v>29.545802973951801</v>
      </c>
      <c r="AD153" s="76">
        <f t="shared" ref="AD153" si="334">LN((AB153/1000)+1)*1000</f>
        <v>15.230344152627746</v>
      </c>
      <c r="AE153" s="76">
        <f t="shared" ref="AE153" si="335">LN((AC153/1000)+1)*1000</f>
        <v>29.117737000115273</v>
      </c>
      <c r="AF153" s="44">
        <f>(AD153-SMOW!AN$14*AE153)</f>
        <v>-0.14382098343311966</v>
      </c>
      <c r="AG153" s="45">
        <f t="shared" ref="AG153" si="336">AF153*1000</f>
        <v>-143.82098343311966</v>
      </c>
      <c r="AH153" s="2">
        <f>AVERAGE(AG152:AG153)</f>
        <v>-143.93071984181648</v>
      </c>
      <c r="AI153" s="2">
        <f>STDEV(AG152:AG153)</f>
        <v>0.1551907174651776</v>
      </c>
      <c r="AJ153" t="s">
        <v>281</v>
      </c>
      <c r="AK153">
        <v>25</v>
      </c>
      <c r="AL153">
        <v>0</v>
      </c>
      <c r="AM153">
        <v>0</v>
      </c>
      <c r="AN153">
        <v>0</v>
      </c>
    </row>
    <row r="154" spans="1:40" customFormat="1" x14ac:dyDescent="0.2">
      <c r="A154">
        <v>4552</v>
      </c>
      <c r="B154" t="s">
        <v>280</v>
      </c>
      <c r="C154" t="s">
        <v>48</v>
      </c>
      <c r="D154" t="s">
        <v>270</v>
      </c>
      <c r="E154" t="s">
        <v>288</v>
      </c>
      <c r="F154" s="15">
        <v>14.0960276923342</v>
      </c>
      <c r="G154" s="15">
        <v>13.9976020579563</v>
      </c>
      <c r="H154" s="15">
        <v>5.1005968405486504E-3</v>
      </c>
      <c r="I154" s="15">
        <v>27.264602971824701</v>
      </c>
      <c r="J154" s="15">
        <v>26.899544163611701</v>
      </c>
      <c r="K154" s="15">
        <v>2.4788044110758598E-3</v>
      </c>
      <c r="L154" s="15">
        <v>-0.20535726043063801</v>
      </c>
      <c r="M154" s="15">
        <v>4.7065510262598803E-3</v>
      </c>
      <c r="N154" s="15">
        <v>3.7573272219481701</v>
      </c>
      <c r="O154" s="15">
        <v>5.0485962986727504E-3</v>
      </c>
      <c r="P154" s="15">
        <v>6.8260344720422204</v>
      </c>
      <c r="Q154" s="15">
        <v>2.4294858483567099E-3</v>
      </c>
      <c r="R154" s="15">
        <v>6.5053659226099798</v>
      </c>
      <c r="S154" s="15">
        <v>0.119582658561648</v>
      </c>
      <c r="T154" s="15">
        <v>307.96560013854298</v>
      </c>
      <c r="U154" s="15">
        <v>0.114859865900444</v>
      </c>
      <c r="V154" s="14">
        <v>44926.52621527778</v>
      </c>
      <c r="W154">
        <v>2.5</v>
      </c>
      <c r="X154" s="15">
        <v>2.2660923318127801E-2</v>
      </c>
      <c r="Y154" s="15">
        <v>2.12900325751211E-2</v>
      </c>
      <c r="Z154" s="76">
        <f>((((N154/1000)+1)/((SMOW!$Z$4/1000)+1))-1)*1000</f>
        <v>14.184043040178285</v>
      </c>
      <c r="AA154" s="76">
        <f>((((P154/1000)+1)/((SMOW!$AA$4/1000)+1))-1)*1000</f>
        <v>27.375300776717459</v>
      </c>
      <c r="AB154" s="76">
        <f>Z154*SMOW!$AN$6</f>
        <v>14.541603595509914</v>
      </c>
      <c r="AC154" s="76">
        <f>AA154*SMOW!$AN$12</f>
        <v>28.042927408858088</v>
      </c>
      <c r="AD154" s="76">
        <f t="shared" ref="AD154" si="337">LN((AB154/1000)+1)*1000</f>
        <v>14.436888408397781</v>
      </c>
      <c r="AE154" s="76">
        <f t="shared" ref="AE154" si="338">LN((AC154/1000)+1)*1000</f>
        <v>27.656924340947857</v>
      </c>
      <c r="AF154" s="44">
        <f>(AD154-SMOW!AN$14*AE154)</f>
        <v>-0.16596764362268779</v>
      </c>
      <c r="AG154" s="45">
        <f t="shared" ref="AG154" si="339">AF154*1000</f>
        <v>-165.96764362268777</v>
      </c>
      <c r="AK154">
        <v>25</v>
      </c>
      <c r="AL154">
        <v>0</v>
      </c>
      <c r="AM154">
        <v>0</v>
      </c>
      <c r="AN154">
        <v>0</v>
      </c>
    </row>
    <row r="155" spans="1:40" customFormat="1" x14ac:dyDescent="0.2">
      <c r="A155">
        <v>4553</v>
      </c>
      <c r="B155" t="s">
        <v>145</v>
      </c>
      <c r="C155" t="s">
        <v>48</v>
      </c>
      <c r="D155" t="s">
        <v>270</v>
      </c>
      <c r="E155" t="s">
        <v>296</v>
      </c>
      <c r="F155" s="15">
        <v>14.0107753517172</v>
      </c>
      <c r="G155" s="15">
        <v>13.913531339441301</v>
      </c>
      <c r="H155" s="15">
        <v>4.3688199471834796E-3</v>
      </c>
      <c r="I155" s="15">
        <v>27.108053602668502</v>
      </c>
      <c r="J155" s="15">
        <v>26.7471381660757</v>
      </c>
      <c r="K155" s="15">
        <v>2.3731290078206901E-3</v>
      </c>
      <c r="L155" s="15">
        <v>-0.20895761224666901</v>
      </c>
      <c r="M155" s="15">
        <v>4.5715520374391104E-3</v>
      </c>
      <c r="N155" s="15">
        <v>3.6729440282264898</v>
      </c>
      <c r="O155" s="15">
        <v>4.3242798645749397E-3</v>
      </c>
      <c r="P155" s="15">
        <v>6.6725998261967403</v>
      </c>
      <c r="Q155" s="15">
        <v>2.3259129744397601E-3</v>
      </c>
      <c r="R155" s="15">
        <v>7.6431687015915202</v>
      </c>
      <c r="S155" s="15">
        <v>0.14614050331829601</v>
      </c>
      <c r="T155" s="15">
        <v>288.66894766818501</v>
      </c>
      <c r="U155" s="15">
        <v>0.17867313498720999</v>
      </c>
      <c r="V155" s="14">
        <v>44931.700694444444</v>
      </c>
      <c r="W155">
        <v>2.5</v>
      </c>
      <c r="X155" s="15">
        <v>1.06359260348779E-5</v>
      </c>
      <c r="Y155" s="15">
        <v>6.1029416896617801E-5</v>
      </c>
      <c r="Z155" s="76">
        <f>((((N155/1000)+1)/((SMOW!$Z$4/1000)+1))-1)*1000</f>
        <v>14.098783300346307</v>
      </c>
      <c r="AA155" s="76">
        <f>((((P155/1000)+1)/((SMOW!$AA$4/1000)+1))-1)*1000</f>
        <v>27.218734537836077</v>
      </c>
      <c r="AB155" s="76">
        <f>Z155*SMOW!$AN$6</f>
        <v>14.454194572865173</v>
      </c>
      <c r="AC155" s="76">
        <f>AA155*SMOW!$AN$12</f>
        <v>27.882542845143533</v>
      </c>
      <c r="AD155" s="76">
        <f t="shared" ref="AD155" si="340">LN((AB155/1000)+1)*1000</f>
        <v>14.350728523022175</v>
      </c>
      <c r="AE155" s="76">
        <f t="shared" ref="AE155" si="341">LN((AC155/1000)+1)*1000</f>
        <v>27.500902572298699</v>
      </c>
      <c r="AF155" s="44">
        <f>(AD155-SMOW!AN$14*AE155)</f>
        <v>-0.1697480351515388</v>
      </c>
      <c r="AG155" s="45">
        <f t="shared" ref="AG155" si="342">AF155*1000</f>
        <v>-169.7480351515388</v>
      </c>
      <c r="AH155" s="2">
        <f>AVERAGE(AG154:AG155)</f>
        <v>-167.8578393871133</v>
      </c>
      <c r="AI155" s="2">
        <f>STDEV(AG154:AG155)</f>
        <v>2.673140485590741</v>
      </c>
      <c r="AK155">
        <v>25</v>
      </c>
      <c r="AL155">
        <v>0</v>
      </c>
      <c r="AM155">
        <v>0</v>
      </c>
      <c r="AN155">
        <v>0</v>
      </c>
    </row>
    <row r="156" spans="1:40" customFormat="1" x14ac:dyDescent="0.2">
      <c r="A156">
        <v>4554</v>
      </c>
      <c r="B156" t="s">
        <v>145</v>
      </c>
      <c r="C156" t="s">
        <v>48</v>
      </c>
      <c r="D156" t="s">
        <v>270</v>
      </c>
      <c r="E156" t="s">
        <v>297</v>
      </c>
      <c r="F156" s="15">
        <v>17.660083247278099</v>
      </c>
      <c r="G156" s="15">
        <v>17.505955541090099</v>
      </c>
      <c r="H156" s="15">
        <v>4.5582023472008496E-3</v>
      </c>
      <c r="I156" s="15">
        <v>34.1224002593788</v>
      </c>
      <c r="J156" s="15">
        <v>33.553144524699</v>
      </c>
      <c r="K156" s="15">
        <v>1.6282367297842501E-3</v>
      </c>
      <c r="L156" s="15">
        <v>-0.21010476795094199</v>
      </c>
      <c r="M156" s="15">
        <v>4.6026161322268201E-3</v>
      </c>
      <c r="N156" s="15">
        <v>7.2850472604949603</v>
      </c>
      <c r="O156" s="15">
        <v>4.5117315126194796E-3</v>
      </c>
      <c r="P156" s="15">
        <v>13.5473882773487</v>
      </c>
      <c r="Q156" s="15">
        <v>1.5958411543493399E-3</v>
      </c>
      <c r="R156" s="15">
        <v>18.572492154662601</v>
      </c>
      <c r="S156" s="15">
        <v>0.14848919750295</v>
      </c>
      <c r="T156" s="15">
        <v>240.15893400832499</v>
      </c>
      <c r="U156" s="15">
        <v>8.4316175357390694E-2</v>
      </c>
      <c r="V156" s="14">
        <v>44931.816631944443</v>
      </c>
      <c r="W156">
        <v>2.5</v>
      </c>
      <c r="X156" s="15">
        <v>1.23497066025947E-2</v>
      </c>
      <c r="Y156" s="15">
        <v>1.05213925577176E-2</v>
      </c>
      <c r="Z156" s="76">
        <f>((((N156/1000)+1)/((SMOW!$Z$4/1000)+1))-1)*1000</f>
        <v>17.748407926369669</v>
      </c>
      <c r="AA156" s="76">
        <f>((((P156/1000)+1)/((SMOW!$AA$4/1000)+1))-1)*1000</f>
        <v>34.233837058980313</v>
      </c>
      <c r="AB156" s="76">
        <f>Z156*SMOW!$AN$6</f>
        <v>18.195821303248795</v>
      </c>
      <c r="AC156" s="76">
        <f>AA156*SMOW!$AN$12</f>
        <v>35.068729121988312</v>
      </c>
      <c r="AD156" s="76">
        <f t="shared" ref="AD156" si="343">LN((AB156/1000)+1)*1000</f>
        <v>18.032258473796468</v>
      </c>
      <c r="AE156" s="76">
        <f t="shared" ref="AE156" si="344">LN((AC156/1000)+1)*1000</f>
        <v>34.467829461402275</v>
      </c>
      <c r="AF156" s="44">
        <f>(AD156-SMOW!AN$14*AE156)</f>
        <v>-0.16675548182393385</v>
      </c>
      <c r="AG156" s="45">
        <f t="shared" ref="AG156" si="345">AF156*1000</f>
        <v>-166.75548182393385</v>
      </c>
      <c r="AH156" s="2"/>
      <c r="AK156">
        <v>25</v>
      </c>
      <c r="AL156">
        <v>0</v>
      </c>
      <c r="AM156">
        <v>0</v>
      </c>
      <c r="AN156">
        <v>0</v>
      </c>
    </row>
    <row r="157" spans="1:40" customFormat="1" x14ac:dyDescent="0.2">
      <c r="A157">
        <v>4555</v>
      </c>
      <c r="B157" t="s">
        <v>145</v>
      </c>
      <c r="C157" t="s">
        <v>48</v>
      </c>
      <c r="D157" t="s">
        <v>270</v>
      </c>
      <c r="E157" t="s">
        <v>298</v>
      </c>
      <c r="F157" s="15">
        <v>17.633299051849701</v>
      </c>
      <c r="G157" s="15">
        <v>17.4796357864371</v>
      </c>
      <c r="H157" s="15">
        <v>4.6476889940169699E-3</v>
      </c>
      <c r="I157" s="15">
        <v>34.106412996828098</v>
      </c>
      <c r="J157" s="15">
        <v>33.537684592463101</v>
      </c>
      <c r="K157" s="15">
        <v>2.5858642824297599E-3</v>
      </c>
      <c r="L157" s="15">
        <v>-0.22826167838342201</v>
      </c>
      <c r="M157" s="15">
        <v>4.3264554472383504E-3</v>
      </c>
      <c r="N157" s="15">
        <v>7.2585361297136801</v>
      </c>
      <c r="O157" s="15">
        <v>4.6003058438236098E-3</v>
      </c>
      <c r="P157" s="15">
        <v>13.531719099116099</v>
      </c>
      <c r="Q157" s="15">
        <v>2.53441564483997E-3</v>
      </c>
      <c r="R157" s="15">
        <v>17.645605313221399</v>
      </c>
      <c r="S157" s="15">
        <v>0.152343821552654</v>
      </c>
      <c r="T157" s="15">
        <v>234.67161252473099</v>
      </c>
      <c r="U157" s="15">
        <v>0.116305772262854</v>
      </c>
      <c r="V157" s="14">
        <v>44932.572372685187</v>
      </c>
      <c r="W157">
        <v>2.5</v>
      </c>
      <c r="X157" s="15">
        <v>1.73616078702034E-5</v>
      </c>
      <c r="Y157" s="15">
        <v>2.01612978719571E-8</v>
      </c>
      <c r="Z157" s="76">
        <f>((((N157/1000)+1)/((SMOW!$Z$4/1000)+1))-1)*1000</f>
        <v>17.721621406289412</v>
      </c>
      <c r="AA157" s="76">
        <f>((((P157/1000)+1)/((SMOW!$AA$4/1000)+1))-1)*1000</f>
        <v>34.217848073645698</v>
      </c>
      <c r="AB157" s="76">
        <f>Z157*SMOW!$AN$6</f>
        <v>18.168359531199254</v>
      </c>
      <c r="AC157" s="76">
        <f>AA157*SMOW!$AN$12</f>
        <v>35.052350198566167</v>
      </c>
      <c r="AD157" s="76">
        <f t="shared" ref="AD157" si="346">LN((AB157/1000)+1)*1000</f>
        <v>18.005287097743388</v>
      </c>
      <c r="AE157" s="76">
        <f t="shared" ref="AE157" si="347">LN((AC157/1000)+1)*1000</f>
        <v>34.452005340208643</v>
      </c>
      <c r="AF157" s="44">
        <f>(AD157-SMOW!AN$14*AE157)</f>
        <v>-0.18537172188677786</v>
      </c>
      <c r="AG157" s="45">
        <f t="shared" ref="AG157" si="348">AF157*1000</f>
        <v>-185.37172188677786</v>
      </c>
      <c r="AH157" s="2">
        <f>AVERAGE(AG156:AG157)</f>
        <v>-176.06360185535584</v>
      </c>
      <c r="AI157" s="2">
        <f>STDEV(AG156:AG157)</f>
        <v>13.163669588633681</v>
      </c>
      <c r="AK157">
        <v>25</v>
      </c>
      <c r="AL157">
        <v>0</v>
      </c>
      <c r="AM157">
        <v>0</v>
      </c>
      <c r="AN157">
        <v>0</v>
      </c>
    </row>
    <row r="158" spans="1:40" customFormat="1" x14ac:dyDescent="0.2">
      <c r="A158">
        <v>4556</v>
      </c>
      <c r="B158" t="s">
        <v>145</v>
      </c>
      <c r="C158" t="s">
        <v>48</v>
      </c>
      <c r="D158" t="s">
        <v>270</v>
      </c>
      <c r="E158" t="s">
        <v>299</v>
      </c>
      <c r="F158" s="15">
        <v>17.258959557136901</v>
      </c>
      <c r="G158" s="15">
        <v>17.111715025683498</v>
      </c>
      <c r="H158" s="15">
        <v>4.9449830281609397E-3</v>
      </c>
      <c r="I158" s="15">
        <v>33.347243708301001</v>
      </c>
      <c r="J158" s="15">
        <v>32.803284337445497</v>
      </c>
      <c r="K158" s="15">
        <v>1.6234897006956899E-3</v>
      </c>
      <c r="L158" s="15">
        <v>-0.20841910448769399</v>
      </c>
      <c r="M158" s="15">
        <v>4.6493112031764303E-3</v>
      </c>
      <c r="N158" s="15">
        <v>6.8880130229999903</v>
      </c>
      <c r="O158" s="15">
        <v>4.8945689677935902E-3</v>
      </c>
      <c r="P158" s="15">
        <v>12.7876543254935</v>
      </c>
      <c r="Q158" s="15">
        <v>1.5911885726696501E-3</v>
      </c>
      <c r="R158" s="15">
        <v>17.034559231613699</v>
      </c>
      <c r="S158" s="15">
        <v>0.15472365813938799</v>
      </c>
      <c r="T158" s="15">
        <v>222.627571571657</v>
      </c>
      <c r="U158" s="15">
        <v>7.4561317986421294E-2</v>
      </c>
      <c r="V158" s="14">
        <v>44932.711539351854</v>
      </c>
      <c r="W158">
        <v>2.5</v>
      </c>
      <c r="X158" s="15">
        <v>1.99279394854406E-2</v>
      </c>
      <c r="Y158" s="15">
        <v>1.77370539087227E-2</v>
      </c>
      <c r="Z158" s="76">
        <f>((((N158/1000)+1)/((SMOW!$Z$4/1000)+1))-1)*1000</f>
        <v>17.347249421930666</v>
      </c>
      <c r="AA158" s="76">
        <f>((((P158/1000)+1)/((SMOW!$AA$4/1000)+1))-1)*1000</f>
        <v>33.458596977205211</v>
      </c>
      <c r="AB158" s="76">
        <f>Z158*SMOW!$AN$6</f>
        <v>17.784550135077957</v>
      </c>
      <c r="AC158" s="76">
        <f>AA158*SMOW!$AN$12</f>
        <v>34.274582547491264</v>
      </c>
      <c r="AD158" s="76">
        <f t="shared" ref="AD158" si="349">LN((AB158/1000)+1)*1000</f>
        <v>17.62825539053086</v>
      </c>
      <c r="AE158" s="76">
        <f t="shared" ref="AE158" si="350">LN((AC158/1000)+1)*1000</f>
        <v>33.700294554066978</v>
      </c>
      <c r="AF158" s="44">
        <f>(AD158-SMOW!AN$14*AE158)</f>
        <v>-0.16550013401650432</v>
      </c>
      <c r="AG158" s="45">
        <f t="shared" ref="AG158" si="351">AF158*1000</f>
        <v>-165.50013401650432</v>
      </c>
      <c r="AK158">
        <v>25</v>
      </c>
      <c r="AL158">
        <v>0</v>
      </c>
      <c r="AM158">
        <v>0</v>
      </c>
      <c r="AN158">
        <v>0</v>
      </c>
    </row>
    <row r="159" spans="1:40" customFormat="1" x14ac:dyDescent="0.2">
      <c r="A159">
        <v>4557</v>
      </c>
      <c r="B159" t="s">
        <v>145</v>
      </c>
      <c r="C159" t="s">
        <v>48</v>
      </c>
      <c r="D159" t="s">
        <v>270</v>
      </c>
      <c r="E159" t="s">
        <v>300</v>
      </c>
      <c r="F159" s="15">
        <v>16.613199173080101</v>
      </c>
      <c r="G159" s="15">
        <v>16.4767093000332</v>
      </c>
      <c r="H159" s="15">
        <v>3.9267070527881599E-3</v>
      </c>
      <c r="I159" s="15">
        <v>32.146140592765498</v>
      </c>
      <c r="J159" s="15">
        <v>31.640266011963501</v>
      </c>
      <c r="K159" s="15">
        <v>2.5954381378529702E-3</v>
      </c>
      <c r="L159" s="15">
        <v>-0.229351154283535</v>
      </c>
      <c r="M159" s="15">
        <v>3.8172575884504799E-3</v>
      </c>
      <c r="N159" s="15">
        <v>6.2488361606256504</v>
      </c>
      <c r="O159" s="15">
        <v>3.88667430742349E-3</v>
      </c>
      <c r="P159" s="15">
        <v>11.610448488449901</v>
      </c>
      <c r="Q159" s="15">
        <v>2.5437990177896602E-3</v>
      </c>
      <c r="R159" s="15">
        <v>13.467459410976099</v>
      </c>
      <c r="S159" s="15">
        <v>0.167931518145434</v>
      </c>
      <c r="T159" s="15">
        <v>235.841286287803</v>
      </c>
      <c r="U159" s="15">
        <v>0.12348457020494701</v>
      </c>
      <c r="V159" s="14">
        <v>44935.587627314817</v>
      </c>
      <c r="W159">
        <v>2.5</v>
      </c>
      <c r="X159" s="15">
        <v>5.9659199074789199E-2</v>
      </c>
      <c r="Y159" s="15">
        <v>5.8155203508729401E-2</v>
      </c>
      <c r="Z159" s="76">
        <f>((((N159/1000)+1)/((SMOW!$Z$4/1000)+1))-1)*1000</f>
        <v>16.701432991085952</v>
      </c>
      <c r="AA159" s="76">
        <f>((((P159/1000)+1)/((SMOW!$AA$4/1000)+1))-1)*1000</f>
        <v>32.257364431065305</v>
      </c>
      <c r="AB159" s="76">
        <f>Z159*SMOW!$AN$6</f>
        <v>17.122453544831508</v>
      </c>
      <c r="AC159" s="76">
        <f>AA159*SMOW!$AN$12</f>
        <v>33.044054438692953</v>
      </c>
      <c r="AD159" s="76">
        <f t="shared" ref="AD159" si="352">LN((AB159/1000)+1)*1000</f>
        <v>16.977516450212285</v>
      </c>
      <c r="AE159" s="76">
        <f t="shared" ref="AE159" si="353">LN((AC159/1000)+1)*1000</f>
        <v>32.509836313031961</v>
      </c>
      <c r="AF159" s="44">
        <f>(AD159-SMOW!AN$14*AE159)</f>
        <v>-0.18767712306859252</v>
      </c>
      <c r="AG159" s="45">
        <f t="shared" ref="AG159" si="354">AF159*1000</f>
        <v>-187.67712306859252</v>
      </c>
      <c r="AH159" s="2">
        <f>AVERAGE(AG158:AG159)</f>
        <v>-176.58862854254841</v>
      </c>
      <c r="AI159" s="2">
        <f>STDEV(AG158:AG159)</f>
        <v>15.681499345031392</v>
      </c>
      <c r="AK159">
        <v>25</v>
      </c>
      <c r="AL159">
        <v>0</v>
      </c>
      <c r="AM159">
        <v>0</v>
      </c>
      <c r="AN159">
        <v>0</v>
      </c>
    </row>
    <row r="160" spans="1:40" customFormat="1" x14ac:dyDescent="0.2">
      <c r="A160">
        <v>4558</v>
      </c>
      <c r="B160" t="s">
        <v>145</v>
      </c>
      <c r="C160" t="s">
        <v>48</v>
      </c>
      <c r="D160" t="s">
        <v>270</v>
      </c>
      <c r="E160" t="s">
        <v>301</v>
      </c>
      <c r="F160" s="15">
        <v>11.900195445715299</v>
      </c>
      <c r="G160" s="15">
        <v>11.829944499070701</v>
      </c>
      <c r="H160" s="15">
        <v>4.5929927001856097E-3</v>
      </c>
      <c r="I160" s="15">
        <v>22.971131177019899</v>
      </c>
      <c r="J160" s="15">
        <v>22.711266731836002</v>
      </c>
      <c r="K160" s="15">
        <v>1.95417862074745E-3</v>
      </c>
      <c r="L160" s="15">
        <v>-0.16160433533872201</v>
      </c>
      <c r="M160" s="15">
        <v>4.3245908480217003E-3</v>
      </c>
      <c r="N160" s="15">
        <v>1.5838814666092</v>
      </c>
      <c r="O160" s="15">
        <v>4.5461671782504997E-3</v>
      </c>
      <c r="P160" s="15">
        <v>2.6179860600018801</v>
      </c>
      <c r="Q160" s="15">
        <v>1.91529806992834E-3</v>
      </c>
      <c r="R160" s="15">
        <v>1.2140075058034601</v>
      </c>
      <c r="S160" s="15">
        <v>0.117519257743129</v>
      </c>
      <c r="T160" s="15">
        <v>252.66517084738101</v>
      </c>
      <c r="U160" s="15">
        <v>9.0136940536918106E-2</v>
      </c>
      <c r="V160" s="14">
        <v>44935.802048611113</v>
      </c>
      <c r="W160">
        <v>2.5</v>
      </c>
      <c r="X160" s="15">
        <v>9.9267511191233407E-3</v>
      </c>
      <c r="Y160" s="15">
        <v>8.95680880301521E-3</v>
      </c>
      <c r="Z160" s="76">
        <f>((((N160/1000)+1)/((SMOW!$Z$4/1000)+1))-1)*1000</f>
        <v>11.988020213048234</v>
      </c>
      <c r="AA160" s="76">
        <f>((((P160/1000)+1)/((SMOW!$AA$4/1000)+1))-1)*1000</f>
        <v>23.081366318348007</v>
      </c>
      <c r="AB160" s="76">
        <f>Z160*SMOW!$AN$6</f>
        <v>12.290222000829219</v>
      </c>
      <c r="AC160" s="76">
        <f>AA160*SMOW!$AN$12</f>
        <v>23.644272822499687</v>
      </c>
      <c r="AD160" s="76">
        <f t="shared" ref="AD160" si="355">LN((AB160/1000)+1)*1000</f>
        <v>12.215310384798649</v>
      </c>
      <c r="AE160" s="76">
        <f t="shared" ref="AE160" si="356">LN((AC160/1000)+1)*1000</f>
        <v>23.369076441716331</v>
      </c>
      <c r="AF160" s="44">
        <f>(AD160-SMOW!AN$14*AE160)</f>
        <v>-0.12356197642757394</v>
      </c>
      <c r="AG160" s="45">
        <f t="shared" ref="AG160" si="357">AF160*1000</f>
        <v>-123.56197642757394</v>
      </c>
      <c r="AJ160" t="s">
        <v>326</v>
      </c>
      <c r="AK160">
        <v>25</v>
      </c>
      <c r="AL160">
        <v>0</v>
      </c>
      <c r="AM160">
        <v>0</v>
      </c>
      <c r="AN160">
        <v>1</v>
      </c>
    </row>
    <row r="161" spans="1:40" customFormat="1" x14ac:dyDescent="0.2">
      <c r="A161">
        <v>4559</v>
      </c>
      <c r="B161" t="s">
        <v>145</v>
      </c>
      <c r="C161" t="s">
        <v>48</v>
      </c>
      <c r="D161" t="s">
        <v>303</v>
      </c>
      <c r="E161" t="s">
        <v>302</v>
      </c>
      <c r="F161" s="15">
        <v>12.3222837610131</v>
      </c>
      <c r="G161" s="15">
        <v>12.2469819112887</v>
      </c>
      <c r="H161" s="15">
        <v>4.9704350002140203E-3</v>
      </c>
      <c r="I161" s="15">
        <v>23.847000753453699</v>
      </c>
      <c r="J161" s="15">
        <v>23.567101961737901</v>
      </c>
      <c r="K161" s="15">
        <v>2.9835457129734999E-3</v>
      </c>
      <c r="L161" s="15">
        <v>-0.196447924508869</v>
      </c>
      <c r="M161" s="15">
        <v>4.5847112728263197E-3</v>
      </c>
      <c r="N161" s="15">
        <v>2.00166659508377</v>
      </c>
      <c r="O161" s="15">
        <v>4.9197614572065798E-3</v>
      </c>
      <c r="P161" s="15">
        <v>3.4764292398840801</v>
      </c>
      <c r="Q161" s="15">
        <v>2.92418476229839E-3</v>
      </c>
      <c r="R161" s="15">
        <v>2.28715018163274</v>
      </c>
      <c r="S161" s="15">
        <v>0.136324834193846</v>
      </c>
      <c r="T161" s="15">
        <v>260.43000547623001</v>
      </c>
      <c r="U161" s="15">
        <v>0.103678445579413</v>
      </c>
      <c r="V161" s="14">
        <v>44936.547754629632</v>
      </c>
      <c r="W161">
        <v>2.5</v>
      </c>
      <c r="X161" s="15">
        <v>6.1042850775121303E-2</v>
      </c>
      <c r="Y161" s="15">
        <v>5.9164949498352E-2</v>
      </c>
      <c r="Z161" s="76">
        <f>((((N161/1000)+1)/((SMOW!$Z$4/1000)+1))-1)*1000</f>
        <v>12.410145162204289</v>
      </c>
      <c r="AA161" s="76">
        <f>((((P161/1000)+1)/((SMOW!$AA$4/1000)+1))-1)*1000</f>
        <v>23.957330278292275</v>
      </c>
      <c r="AB161" s="76">
        <f>Z161*SMOW!$AN$6</f>
        <v>12.722988149452311</v>
      </c>
      <c r="AC161" s="76">
        <f>AA161*SMOW!$AN$12</f>
        <v>24.541599721000289</v>
      </c>
      <c r="AD161" s="76">
        <f t="shared" ref="AD161" si="358">LN((AB161/1000)+1)*1000</f>
        <v>12.642730959679268</v>
      </c>
      <c r="AE161" s="76">
        <f t="shared" ref="AE161" si="359">LN((AC161/1000)+1)*1000</f>
        <v>24.245292773388332</v>
      </c>
      <c r="AF161" s="44">
        <f>(AD161-SMOW!AN$14*AE161)</f>
        <v>-0.15878362466977158</v>
      </c>
      <c r="AG161" s="45">
        <f t="shared" ref="AG161" si="360">AF161*1000</f>
        <v>-158.7836246697716</v>
      </c>
      <c r="AK161">
        <v>25</v>
      </c>
      <c r="AL161">
        <v>0</v>
      </c>
      <c r="AM161">
        <v>0</v>
      </c>
      <c r="AN161">
        <v>0</v>
      </c>
    </row>
    <row r="162" spans="1:40" customFormat="1" x14ac:dyDescent="0.2">
      <c r="A162">
        <v>4560</v>
      </c>
      <c r="B162" t="s">
        <v>145</v>
      </c>
      <c r="C162" t="s">
        <v>48</v>
      </c>
      <c r="D162" t="s">
        <v>303</v>
      </c>
      <c r="E162" t="s">
        <v>304</v>
      </c>
      <c r="F162" s="15">
        <v>12.6097421121012</v>
      </c>
      <c r="G162" s="15">
        <v>12.530901012933899</v>
      </c>
      <c r="H162" s="15">
        <v>4.5484906740546199E-3</v>
      </c>
      <c r="I162" s="15">
        <v>24.364588028841599</v>
      </c>
      <c r="J162" s="15">
        <v>24.072506216256201</v>
      </c>
      <c r="K162" s="15">
        <v>1.28090902021405E-3</v>
      </c>
      <c r="L162" s="15">
        <v>-0.17938226924932499</v>
      </c>
      <c r="M162" s="15">
        <v>4.4224769668827898E-3</v>
      </c>
      <c r="N162" s="15">
        <v>2.2861943107010001</v>
      </c>
      <c r="O162" s="15">
        <v>4.5021188498977696E-3</v>
      </c>
      <c r="P162" s="15">
        <v>3.9837185424303101</v>
      </c>
      <c r="Q162" s="15">
        <v>1.2554239147471299E-3</v>
      </c>
      <c r="R162" s="15">
        <v>3.5747236577724801</v>
      </c>
      <c r="S162" s="15">
        <v>0.125262299906615</v>
      </c>
      <c r="T162" s="15">
        <v>257.89050766323101</v>
      </c>
      <c r="U162" s="15">
        <v>7.2210770821153097E-2</v>
      </c>
      <c r="V162" s="14">
        <v>44936.658206018517</v>
      </c>
      <c r="W162">
        <v>2.5</v>
      </c>
      <c r="X162" s="15">
        <v>5.3507896626187299E-5</v>
      </c>
      <c r="Y162" s="15">
        <v>4.4607435011092203E-6</v>
      </c>
      <c r="Z162" s="76">
        <f>((((N162/1000)+1)/((SMOW!$Z$4/1000)+1))-1)*1000</f>
        <v>12.697628462356558</v>
      </c>
      <c r="AA162" s="76">
        <f>((((P162/1000)+1)/((SMOW!$AA$4/1000)+1))-1)*1000</f>
        <v>24.474973328769689</v>
      </c>
      <c r="AB162" s="76">
        <f>Z162*SMOW!$AN$6</f>
        <v>13.017718515068204</v>
      </c>
      <c r="AC162" s="76">
        <f>AA162*SMOW!$AN$12</f>
        <v>25.07186700853212</v>
      </c>
      <c r="AD162" s="76">
        <f t="shared" ref="AD162" si="361">LN((AB162/1000)+1)*1000</f>
        <v>12.933716243951604</v>
      </c>
      <c r="AE162" s="76">
        <f t="shared" ref="AE162" si="362">LN((AC162/1000)+1)*1000</f>
        <v>24.762724287154555</v>
      </c>
      <c r="AF162" s="44">
        <f>(AD162-SMOW!AN$14*AE162)</f>
        <v>-0.14100217966600148</v>
      </c>
      <c r="AG162" s="45">
        <f t="shared" ref="AG162" si="363">AF162*1000</f>
        <v>-141.0021796660015</v>
      </c>
      <c r="AK162">
        <v>25</v>
      </c>
      <c r="AL162">
        <v>0</v>
      </c>
      <c r="AM162">
        <v>0</v>
      </c>
      <c r="AN162">
        <v>0</v>
      </c>
    </row>
    <row r="163" spans="1:40" customFormat="1" x14ac:dyDescent="0.2">
      <c r="A163">
        <v>4561</v>
      </c>
      <c r="B163" t="s">
        <v>145</v>
      </c>
      <c r="C163" t="s">
        <v>48</v>
      </c>
      <c r="D163" t="s">
        <v>303</v>
      </c>
      <c r="E163" t="s">
        <v>305</v>
      </c>
      <c r="F163" s="15">
        <v>12.389898957746</v>
      </c>
      <c r="G163" s="15">
        <v>12.313771945238001</v>
      </c>
      <c r="H163" s="15">
        <v>4.4121872753819704E-3</v>
      </c>
      <c r="I163" s="15">
        <v>23.901081656655801</v>
      </c>
      <c r="J163" s="15">
        <v>23.619921967916699</v>
      </c>
      <c r="K163" s="15">
        <v>1.44153983058245E-3</v>
      </c>
      <c r="L163" s="15">
        <v>-0.15754685382206399</v>
      </c>
      <c r="M163" s="15">
        <v>4.6800806650877597E-3</v>
      </c>
      <c r="N163" s="15">
        <v>2.06859245545487</v>
      </c>
      <c r="O163" s="15">
        <v>4.3672050632299602E-3</v>
      </c>
      <c r="P163" s="15">
        <v>3.5294341435418799</v>
      </c>
      <c r="Q163" s="15">
        <v>1.4128587970018999E-3</v>
      </c>
      <c r="R163" s="15">
        <v>2.4379118821497698</v>
      </c>
      <c r="S163" s="15">
        <v>0.12728245681162301</v>
      </c>
      <c r="T163" s="15">
        <v>236.39268574796199</v>
      </c>
      <c r="U163" s="15">
        <v>8.1194723765531607E-2</v>
      </c>
      <c r="V163" s="14">
        <v>44936.769837962966</v>
      </c>
      <c r="W163">
        <v>2.5</v>
      </c>
      <c r="X163" s="15">
        <v>6.1244311585060499E-4</v>
      </c>
      <c r="Y163" s="15">
        <v>1.0024619232482E-3</v>
      </c>
      <c r="Z163" s="76">
        <f>((((N163/1000)+1)/((SMOW!$Z$4/1000)+1))-1)*1000</f>
        <v>12.477766227390275</v>
      </c>
      <c r="AA163" s="76">
        <f>((((P163/1000)+1)/((SMOW!$AA$4/1000)+1))-1)*1000</f>
        <v>24.011417009240475</v>
      </c>
      <c r="AB163" s="76">
        <f>Z163*SMOW!$AN$6</f>
        <v>12.792313850301875</v>
      </c>
      <c r="AC163" s="76">
        <f>AA163*SMOW!$AN$12</f>
        <v>24.597005514789878</v>
      </c>
      <c r="AD163" s="76">
        <f t="shared" ref="AD163" si="364">LN((AB163/1000)+1)*1000</f>
        <v>12.711183368612565</v>
      </c>
      <c r="AE163" s="76">
        <f t="shared" ref="AE163" si="365">LN((AC163/1000)+1)*1000</f>
        <v>24.299369929185929</v>
      </c>
      <c r="AF163" s="44">
        <f>(AD163-SMOW!AN$14*AE163)</f>
        <v>-0.11888395399760654</v>
      </c>
      <c r="AG163" s="45">
        <f t="shared" ref="AG163" si="366">AF163*1000</f>
        <v>-118.88395399760654</v>
      </c>
      <c r="AH163" s="2">
        <f>AVERAGE(AG161:AG163)</f>
        <v>-139.55658611112653</v>
      </c>
      <c r="AI163" s="2">
        <f>STDEV(AG161:AG163)</f>
        <v>19.989077904726702</v>
      </c>
      <c r="AK163">
        <v>25</v>
      </c>
      <c r="AL163">
        <v>0</v>
      </c>
      <c r="AM163">
        <v>0</v>
      </c>
      <c r="AN163">
        <v>0</v>
      </c>
    </row>
    <row r="164" spans="1:40" customFormat="1" x14ac:dyDescent="0.2">
      <c r="A164">
        <v>4562</v>
      </c>
      <c r="B164" t="s">
        <v>145</v>
      </c>
      <c r="C164" t="s">
        <v>48</v>
      </c>
      <c r="D164" t="s">
        <v>108</v>
      </c>
      <c r="E164" t="s">
        <v>306</v>
      </c>
      <c r="F164">
        <v>12.4364534784482</v>
      </c>
      <c r="G164">
        <v>12.359755574956001</v>
      </c>
      <c r="H164">
        <v>4.90336357600645E-3</v>
      </c>
      <c r="I164">
        <v>24.089619818340701</v>
      </c>
      <c r="J164">
        <v>23.8040420168381</v>
      </c>
      <c r="K164">
        <v>2.5900532249004001E-3</v>
      </c>
      <c r="L164">
        <v>-0.20877860993451</v>
      </c>
      <c r="M164">
        <v>4.6282366839195399E-3</v>
      </c>
      <c r="N164">
        <v>2.1146723532102198</v>
      </c>
      <c r="O164">
        <v>4.8533738256024703E-3</v>
      </c>
      <c r="P164">
        <v>3.7142211294136098</v>
      </c>
      <c r="Q164">
        <v>2.53852124365345E-3</v>
      </c>
      <c r="R164">
        <v>2.1704382552247199</v>
      </c>
      <c r="S164">
        <v>0.14670539238007901</v>
      </c>
      <c r="T164">
        <v>221.789759760317</v>
      </c>
      <c r="U164">
        <v>0.11237900671816101</v>
      </c>
      <c r="V164" s="14">
        <v>44937.664502314816</v>
      </c>
      <c r="W164">
        <v>2.5</v>
      </c>
      <c r="X164">
        <v>2.59873544723793E-2</v>
      </c>
      <c r="Y164">
        <v>2.4307144712268101E-2</v>
      </c>
      <c r="Z164" s="76">
        <f>((((N164/1000)+1)/((SMOW!$Z$4/1000)+1))-1)*1000</f>
        <v>12.524324788649066</v>
      </c>
      <c r="AA164" s="76">
        <f>((((P164/1000)+1)/((SMOW!$AA$4/1000)+1))-1)*1000</f>
        <v>24.199975487755765</v>
      </c>
      <c r="AB164" s="76">
        <f>Z164*SMOW!$AN$6</f>
        <v>12.840046089966181</v>
      </c>
      <c r="AC164" s="76">
        <f>AA164*SMOW!$AN$12</f>
        <v>24.790162542303751</v>
      </c>
      <c r="AD164" s="76">
        <f t="shared" ref="AD164" si="367">LN((AB164/1000)+1)*1000</f>
        <v>12.758311604335073</v>
      </c>
      <c r="AE164" s="76">
        <f t="shared" ref="AE164" si="368">LN((AC164/1000)+1)*1000</f>
        <v>24.487872161557025</v>
      </c>
      <c r="AF164" s="44">
        <f>(AD164-SMOW!AN$14*AE164)</f>
        <v>-0.17128489696703575</v>
      </c>
      <c r="AG164" s="45">
        <f t="shared" ref="AG164" si="369">AF164*1000</f>
        <v>-171.28489696703576</v>
      </c>
      <c r="AK164">
        <v>25</v>
      </c>
      <c r="AL164">
        <v>0</v>
      </c>
      <c r="AM164">
        <v>0</v>
      </c>
      <c r="AN164">
        <v>0</v>
      </c>
    </row>
    <row r="165" spans="1:40" customFormat="1" x14ac:dyDescent="0.2">
      <c r="A165">
        <v>4563</v>
      </c>
      <c r="B165" t="s">
        <v>145</v>
      </c>
      <c r="C165" t="s">
        <v>48</v>
      </c>
      <c r="D165" t="s">
        <v>108</v>
      </c>
      <c r="E165" t="s">
        <v>307</v>
      </c>
      <c r="F165">
        <v>12.3368387728221</v>
      </c>
      <c r="G165">
        <v>12.2613597287876</v>
      </c>
      <c r="H165">
        <v>4.5457200317009202E-3</v>
      </c>
      <c r="I165">
        <v>23.878433959019901</v>
      </c>
      <c r="J165">
        <v>23.597802682936599</v>
      </c>
      <c r="K165">
        <v>1.64088861962826E-3</v>
      </c>
      <c r="L165">
        <v>-0.19828008780294801</v>
      </c>
      <c r="M165">
        <v>4.7076412604388903E-3</v>
      </c>
      <c r="N165">
        <v>2.01607321866982</v>
      </c>
      <c r="O165">
        <v>4.4993764542211904E-3</v>
      </c>
      <c r="P165">
        <v>3.5072370469665399</v>
      </c>
      <c r="Q165">
        <v>1.60824132081579E-3</v>
      </c>
      <c r="R165">
        <v>2.2455784273488701</v>
      </c>
      <c r="S165">
        <v>0.130606876927162</v>
      </c>
      <c r="T165">
        <v>224.32953885904701</v>
      </c>
      <c r="U165">
        <v>0.105454611946072</v>
      </c>
      <c r="V165" s="14">
        <v>44937.838935185187</v>
      </c>
      <c r="W165">
        <v>2.5</v>
      </c>
      <c r="X165">
        <v>5.4454157794440496E-4</v>
      </c>
      <c r="Y165">
        <v>9.1981891228640699E-4</v>
      </c>
      <c r="Z165" s="76">
        <f>((((N165/1000)+1)/((SMOW!$Z$4/1000)+1))-1)*1000</f>
        <v>12.424701437270702</v>
      </c>
      <c r="AA165" s="76">
        <f>((((P165/1000)+1)/((SMOW!$AA$4/1000)+1))-1)*1000</f>
        <v>23.988766871093858</v>
      </c>
      <c r="AB165" s="76">
        <f>Z165*SMOW!$AN$6</f>
        <v>12.737911368540367</v>
      </c>
      <c r="AC165" s="76">
        <f>AA165*SMOW!$AN$12</f>
        <v>24.573802986897057</v>
      </c>
      <c r="AD165" s="76">
        <f t="shared" ref="AD165" si="370">LN((AB165/1000)+1)*1000</f>
        <v>12.657466587596694</v>
      </c>
      <c r="AE165" s="76">
        <f t="shared" ref="AE165" si="371">LN((AC165/1000)+1)*1000</f>
        <v>24.27672415676177</v>
      </c>
      <c r="AF165" s="44">
        <f>(AD165-SMOW!AN$14*AE165)</f>
        <v>-0.16064376717352147</v>
      </c>
      <c r="AG165" s="45">
        <f t="shared" ref="AG165" si="372">AF165*1000</f>
        <v>-160.64376717352147</v>
      </c>
      <c r="AH165" s="2">
        <f>AVERAGE(AG164:AG165)</f>
        <v>-165.9643320702786</v>
      </c>
      <c r="AI165" s="2">
        <f>STDEV(AG164:AG165)</f>
        <v>7.524415036480165</v>
      </c>
      <c r="AK165">
        <v>25</v>
      </c>
      <c r="AL165">
        <v>0</v>
      </c>
      <c r="AM165">
        <v>0</v>
      </c>
      <c r="AN165">
        <v>0</v>
      </c>
    </row>
    <row r="166" spans="1:40" customFormat="1" x14ac:dyDescent="0.2">
      <c r="A166">
        <v>4564</v>
      </c>
      <c r="B166" t="s">
        <v>145</v>
      </c>
      <c r="C166" t="s">
        <v>48</v>
      </c>
      <c r="D166" t="s">
        <v>108</v>
      </c>
      <c r="E166" t="s">
        <v>308</v>
      </c>
      <c r="F166">
        <v>13.7022958245428</v>
      </c>
      <c r="G166">
        <v>13.6092678802951</v>
      </c>
      <c r="H166">
        <v>4.1613440855993496E-3</v>
      </c>
      <c r="I166">
        <v>26.5317951535663</v>
      </c>
      <c r="J166">
        <v>26.185931236568798</v>
      </c>
      <c r="K166">
        <v>2.2870448361917099E-3</v>
      </c>
      <c r="L166">
        <v>-0.21690381261319799</v>
      </c>
      <c r="M166">
        <v>4.1763262942256596E-3</v>
      </c>
      <c r="N166">
        <v>3.3676094472362998</v>
      </c>
      <c r="O166">
        <v>4.1189192176560698E-3</v>
      </c>
      <c r="P166">
        <v>6.1078066780028797</v>
      </c>
      <c r="Q166">
        <v>2.2415415428716002E-3</v>
      </c>
      <c r="R166">
        <v>5.5391342500393197</v>
      </c>
      <c r="S166">
        <v>0.14039013229522301</v>
      </c>
      <c r="T166">
        <v>177.25571619627101</v>
      </c>
      <c r="U166">
        <v>8.0051232311251996E-2</v>
      </c>
      <c r="V166" s="14">
        <v>44938.655266203707</v>
      </c>
      <c r="W166">
        <v>2.5</v>
      </c>
      <c r="X166">
        <v>2.92555631673618E-2</v>
      </c>
      <c r="Y166">
        <v>2.2183892893760201E-2</v>
      </c>
      <c r="Z166" s="76">
        <f>((((N166/1000)+1)/((SMOW!$Z$4/1000)+1))-1)*1000</f>
        <v>13.790276999639417</v>
      </c>
      <c r="AA166" s="76">
        <f>((((P166/1000)+1)/((SMOW!$AA$4/1000)+1))-1)*1000</f>
        <v>26.642413991251779</v>
      </c>
      <c r="AB166" s="76">
        <f>Z166*SMOW!$AN$6</f>
        <v>14.137911245263229</v>
      </c>
      <c r="AC166" s="76">
        <f>AA166*SMOW!$AN$12</f>
        <v>27.29216703945221</v>
      </c>
      <c r="AD166" s="76">
        <f t="shared" ref="AD166" si="373">LN((AB166/1000)+1)*1000</f>
        <v>14.038903066088267</v>
      </c>
      <c r="AE166" s="76">
        <f t="shared" ref="AE166" si="374">LN((AC166/1000)+1)*1000</f>
        <v>26.926376407597342</v>
      </c>
      <c r="AF166" s="44">
        <f>(AD166-SMOW!AN$14*AE166)</f>
        <v>-0.17822367712313003</v>
      </c>
      <c r="AG166" s="45">
        <f t="shared" ref="AG166" si="375">AF166*1000</f>
        <v>-178.22367712313002</v>
      </c>
      <c r="AK166">
        <v>25</v>
      </c>
      <c r="AL166">
        <v>0</v>
      </c>
      <c r="AM166">
        <v>0</v>
      </c>
      <c r="AN166">
        <v>0</v>
      </c>
    </row>
    <row r="167" spans="1:40" customFormat="1" x14ac:dyDescent="0.2">
      <c r="A167">
        <v>4565</v>
      </c>
      <c r="B167" t="s">
        <v>145</v>
      </c>
      <c r="C167" t="s">
        <v>48</v>
      </c>
      <c r="D167" t="s">
        <v>108</v>
      </c>
      <c r="E167" t="s">
        <v>309</v>
      </c>
      <c r="F167">
        <v>13.8365919828681</v>
      </c>
      <c r="G167">
        <v>13.741739870256501</v>
      </c>
      <c r="H167">
        <v>4.71474049232433E-3</v>
      </c>
      <c r="I167">
        <v>26.765124744702</v>
      </c>
      <c r="J167">
        <v>26.4132044060723</v>
      </c>
      <c r="K167">
        <v>1.4423426452804501E-3</v>
      </c>
      <c r="L167">
        <v>-0.204432056149634</v>
      </c>
      <c r="M167">
        <v>4.8090775040705303E-3</v>
      </c>
      <c r="N167">
        <v>3.5005364573573399</v>
      </c>
      <c r="O167">
        <v>4.6666737526716504E-3</v>
      </c>
      <c r="P167">
        <v>6.3364939181632502</v>
      </c>
      <c r="Q167">
        <v>1.4136456388141401E-3</v>
      </c>
      <c r="R167">
        <v>6.1525721178255299</v>
      </c>
      <c r="S167">
        <v>0.132798874578447</v>
      </c>
      <c r="T167">
        <v>182.296657875503</v>
      </c>
      <c r="U167">
        <v>7.8807162600220804E-2</v>
      </c>
      <c r="V167" s="14">
        <v>44938.834074074075</v>
      </c>
      <c r="W167">
        <v>2.5</v>
      </c>
      <c r="X167">
        <v>7.1822597022463297E-2</v>
      </c>
      <c r="Y167">
        <v>6.8477727363184304E-2</v>
      </c>
      <c r="Z167" s="76">
        <f>((((N167/1000)+1)/((SMOW!$Z$4/1000)+1))-1)*1000</f>
        <v>13.924584813787</v>
      </c>
      <c r="AA167" s="76">
        <f>((((P167/1000)+1)/((SMOW!$AA$4/1000)+1))-1)*1000</f>
        <v>26.875768725932005</v>
      </c>
      <c r="AB167" s="76">
        <f>Z167*SMOW!$AN$6</f>
        <v>14.275604777888679</v>
      </c>
      <c r="AC167" s="76">
        <f>AA167*SMOW!$AN$12</f>
        <v>27.531212810621106</v>
      </c>
      <c r="AD167" s="76">
        <f t="shared" ref="AD167" si="376">LN((AB167/1000)+1)*1000</f>
        <v>14.17466782189293</v>
      </c>
      <c r="AE167" s="76">
        <f t="shared" ref="AE167" si="377">LN((AC167/1000)+1)*1000</f>
        <v>27.159044358129208</v>
      </c>
      <c r="AF167" s="44">
        <f>(AD167-SMOW!AN$14*AE167)</f>
        <v>-0.16530759919929316</v>
      </c>
      <c r="AG167" s="45">
        <f t="shared" ref="AG167" si="378">AF167*1000</f>
        <v>-165.30759919929318</v>
      </c>
      <c r="AH167" s="2">
        <f>AVERAGE(AG166:AG167)</f>
        <v>-171.7656381612116</v>
      </c>
      <c r="AI167" s="2">
        <f>STDEV(AG166:AG167)</f>
        <v>9.1330462862788924</v>
      </c>
      <c r="AK167">
        <v>25</v>
      </c>
      <c r="AL167">
        <v>0</v>
      </c>
      <c r="AM167">
        <v>0</v>
      </c>
      <c r="AN167">
        <v>0</v>
      </c>
    </row>
    <row r="168" spans="1:40" customFormat="1" x14ac:dyDescent="0.2">
      <c r="A168">
        <v>4566</v>
      </c>
      <c r="B168" t="s">
        <v>145</v>
      </c>
      <c r="C168" t="s">
        <v>61</v>
      </c>
      <c r="D168" t="s">
        <v>22</v>
      </c>
      <c r="E168" t="s">
        <v>310</v>
      </c>
      <c r="F168">
        <v>-7.0699429164841607E-2</v>
      </c>
      <c r="G168">
        <v>-7.0702275977237994E-2</v>
      </c>
      <c r="H168">
        <v>4.2210686473680798E-3</v>
      </c>
      <c r="I168">
        <v>-7.0490851034318805E-2</v>
      </c>
      <c r="J168">
        <v>-7.0493392251374201E-2</v>
      </c>
      <c r="K168">
        <v>1.70387667176437E-3</v>
      </c>
      <c r="L168">
        <v>-3.3481764868512398E-2</v>
      </c>
      <c r="M168">
        <v>4.0325093088408098E-3</v>
      </c>
      <c r="N168">
        <v>-10.264970235736699</v>
      </c>
      <c r="O168">
        <v>4.1780348880223099E-3</v>
      </c>
      <c r="P168">
        <v>-19.9651973449322</v>
      </c>
      <c r="Q168">
        <v>1.66997615580187E-3</v>
      </c>
      <c r="R168">
        <v>-32.116293458183698</v>
      </c>
      <c r="S168">
        <v>0.15296942125669299</v>
      </c>
      <c r="T168">
        <v>200.70502003935999</v>
      </c>
      <c r="U168">
        <v>9.4204546406398207E-2</v>
      </c>
      <c r="V168" s="14">
        <v>44939.602881944447</v>
      </c>
      <c r="W168">
        <v>2.5</v>
      </c>
      <c r="X168">
        <v>7.2413531086099506E-2</v>
      </c>
      <c r="Y168">
        <v>6.9985226386116706E-2</v>
      </c>
      <c r="Z168" s="76">
        <f>((((N168/1000)+1)/((SMOW!$Z$4/1000)+1))-1)*1000</f>
        <v>1.6086361140921213E-2</v>
      </c>
      <c r="AA168" s="76">
        <f>((((P168/1000)+1)/((SMOW!$AA$4/1000)+1))-1)*1000</f>
        <v>3.7261330234183987E-2</v>
      </c>
      <c r="AB168" s="76">
        <f>Z168*SMOW!$AN$6</f>
        <v>1.6491876564592729E-2</v>
      </c>
      <c r="AC168" s="76">
        <f>AA168*SMOW!$AN$12</f>
        <v>3.8170056557092026E-2</v>
      </c>
      <c r="AD168" s="76">
        <f t="shared" ref="AD168" si="379">LN((AB168/1000)+1)*1000</f>
        <v>1.6491740575104882E-2</v>
      </c>
      <c r="AE168" s="76">
        <f t="shared" ref="AE168" si="380">LN((AC168/1000)+1)*1000</f>
        <v>3.8169328098968877E-2</v>
      </c>
      <c r="AF168" s="44">
        <f>(AD168-SMOW!AN$14*AE168)</f>
        <v>-3.6616646611506848E-3</v>
      </c>
      <c r="AG168" s="45">
        <f t="shared" ref="AG168" si="381">AF168*1000</f>
        <v>-3.6616646611506849</v>
      </c>
      <c r="AK168">
        <v>25</v>
      </c>
      <c r="AL168">
        <v>2</v>
      </c>
      <c r="AM168">
        <v>0</v>
      </c>
      <c r="AN168">
        <v>0</v>
      </c>
    </row>
    <row r="169" spans="1:40" customFormat="1" x14ac:dyDescent="0.2">
      <c r="A169">
        <v>4567</v>
      </c>
      <c r="B169" t="s">
        <v>145</v>
      </c>
      <c r="C169" t="s">
        <v>61</v>
      </c>
      <c r="D169" t="s">
        <v>22</v>
      </c>
      <c r="E169" t="s">
        <v>311</v>
      </c>
      <c r="F169">
        <v>-2.3158837838932501E-3</v>
      </c>
      <c r="G169">
        <v>-2.3162015993271599E-3</v>
      </c>
      <c r="H169">
        <v>4.0200478260683098E-3</v>
      </c>
      <c r="I169">
        <v>4.3349171204010203E-2</v>
      </c>
      <c r="J169">
        <v>4.3348194477536399E-2</v>
      </c>
      <c r="K169">
        <v>1.3808492003574799E-3</v>
      </c>
      <c r="L169">
        <v>-2.5204048283466399E-2</v>
      </c>
      <c r="M169">
        <v>4.0755494177859902E-3</v>
      </c>
      <c r="N169">
        <v>-10.1972838600256</v>
      </c>
      <c r="O169">
        <v>3.9790634723031798E-3</v>
      </c>
      <c r="P169">
        <v>-19.853622296183399</v>
      </c>
      <c r="Q169">
        <v>1.35337567417283E-3</v>
      </c>
      <c r="R169">
        <v>-32.370478851930201</v>
      </c>
      <c r="S169">
        <v>0.123394403098731</v>
      </c>
      <c r="T169">
        <v>205.17182994303201</v>
      </c>
      <c r="U169">
        <v>7.9078363971817403E-2</v>
      </c>
      <c r="V169" s="14">
        <v>44939.683541666665</v>
      </c>
      <c r="W169">
        <v>2.5</v>
      </c>
      <c r="X169">
        <v>6.2286087255897502E-2</v>
      </c>
      <c r="Y169">
        <v>5.8297591695750398E-2</v>
      </c>
      <c r="Z169" s="76">
        <f>((((N169/1000)+1)/((SMOW!$Z$4/1000)+1))-1)*1000</f>
        <v>8.4475841661380002E-2</v>
      </c>
      <c r="AA169" s="76">
        <f>((((P169/1000)+1)/((SMOW!$AA$4/1000)+1))-1)*1000</f>
        <v>0.15111361984820881</v>
      </c>
      <c r="AB169" s="76">
        <f>Z169*SMOW!$AN$6</f>
        <v>8.6605363460699789E-2</v>
      </c>
      <c r="AC169" s="76">
        <f>AA169*SMOW!$AN$12</f>
        <v>0.15479896664723442</v>
      </c>
      <c r="AD169" s="76">
        <f t="shared" ref="AD169" si="382">LN((AB169/1000)+1)*1000</f>
        <v>8.6601613432746721E-2</v>
      </c>
      <c r="AE169" s="76">
        <f t="shared" ref="AE169" si="383">LN((AC169/1000)+1)*1000</f>
        <v>0.15478698652356079</v>
      </c>
      <c r="AF169" s="44">
        <f>(AD169-SMOW!AN$14*AE169)</f>
        <v>4.8740845483066231E-3</v>
      </c>
      <c r="AG169" s="45">
        <f t="shared" ref="AG169" si="384">AF169*1000</f>
        <v>4.8740845483066231</v>
      </c>
      <c r="AK169">
        <v>25</v>
      </c>
      <c r="AL169">
        <v>0</v>
      </c>
      <c r="AM169">
        <v>0</v>
      </c>
      <c r="AN169">
        <v>0</v>
      </c>
    </row>
    <row r="170" spans="1:40" customFormat="1" x14ac:dyDescent="0.2">
      <c r="A170">
        <v>4568</v>
      </c>
      <c r="B170" t="s">
        <v>145</v>
      </c>
      <c r="C170" t="s">
        <v>61</v>
      </c>
      <c r="D170" t="s">
        <v>22</v>
      </c>
      <c r="E170" t="s">
        <v>312</v>
      </c>
      <c r="F170">
        <v>0.289573056348297</v>
      </c>
      <c r="G170">
        <v>0.28953062799853602</v>
      </c>
      <c r="H170">
        <v>5.1163844583503497E-3</v>
      </c>
      <c r="I170">
        <v>0.61644774994603602</v>
      </c>
      <c r="J170">
        <v>0.61625762456996303</v>
      </c>
      <c r="K170">
        <v>3.2005646424065198E-3</v>
      </c>
      <c r="L170">
        <v>-3.5853397774404702E-2</v>
      </c>
      <c r="M170">
        <v>4.9988917994918704E-3</v>
      </c>
      <c r="N170">
        <v>-9.9083707251823103</v>
      </c>
      <c r="O170">
        <v>5.0642229618454004E-3</v>
      </c>
      <c r="P170">
        <v>-19.2919261492247</v>
      </c>
      <c r="Q170">
        <v>3.1368858594596699E-3</v>
      </c>
      <c r="R170">
        <v>-29.802695843367999</v>
      </c>
      <c r="S170">
        <v>0.157348806507038</v>
      </c>
      <c r="T170">
        <v>427.49522551323503</v>
      </c>
      <c r="U170">
        <v>0.21426742536600599</v>
      </c>
      <c r="V170" s="14">
        <v>44942.483344907407</v>
      </c>
      <c r="W170">
        <v>2.5</v>
      </c>
      <c r="X170">
        <v>3.73836762127795E-2</v>
      </c>
      <c r="Y170">
        <v>3.5798860299097998E-2</v>
      </c>
      <c r="Z170" s="76">
        <f>((((N170/1000)+1)/((SMOW!$Z$4/1000)+1))-1)*1000</f>
        <v>0.37639011539702949</v>
      </c>
      <c r="AA170" s="76">
        <f>((((P170/1000)+1)/((SMOW!$AA$4/1000)+1))-1)*1000</f>
        <v>0.72427395556529106</v>
      </c>
      <c r="AB170" s="76">
        <f>Z170*SMOW!$AN$6</f>
        <v>0.38587840151555541</v>
      </c>
      <c r="AC170" s="76">
        <f>AA170*SMOW!$AN$12</f>
        <v>0.74193749050305058</v>
      </c>
      <c r="AD170" s="76">
        <f t="shared" ref="AD170" si="385">LN((AB170/1000)+1)*1000</f>
        <v>0.38580396959239205</v>
      </c>
      <c r="AE170" s="76">
        <f t="shared" ref="AE170" si="386">LN((AC170/1000)+1)*1000</f>
        <v>0.74166239094590847</v>
      </c>
      <c r="AF170" s="44">
        <f>(AD170-SMOW!AN$14*AE170)</f>
        <v>-5.7937728270476274E-3</v>
      </c>
      <c r="AG170" s="45">
        <f t="shared" ref="AG170" si="387">AF170*1000</f>
        <v>-5.7937728270476274</v>
      </c>
      <c r="AK170">
        <v>25</v>
      </c>
      <c r="AL170">
        <v>0</v>
      </c>
      <c r="AM170">
        <v>0</v>
      </c>
      <c r="AN170">
        <v>0</v>
      </c>
    </row>
    <row r="171" spans="1:40" customFormat="1" x14ac:dyDescent="0.2">
      <c r="A171">
        <v>4569</v>
      </c>
      <c r="B171" t="s">
        <v>145</v>
      </c>
      <c r="C171" t="s">
        <v>61</v>
      </c>
      <c r="D171" t="s">
        <v>22</v>
      </c>
      <c r="E171" t="s">
        <v>313</v>
      </c>
      <c r="F171">
        <v>-0.15830466449929501</v>
      </c>
      <c r="G171">
        <v>-0.158317660780848</v>
      </c>
      <c r="H171">
        <v>4.88128869465614E-3</v>
      </c>
      <c r="I171">
        <v>-0.24029600878890101</v>
      </c>
      <c r="J171">
        <v>-0.240324916763477</v>
      </c>
      <c r="K171">
        <v>1.2859641024171599E-3</v>
      </c>
      <c r="L171">
        <v>-3.1426104729732403E-2</v>
      </c>
      <c r="M171">
        <v>5.1252327073435496E-3</v>
      </c>
      <c r="N171">
        <v>-10.351682336433999</v>
      </c>
      <c r="O171">
        <v>4.8315239974825097E-3</v>
      </c>
      <c r="P171">
        <v>-20.131624040761402</v>
      </c>
      <c r="Q171">
        <v>1.2603784204810601E-3</v>
      </c>
      <c r="R171">
        <v>-31.069448862383599</v>
      </c>
      <c r="S171">
        <v>0.121789392124829</v>
      </c>
      <c r="T171">
        <v>199.57098983169499</v>
      </c>
      <c r="U171">
        <v>5.8431208400668802E-2</v>
      </c>
      <c r="V171" s="14">
        <v>44942.564328703702</v>
      </c>
      <c r="W171">
        <v>2.5</v>
      </c>
      <c r="X171">
        <v>2.8069960950810099E-2</v>
      </c>
      <c r="Y171">
        <v>2.2717864745299899E-2</v>
      </c>
      <c r="Z171" s="76">
        <f>((((N171/1000)+1)/((SMOW!$Z$4/1000)+1))-1)*1000</f>
        <v>-7.1526477620764695E-2</v>
      </c>
      <c r="AA171" s="76">
        <f>((((P171/1000)+1)/((SMOW!$AA$4/1000)+1))-1)*1000</f>
        <v>-0.13256212568624193</v>
      </c>
      <c r="AB171" s="76">
        <f>Z171*SMOW!$AN$6</f>
        <v>-7.3329563453665161E-2</v>
      </c>
      <c r="AC171" s="76">
        <f>AA171*SMOW!$AN$12</f>
        <v>-0.13579504013869531</v>
      </c>
      <c r="AD171" s="76">
        <f t="shared" ref="AD171" si="388">LN((AB171/1000)+1)*1000</f>
        <v>-7.3332252197509842E-2</v>
      </c>
      <c r="AE171" s="76">
        <f t="shared" ref="AE171" si="389">LN((AC171/1000)+1)*1000</f>
        <v>-0.13580426111996804</v>
      </c>
      <c r="AF171" s="44">
        <f>(AD171-SMOW!AN$14*AE171)</f>
        <v>-1.6276023261667105E-3</v>
      </c>
      <c r="AG171" s="45">
        <f t="shared" ref="AG171" si="390">AF171*1000</f>
        <v>-1.6276023261667105</v>
      </c>
      <c r="AH171" s="2">
        <f>AVERAGE(AG168:AG171)</f>
        <v>-1.5522388165145999</v>
      </c>
      <c r="AI171" s="2">
        <f>STDEV(AG168:AG171)</f>
        <v>4.6095408232766273</v>
      </c>
      <c r="AK171">
        <v>25</v>
      </c>
      <c r="AL171">
        <v>0</v>
      </c>
      <c r="AM171">
        <v>0</v>
      </c>
      <c r="AN171">
        <v>0</v>
      </c>
    </row>
    <row r="172" spans="1:40" customFormat="1" x14ac:dyDescent="0.2">
      <c r="A172">
        <v>4570</v>
      </c>
      <c r="B172" t="s">
        <v>145</v>
      </c>
      <c r="C172" t="s">
        <v>61</v>
      </c>
      <c r="D172" t="s">
        <v>24</v>
      </c>
      <c r="E172" t="s">
        <v>314</v>
      </c>
      <c r="F172">
        <v>-28.9301541763523</v>
      </c>
      <c r="G172">
        <v>-29.356881864179002</v>
      </c>
      <c r="H172">
        <v>4.6389999134046397E-3</v>
      </c>
      <c r="I172">
        <v>-54.050664381312799</v>
      </c>
      <c r="J172">
        <v>-55.566267827255601</v>
      </c>
      <c r="K172">
        <v>1.2719245338857299E-3</v>
      </c>
      <c r="L172">
        <v>-1.7892451387996999E-2</v>
      </c>
      <c r="M172">
        <v>4.8546355520033601E-3</v>
      </c>
      <c r="N172">
        <v>-38.8302030845811</v>
      </c>
      <c r="O172">
        <v>4.5917053483171899E-3</v>
      </c>
      <c r="P172">
        <v>-72.871375459485193</v>
      </c>
      <c r="Q172">
        <v>1.2466181847374E-3</v>
      </c>
      <c r="R172">
        <v>-106.420721755421</v>
      </c>
      <c r="S172">
        <v>0.13196615108773799</v>
      </c>
      <c r="T172">
        <v>101.90178242068301</v>
      </c>
      <c r="U172">
        <v>6.8258945592488199E-2</v>
      </c>
      <c r="V172" s="14">
        <v>44942.668078703704</v>
      </c>
      <c r="W172">
        <v>2.5</v>
      </c>
      <c r="X172">
        <v>0.15868071186798699</v>
      </c>
      <c r="Y172">
        <v>0.34895993408211301</v>
      </c>
      <c r="Z172" s="76">
        <f>((((N172/1000)+1)/((SMOW!$Z$4/1000)+1))-1)*1000</f>
        <v>-28.845873153720337</v>
      </c>
      <c r="AA172" s="76">
        <f>((((P172/1000)+1)/((SMOW!$AA$4/1000)+1))-1)*1000</f>
        <v>-53.948729091524925</v>
      </c>
      <c r="AB172" s="76">
        <f>Z172*SMOW!$AN$6</f>
        <v>-29.57303863077464</v>
      </c>
      <c r="AC172" s="76">
        <f>AA172*SMOW!$AN$12</f>
        <v>-55.26442635474092</v>
      </c>
      <c r="AD172" s="76">
        <f t="shared" ref="AD172" si="391">LN((AB172/1000)+1)*1000</f>
        <v>-30.019137969477157</v>
      </c>
      <c r="AE172" s="76">
        <f t="shared" ref="AE172" si="392">LN((AC172/1000)+1)*1000</f>
        <v>-56.850206892668311</v>
      </c>
      <c r="AF172" s="44">
        <f>(AD172-SMOW!AN$14*AE172)</f>
        <v>-2.2287301482890598E-3</v>
      </c>
      <c r="AG172" s="45">
        <f t="shared" ref="AG172" si="393">AF172*1000</f>
        <v>-2.2287301482890598</v>
      </c>
      <c r="AK172">
        <v>25</v>
      </c>
      <c r="AL172">
        <v>2</v>
      </c>
      <c r="AM172">
        <v>0</v>
      </c>
      <c r="AN172">
        <v>0</v>
      </c>
    </row>
    <row r="173" spans="1:40" customFormat="1" x14ac:dyDescent="0.2">
      <c r="A173">
        <v>4571</v>
      </c>
      <c r="B173" t="s">
        <v>145</v>
      </c>
      <c r="C173" t="s">
        <v>61</v>
      </c>
      <c r="D173" t="s">
        <v>24</v>
      </c>
      <c r="E173" t="s">
        <v>315</v>
      </c>
      <c r="F173">
        <v>-28.961259204788899</v>
      </c>
      <c r="G173">
        <v>-29.3889142597383</v>
      </c>
      <c r="H173">
        <v>5.4104553588669698E-3</v>
      </c>
      <c r="I173">
        <v>-54.093139222471002</v>
      </c>
      <c r="J173">
        <v>-55.611170647859304</v>
      </c>
      <c r="K173">
        <v>1.2267655655403E-3</v>
      </c>
      <c r="L173">
        <v>-2.6216157668588199E-2</v>
      </c>
      <c r="M173">
        <v>5.56958993644922E-3</v>
      </c>
      <c r="N173">
        <v>-38.860990997514499</v>
      </c>
      <c r="O173">
        <v>5.3552958120036001E-3</v>
      </c>
      <c r="P173">
        <v>-72.913005216574604</v>
      </c>
      <c r="Q173">
        <v>1.20235770414703E-3</v>
      </c>
      <c r="R173">
        <v>-107.035360050896</v>
      </c>
      <c r="S173">
        <v>0.137194445258742</v>
      </c>
      <c r="T173">
        <v>97.7794625576621</v>
      </c>
      <c r="U173">
        <v>5.7377347982102603E-2</v>
      </c>
      <c r="V173" s="14">
        <v>44942.744456018518</v>
      </c>
      <c r="W173">
        <v>2.5</v>
      </c>
      <c r="X173">
        <v>1.3144202705902599E-2</v>
      </c>
      <c r="Y173">
        <v>1.7482320919507799E-2</v>
      </c>
      <c r="Z173" s="76">
        <f>((((N173/1000)+1)/((SMOW!$Z$4/1000)+1))-1)*1000</f>
        <v>-28.876980881822224</v>
      </c>
      <c r="AA173" s="76">
        <f>((((P173/1000)+1)/((SMOW!$AA$4/1000)+1))-1)*1000</f>
        <v>-53.991208509762686</v>
      </c>
      <c r="AB173" s="76">
        <f>Z173*SMOW!$AN$6</f>
        <v>-29.604930542659929</v>
      </c>
      <c r="AC173" s="76">
        <f>AA173*SMOW!$AN$12</f>
        <v>-55.307941757611864</v>
      </c>
      <c r="AD173" s="76">
        <f t="shared" ref="AD173" si="394">LN((AB173/1000)+1)*1000</f>
        <v>-30.052002303642336</v>
      </c>
      <c r="AE173" s="76">
        <f t="shared" ref="AE173" si="395">LN((AC173/1000)+1)*1000</f>
        <v>-56.896268887469532</v>
      </c>
      <c r="AF173" s="44">
        <f>(AD173-SMOW!AN$14*AE173)</f>
        <v>-1.0772331058422679E-2</v>
      </c>
      <c r="AG173" s="45">
        <f t="shared" ref="AG173" si="396">AF173*1000</f>
        <v>-10.772331058422679</v>
      </c>
      <c r="AK173">
        <v>25</v>
      </c>
      <c r="AL173">
        <v>0</v>
      </c>
      <c r="AM173">
        <v>0</v>
      </c>
      <c r="AN173">
        <v>0</v>
      </c>
    </row>
    <row r="174" spans="1:40" customFormat="1" x14ac:dyDescent="0.2">
      <c r="A174">
        <v>4572</v>
      </c>
      <c r="B174" t="s">
        <v>145</v>
      </c>
      <c r="C174" t="s">
        <v>61</v>
      </c>
      <c r="D174" t="s">
        <v>24</v>
      </c>
      <c r="E174" t="s">
        <v>316</v>
      </c>
      <c r="F174">
        <v>-28.117333686296501</v>
      </c>
      <c r="G174">
        <v>-28.520195966246298</v>
      </c>
      <c r="H174">
        <v>4.8670648569127299E-3</v>
      </c>
      <c r="I174">
        <v>-52.547431760116403</v>
      </c>
      <c r="J174">
        <v>-53.978403504997601</v>
      </c>
      <c r="K174">
        <v>3.84558182363153E-3</v>
      </c>
      <c r="L174">
        <v>-1.95989156075408E-2</v>
      </c>
      <c r="M174">
        <v>5.0244241203506804E-3</v>
      </c>
      <c r="N174">
        <v>-38.025669292582798</v>
      </c>
      <c r="O174">
        <v>4.8174451716441703E-3</v>
      </c>
      <c r="P174">
        <v>-71.398051318353794</v>
      </c>
      <c r="Q174">
        <v>3.7690697085488701E-3</v>
      </c>
      <c r="R174">
        <v>-104.46987339415</v>
      </c>
      <c r="S174">
        <v>0.142603154841558</v>
      </c>
      <c r="T174">
        <v>252.42179334235601</v>
      </c>
      <c r="U174">
        <v>0.12477770639614701</v>
      </c>
      <c r="V174" s="14">
        <v>44943.482175925928</v>
      </c>
      <c r="W174">
        <v>2.5</v>
      </c>
      <c r="X174">
        <v>2.9318026449812799E-2</v>
      </c>
      <c r="Y174">
        <v>3.11640056372877E-2</v>
      </c>
      <c r="Z174" s="76">
        <f>((((N174/1000)+1)/((SMOW!$Z$4/1000)+1))-1)*1000</f>
        <v>-28.032982117408235</v>
      </c>
      <c r="AA174" s="76">
        <f>((((P174/1000)+1)/((SMOW!$AA$4/1000)+1))-1)*1000</f>
        <v>-52.445334482315921</v>
      </c>
      <c r="AB174" s="76">
        <f>Z174*SMOW!$AN$6</f>
        <v>-28.739655710058031</v>
      </c>
      <c r="AC174" s="76">
        <f>AA174*SMOW!$AN$12</f>
        <v>-53.724367078797798</v>
      </c>
      <c r="AD174" s="76">
        <f t="shared" ref="AD174" si="397">LN((AB174/1000)+1)*1000</f>
        <v>-29.16072686542115</v>
      </c>
      <c r="AE174" s="76">
        <f t="shared" ref="AE174" si="398">LN((AC174/1000)+1)*1000</f>
        <v>-55.221385644984217</v>
      </c>
      <c r="AF174" s="44">
        <f>(AD174-SMOW!AN$14*AE174)</f>
        <v>-3.8352448694816133E-3</v>
      </c>
      <c r="AG174" s="45">
        <f t="shared" ref="AG174" si="399">AF174*1000</f>
        <v>-3.8352448694816133</v>
      </c>
      <c r="AK174">
        <v>25</v>
      </c>
      <c r="AL174">
        <v>0</v>
      </c>
      <c r="AM174">
        <v>0</v>
      </c>
      <c r="AN174">
        <v>0</v>
      </c>
    </row>
    <row r="175" spans="1:40" customFormat="1" x14ac:dyDescent="0.2">
      <c r="A175">
        <v>4573</v>
      </c>
      <c r="B175" t="s">
        <v>145</v>
      </c>
      <c r="C175" t="s">
        <v>61</v>
      </c>
      <c r="D175" t="s">
        <v>24</v>
      </c>
      <c r="E175" t="s">
        <v>317</v>
      </c>
      <c r="F175">
        <v>-29.127095271993099</v>
      </c>
      <c r="G175">
        <v>-29.559710990930199</v>
      </c>
      <c r="H175">
        <v>5.4692534695249297E-3</v>
      </c>
      <c r="I175">
        <v>-54.416715293212299</v>
      </c>
      <c r="J175">
        <v>-55.953309441053598</v>
      </c>
      <c r="K175">
        <v>1.30226806567107E-3</v>
      </c>
      <c r="L175">
        <v>-1.6363606053915101E-2</v>
      </c>
      <c r="M175">
        <v>5.7413658223840203E-3</v>
      </c>
      <c r="N175">
        <v>-39.025136367408699</v>
      </c>
      <c r="O175">
        <v>5.4134944764181502E-3</v>
      </c>
      <c r="P175">
        <v>-73.230143382546601</v>
      </c>
      <c r="Q175">
        <v>1.2763579983060701E-3</v>
      </c>
      <c r="R175">
        <v>-107.448396396929</v>
      </c>
      <c r="S175">
        <v>0.135277190281753</v>
      </c>
      <c r="T175">
        <v>100.98946989818801</v>
      </c>
      <c r="U175">
        <v>5.1733849589957602E-2</v>
      </c>
      <c r="V175" s="14">
        <v>44943.577499999999</v>
      </c>
      <c r="W175">
        <v>2.5</v>
      </c>
      <c r="X175">
        <v>3.14795650962385E-3</v>
      </c>
      <c r="Y175">
        <v>2.3859350828744001E-3</v>
      </c>
      <c r="Z175" s="76">
        <f>((((N175/1000)+1)/((SMOW!$Z$4/1000)+1))-1)*1000</f>
        <v>-29.042831342258047</v>
      </c>
      <c r="AA175" s="76">
        <f>((((P175/1000)+1)/((SMOW!$AA$4/1000)+1))-1)*1000</f>
        <v>-54.314819448989304</v>
      </c>
      <c r="AB175" s="76">
        <f>Z175*SMOW!$AN$6</f>
        <v>-29.77496186905671</v>
      </c>
      <c r="AC175" s="76">
        <f>AA175*SMOW!$AN$12</f>
        <v>-55.639444894379686</v>
      </c>
      <c r="AD175" s="76">
        <f t="shared" ref="AD175" si="400">LN((AB175/1000)+1)*1000</f>
        <v>-30.227236318962536</v>
      </c>
      <c r="AE175" s="76">
        <f t="shared" ref="AE175" si="401">LN((AC175/1000)+1)*1000</f>
        <v>-57.247241790847987</v>
      </c>
      <c r="AF175" s="44">
        <f>(AD175-SMOW!AN$14*AE175)</f>
        <v>-6.926533947968494E-4</v>
      </c>
      <c r="AG175" s="45">
        <f t="shared" ref="AG175" si="402">AF175*1000</f>
        <v>-0.6926533947968494</v>
      </c>
      <c r="AH175" s="2">
        <f>AVERAGE(AG172:AG175)</f>
        <v>-4.3822398677475505</v>
      </c>
      <c r="AI175" s="2">
        <f>STDEV(AG172:AG175)</f>
        <v>4.449086850371839</v>
      </c>
      <c r="AK175">
        <v>25</v>
      </c>
      <c r="AL175">
        <v>0</v>
      </c>
      <c r="AM175">
        <v>0</v>
      </c>
      <c r="AN175">
        <v>0</v>
      </c>
    </row>
    <row r="176" spans="1:40" x14ac:dyDescent="0.2">
      <c r="C176"/>
      <c r="D176"/>
    </row>
    <row r="177" spans="3:4" x14ac:dyDescent="0.2">
      <c r="C177"/>
      <c r="D177"/>
    </row>
    <row r="178" spans="3:4" x14ac:dyDescent="0.2">
      <c r="C178"/>
      <c r="D178"/>
    </row>
    <row r="179" spans="3:4" x14ac:dyDescent="0.2">
      <c r="C179"/>
      <c r="D179"/>
    </row>
    <row r="180" spans="3:4" x14ac:dyDescent="0.2">
      <c r="C180"/>
      <c r="D180"/>
    </row>
    <row r="181" spans="3:4" x14ac:dyDescent="0.2">
      <c r="C181"/>
      <c r="D181"/>
    </row>
    <row r="182" spans="3:4" x14ac:dyDescent="0.2">
      <c r="C182"/>
      <c r="D182"/>
    </row>
    <row r="183" spans="3:4" x14ac:dyDescent="0.2">
      <c r="C183"/>
      <c r="D183"/>
    </row>
    <row r="184" spans="3:4" x14ac:dyDescent="0.2">
      <c r="C184"/>
      <c r="D184"/>
    </row>
    <row r="185" spans="3:4" x14ac:dyDescent="0.2">
      <c r="C185"/>
      <c r="D185"/>
    </row>
    <row r="186" spans="3:4" x14ac:dyDescent="0.2">
      <c r="C186"/>
      <c r="D186"/>
    </row>
  </sheetData>
  <dataValidations count="2">
    <dataValidation type="list" allowBlank="1" showInputMessage="1" showErrorMessage="1" sqref="C10:C186" xr:uid="{00000000-0002-0000-0000-000000000000}">
      <formula1>Type</formula1>
    </dataValidation>
    <dataValidation type="list" allowBlank="1" showInputMessage="1" showErrorMessage="1" sqref="D2:D186" xr:uid="{00000000-0002-0000-0000-000001000000}">
      <formula1>INDIRECT(C2)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49"/>
  <sheetViews>
    <sheetView topLeftCell="S7" workbookViewId="0">
      <selection activeCell="AG39" sqref="AG39"/>
    </sheetView>
  </sheetViews>
  <sheetFormatPr baseColWidth="10" defaultColWidth="8.83203125" defaultRowHeight="15" x14ac:dyDescent="0.2"/>
  <cols>
    <col min="1" max="1" width="10.5" bestFit="1" customWidth="1"/>
    <col min="5" max="5" width="40" bestFit="1" customWidth="1"/>
    <col min="6" max="14" width="9.5" bestFit="1" customWidth="1"/>
    <col min="15" max="15" width="7.6640625" customWidth="1"/>
    <col min="16" max="16" width="9.5" bestFit="1" customWidth="1"/>
    <col min="17" max="17" width="7.33203125" customWidth="1"/>
    <col min="18" max="18" width="9.5" bestFit="1" customWidth="1"/>
    <col min="19" max="19" width="7.5" customWidth="1"/>
    <col min="20" max="20" width="10.5" bestFit="1" customWidth="1"/>
    <col min="21" max="21" width="6.6640625" customWidth="1"/>
    <col min="22" max="22" width="16.5" customWidth="1"/>
    <col min="23" max="23" width="7.6640625" customWidth="1"/>
    <col min="24" max="24" width="14.83203125" customWidth="1"/>
    <col min="25" max="25" width="15" customWidth="1"/>
    <col min="26" max="26" width="19.83203125" customWidth="1"/>
    <col min="27" max="27" width="16.1640625" customWidth="1"/>
    <col min="28" max="28" width="19.33203125" customWidth="1"/>
    <col min="29" max="29" width="18.1640625" customWidth="1"/>
    <col min="30" max="31" width="10.83203125" customWidth="1"/>
    <col min="32" max="32" width="10.6640625" customWidth="1"/>
    <col min="33" max="33" width="13.6640625" customWidth="1"/>
    <col min="39" max="39" width="12.1640625" customWidth="1"/>
    <col min="40" max="40" width="22" bestFit="1" customWidth="1"/>
  </cols>
  <sheetData>
    <row r="1" spans="1:42" x14ac:dyDescent="0.2">
      <c r="B1" s="20"/>
      <c r="Z1" s="94" t="s">
        <v>25</v>
      </c>
      <c r="AA1" s="94"/>
      <c r="AB1" s="95" t="s">
        <v>26</v>
      </c>
      <c r="AC1" s="95"/>
      <c r="AL1" s="8"/>
      <c r="AM1" s="9" t="s">
        <v>23</v>
      </c>
      <c r="AN1" s="8"/>
    </row>
    <row r="2" spans="1:42" x14ac:dyDescent="0.2">
      <c r="B2" s="20"/>
      <c r="Z2" s="32" t="s">
        <v>27</v>
      </c>
      <c r="AA2" s="32" t="s">
        <v>28</v>
      </c>
      <c r="AB2" s="33" t="s">
        <v>29</v>
      </c>
      <c r="AC2" s="33" t="s">
        <v>30</v>
      </c>
      <c r="AL2" s="9" t="s">
        <v>2</v>
      </c>
      <c r="AM2" s="9" t="s">
        <v>38</v>
      </c>
      <c r="AN2" s="9" t="s">
        <v>39</v>
      </c>
    </row>
    <row r="3" spans="1:42" x14ac:dyDescent="0.2">
      <c r="B3" s="20"/>
      <c r="Z3" s="5" t="s">
        <v>42</v>
      </c>
      <c r="AA3" s="5" t="s">
        <v>43</v>
      </c>
      <c r="AB3" s="5" t="s">
        <v>36</v>
      </c>
      <c r="AC3" s="5" t="s">
        <v>37</v>
      </c>
      <c r="AD3" s="18" t="s">
        <v>31</v>
      </c>
      <c r="AE3" s="18" t="s">
        <v>32</v>
      </c>
      <c r="AF3" s="18" t="s">
        <v>33</v>
      </c>
      <c r="AG3" s="18" t="s">
        <v>34</v>
      </c>
      <c r="AH3" s="21" t="s">
        <v>72</v>
      </c>
      <c r="AI3" s="22" t="s">
        <v>73</v>
      </c>
      <c r="AJ3" s="18" t="s">
        <v>80</v>
      </c>
      <c r="AK3" s="18"/>
      <c r="AL3" s="8" t="s">
        <v>22</v>
      </c>
      <c r="AM3" s="10">
        <f>$Z$34</f>
        <v>6.9388939039072284E-14</v>
      </c>
      <c r="AN3" s="8">
        <v>0</v>
      </c>
    </row>
    <row r="4" spans="1:42" x14ac:dyDescent="0.2">
      <c r="B4" s="20"/>
      <c r="Z4" s="6">
        <f>AVERAGE(N18:N32)</f>
        <v>-10.280891214748575</v>
      </c>
      <c r="AA4" s="6">
        <f>AVERAGE(P18:P32)</f>
        <v>-20.00171338471884</v>
      </c>
      <c r="AB4" s="7">
        <f>(EXP(0.528*LN(AC4/1000+1))-1)*1000</f>
        <v>-29.698648998496392</v>
      </c>
      <c r="AC4" s="5">
        <v>-55.5</v>
      </c>
      <c r="AL4" s="8" t="s">
        <v>24</v>
      </c>
      <c r="AM4" s="10">
        <f>SLAP!Z18</f>
        <v>-28.968394913466767</v>
      </c>
      <c r="AN4" s="11">
        <f>AB4</f>
        <v>-29.698648998496392</v>
      </c>
    </row>
    <row r="5" spans="1:42" x14ac:dyDescent="0.2">
      <c r="A5" s="1" t="s">
        <v>22</v>
      </c>
      <c r="B5" s="2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L5" s="8"/>
      <c r="AM5" s="10"/>
      <c r="AN5" s="11"/>
    </row>
    <row r="6" spans="1:42" x14ac:dyDescent="0.2">
      <c r="A6" s="18" t="s">
        <v>0</v>
      </c>
      <c r="B6" s="22" t="s">
        <v>78</v>
      </c>
      <c r="C6" s="13" t="s">
        <v>64</v>
      </c>
      <c r="D6" s="13" t="s">
        <v>57</v>
      </c>
      <c r="E6" s="18" t="s">
        <v>1</v>
      </c>
      <c r="F6" s="18" t="s">
        <v>2</v>
      </c>
      <c r="G6" s="18" t="s">
        <v>3</v>
      </c>
      <c r="H6" s="18" t="s">
        <v>4</v>
      </c>
      <c r="I6" s="18" t="s">
        <v>5</v>
      </c>
      <c r="J6" s="18" t="s">
        <v>6</v>
      </c>
      <c r="K6" s="18" t="s">
        <v>7</v>
      </c>
      <c r="L6" s="18" t="s">
        <v>8</v>
      </c>
      <c r="M6" s="18" t="s">
        <v>9</v>
      </c>
      <c r="N6" s="18" t="s">
        <v>10</v>
      </c>
      <c r="O6" s="18" t="s">
        <v>11</v>
      </c>
      <c r="P6" s="18" t="s">
        <v>12</v>
      </c>
      <c r="Q6" s="18" t="s">
        <v>13</v>
      </c>
      <c r="R6" s="18" t="s">
        <v>14</v>
      </c>
      <c r="S6" s="18" t="s">
        <v>15</v>
      </c>
      <c r="T6" s="18" t="s">
        <v>16</v>
      </c>
      <c r="U6" s="18" t="s">
        <v>17</v>
      </c>
      <c r="V6" s="18" t="s">
        <v>18</v>
      </c>
      <c r="W6" s="18" t="s">
        <v>19</v>
      </c>
      <c r="X6" s="18" t="s">
        <v>20</v>
      </c>
      <c r="Y6" s="18" t="s">
        <v>21</v>
      </c>
      <c r="AL6" s="8"/>
      <c r="AM6" s="8" t="s">
        <v>40</v>
      </c>
      <c r="AN6" s="11">
        <f>SLOPE(AN3:AN4,AM3:AM4)</f>
        <v>1.0252086485016147</v>
      </c>
    </row>
    <row r="7" spans="1:42" x14ac:dyDescent="0.2">
      <c r="B7" s="20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/>
      <c r="X7" s="15"/>
      <c r="Y7" s="15"/>
      <c r="Z7" s="37"/>
      <c r="AA7" s="37"/>
      <c r="AB7" s="37"/>
      <c r="AC7" s="37"/>
      <c r="AD7" s="37"/>
      <c r="AE7" s="37"/>
      <c r="AF7" s="38"/>
      <c r="AG7" s="39"/>
      <c r="AL7" s="8"/>
      <c r="AM7" s="8" t="s">
        <v>41</v>
      </c>
      <c r="AN7" s="8">
        <v>0</v>
      </c>
    </row>
    <row r="8" spans="1:42" x14ac:dyDescent="0.2">
      <c r="B8" s="2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/>
      <c r="X8" s="15"/>
      <c r="Y8" s="15"/>
      <c r="Z8" s="37"/>
      <c r="AA8" s="37"/>
      <c r="AB8" s="37"/>
      <c r="AC8" s="37"/>
      <c r="AD8" s="37"/>
      <c r="AE8" s="37"/>
      <c r="AF8" s="38"/>
      <c r="AG8" s="39"/>
      <c r="AL8" s="8"/>
      <c r="AM8" s="8"/>
      <c r="AN8" s="8"/>
    </row>
    <row r="9" spans="1:42" x14ac:dyDescent="0.2">
      <c r="B9" s="20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/>
      <c r="X9" s="15"/>
      <c r="Y9" s="15"/>
      <c r="Z9" s="37"/>
      <c r="AA9" s="37"/>
      <c r="AB9" s="37"/>
      <c r="AC9" s="37"/>
      <c r="AD9" s="37"/>
      <c r="AE9" s="37"/>
      <c r="AF9" s="38"/>
      <c r="AG9" s="39"/>
      <c r="AL9" s="9" t="s">
        <v>5</v>
      </c>
      <c r="AM9" s="8"/>
      <c r="AN9" s="8"/>
    </row>
    <row r="10" spans="1:42" x14ac:dyDescent="0.2">
      <c r="B10" s="20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4"/>
      <c r="X10" s="15"/>
      <c r="Y10" s="15"/>
      <c r="Z10" s="37"/>
      <c r="AA10" s="37"/>
      <c r="AB10" s="37"/>
      <c r="AC10" s="37"/>
      <c r="AD10" s="37"/>
      <c r="AE10" s="37"/>
      <c r="AF10" s="38"/>
      <c r="AG10" s="39"/>
      <c r="AL10" s="8" t="s">
        <v>22</v>
      </c>
      <c r="AM10" s="10">
        <f>AA34</f>
        <v>-6.9388939039072284E-14</v>
      </c>
      <c r="AN10" s="8">
        <v>0</v>
      </c>
    </row>
    <row r="11" spans="1:42" x14ac:dyDescent="0.2">
      <c r="B11" s="20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/>
      <c r="X11" s="15"/>
      <c r="Y11" s="15"/>
      <c r="Z11" s="37"/>
      <c r="AA11" s="37"/>
      <c r="AB11" s="37"/>
      <c r="AC11" s="37"/>
      <c r="AD11" s="37"/>
      <c r="AE11" s="37"/>
      <c r="AF11" s="38"/>
      <c r="AG11" s="39"/>
      <c r="AL11" s="8" t="s">
        <v>24</v>
      </c>
      <c r="AM11" s="10">
        <f>SLAP!AA18</f>
        <v>-54.178694362269091</v>
      </c>
      <c r="AN11" s="8">
        <f>AC4</f>
        <v>-55.5</v>
      </c>
    </row>
    <row r="12" spans="1:42" x14ac:dyDescent="0.2">
      <c r="B12" s="20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/>
      <c r="X12" s="15"/>
      <c r="Y12" s="15"/>
      <c r="Z12" s="37"/>
      <c r="AA12" s="37"/>
      <c r="AB12" s="37"/>
      <c r="AC12" s="37"/>
      <c r="AD12" s="37"/>
      <c r="AE12" s="37"/>
      <c r="AF12" s="38"/>
      <c r="AG12" s="39"/>
      <c r="AL12" s="8"/>
      <c r="AM12" s="8" t="s">
        <v>40</v>
      </c>
      <c r="AN12" s="11">
        <f>SLOPE(AN10:AN11,AM10:AM11)</f>
        <v>1.024387919518621</v>
      </c>
    </row>
    <row r="13" spans="1:42" x14ac:dyDescent="0.2">
      <c r="B13" s="20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/>
      <c r="X13" s="15"/>
      <c r="Y13" s="15"/>
      <c r="Z13" s="37"/>
      <c r="AA13" s="37"/>
      <c r="AB13" s="37"/>
      <c r="AC13" s="37"/>
      <c r="AD13" s="37"/>
      <c r="AE13" s="37"/>
      <c r="AF13" s="38"/>
      <c r="AG13" s="39"/>
      <c r="AL13" s="8"/>
      <c r="AM13" s="8" t="s">
        <v>41</v>
      </c>
      <c r="AN13" s="8">
        <v>0</v>
      </c>
    </row>
    <row r="14" spans="1:42" x14ac:dyDescent="0.2">
      <c r="B14" s="2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/>
      <c r="X14" s="15"/>
      <c r="Y14" s="15"/>
      <c r="Z14" s="37"/>
      <c r="AA14" s="37"/>
      <c r="AB14" s="37"/>
      <c r="AC14" s="37"/>
      <c r="AD14" s="37"/>
      <c r="AE14" s="37"/>
      <c r="AF14" s="38"/>
      <c r="AG14" s="39"/>
      <c r="AL14" s="24"/>
      <c r="AM14" s="23" t="s">
        <v>76</v>
      </c>
      <c r="AN14" s="23">
        <v>0.52800000000000002</v>
      </c>
    </row>
    <row r="15" spans="1:42" x14ac:dyDescent="0.2">
      <c r="A15" s="43" t="s">
        <v>85</v>
      </c>
      <c r="B15" s="2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/>
      <c r="X15" s="15"/>
      <c r="Y15" s="15"/>
      <c r="Z15" s="16"/>
      <c r="AA15" s="16"/>
      <c r="AB15" s="16"/>
      <c r="AC15" s="16"/>
      <c r="AD15" s="16"/>
      <c r="AE15" s="16"/>
      <c r="AF15" s="15"/>
      <c r="AG15" s="2"/>
      <c r="AJ15" s="25"/>
      <c r="AK15" s="25"/>
      <c r="AL15" s="25"/>
      <c r="AM15" s="26" t="s">
        <v>74</v>
      </c>
      <c r="AN15" s="25"/>
      <c r="AO15" s="25"/>
      <c r="AP15" s="25"/>
    </row>
    <row r="16" spans="1:42" x14ac:dyDescent="0.2">
      <c r="A16" t="s">
        <v>96</v>
      </c>
      <c r="B16" s="20"/>
      <c r="C16" s="42"/>
      <c r="D16" s="4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/>
      <c r="X16" s="15"/>
      <c r="Y16" s="15"/>
      <c r="Z16" s="16"/>
      <c r="AA16" s="16"/>
      <c r="AB16" s="16"/>
      <c r="AC16" s="16"/>
      <c r="AD16" s="16"/>
      <c r="AE16" s="16"/>
      <c r="AF16" s="15"/>
      <c r="AG16" s="2"/>
    </row>
    <row r="17" spans="1:40" x14ac:dyDescent="0.2">
      <c r="V17" s="14"/>
      <c r="Z17" s="76"/>
      <c r="AA17" s="76"/>
      <c r="AB17" s="76"/>
      <c r="AC17" s="76"/>
      <c r="AD17" s="76"/>
      <c r="AE17" s="76"/>
      <c r="AF17" s="44"/>
      <c r="AG17" s="45"/>
      <c r="AH17" s="2"/>
      <c r="AK17" s="46"/>
      <c r="AL17" s="46"/>
      <c r="AM17" s="46"/>
      <c r="AN17" s="46"/>
    </row>
    <row r="18" spans="1:40" x14ac:dyDescent="0.2">
      <c r="V18" s="14"/>
      <c r="Z18" s="76"/>
      <c r="AA18" s="76"/>
      <c r="AB18" s="76"/>
      <c r="AC18" s="76"/>
      <c r="AD18" s="76"/>
      <c r="AE18" s="76"/>
      <c r="AF18" s="44"/>
      <c r="AG18" s="45"/>
    </row>
    <row r="19" spans="1:40" x14ac:dyDescent="0.2">
      <c r="V19" s="14"/>
      <c r="Z19" s="76"/>
      <c r="AA19" s="76"/>
      <c r="AB19" s="76"/>
      <c r="AC19" s="76"/>
      <c r="AD19" s="76"/>
      <c r="AE19" s="76"/>
      <c r="AF19" s="44"/>
      <c r="AG19" s="45"/>
    </row>
    <row r="20" spans="1:40" x14ac:dyDescent="0.2">
      <c r="V20" s="14"/>
      <c r="Z20" s="76"/>
      <c r="AA20" s="76"/>
      <c r="AB20" s="76"/>
      <c r="AC20" s="76"/>
      <c r="AD20" s="76"/>
      <c r="AE20" s="76"/>
      <c r="AF20" s="44"/>
      <c r="AG20" s="45"/>
    </row>
    <row r="21" spans="1:40" x14ac:dyDescent="0.2">
      <c r="V21" s="14"/>
      <c r="Z21" s="76"/>
      <c r="AA21" s="76"/>
      <c r="AB21" s="76"/>
      <c r="AC21" s="76"/>
      <c r="AD21" s="76"/>
      <c r="AE21" s="76"/>
      <c r="AF21" s="44"/>
      <c r="AG21" s="45"/>
      <c r="AH21" s="2"/>
    </row>
    <row r="22" spans="1:40" x14ac:dyDescent="0.2">
      <c r="V22" s="14"/>
      <c r="Z22" s="76"/>
      <c r="AA22" s="76"/>
      <c r="AB22" s="76"/>
      <c r="AC22" s="76"/>
      <c r="AD22" s="76"/>
      <c r="AE22" s="76"/>
      <c r="AF22" s="44"/>
      <c r="AG22" s="45"/>
    </row>
    <row r="23" spans="1:40" x14ac:dyDescent="0.2">
      <c r="A23">
        <v>4450</v>
      </c>
      <c r="B23" t="s">
        <v>145</v>
      </c>
      <c r="C23" t="s">
        <v>61</v>
      </c>
      <c r="D23" t="s">
        <v>22</v>
      </c>
      <c r="E23" t="s">
        <v>199</v>
      </c>
      <c r="F23">
        <v>-0.17743987392153701</v>
      </c>
      <c r="G23">
        <v>-0.17745609798088699</v>
      </c>
      <c r="H23">
        <v>4.9591664705463702E-3</v>
      </c>
      <c r="I23">
        <v>-0.282224476656043</v>
      </c>
      <c r="J23">
        <v>-0.28226436278779099</v>
      </c>
      <c r="K23">
        <v>1.65295845334326E-3</v>
      </c>
      <c r="L23">
        <v>-2.84205144289328E-2</v>
      </c>
      <c r="M23">
        <v>4.9750648127333298E-3</v>
      </c>
      <c r="N23">
        <v>-10.370622462557201</v>
      </c>
      <c r="O23">
        <v>4.9086078101033903E-3</v>
      </c>
      <c r="P23">
        <v>-20.1727182952622</v>
      </c>
      <c r="Q23">
        <v>1.6200710118052101E-3</v>
      </c>
      <c r="R23">
        <v>-30.871832766613998</v>
      </c>
      <c r="S23">
        <v>9.6439010264938299E-2</v>
      </c>
      <c r="T23">
        <v>204.151175762723</v>
      </c>
      <c r="U23">
        <v>8.5443936391933206E-2</v>
      </c>
      <c r="V23" s="14">
        <v>44879.554837962962</v>
      </c>
      <c r="W23">
        <v>2.5</v>
      </c>
      <c r="X23">
        <v>3.0043110583278902E-4</v>
      </c>
      <c r="Y23">
        <v>8.8880504523239205E-4</v>
      </c>
      <c r="Z23" s="76">
        <f>((((N23/1000)+1)/((SMOW!$Z$4/1000)+1))-1)*1000</f>
        <v>-9.066334782470431E-2</v>
      </c>
      <c r="AA23" s="76">
        <f>((((P23/1000)+1)/((SMOW!$AA$4/1000)+1))-1)*1000</f>
        <v>-0.17449511175582355</v>
      </c>
      <c r="AB23" s="76">
        <f>Z23*SMOW!$AN$6</f>
        <v>-9.2948848291996913E-2</v>
      </c>
      <c r="AC23" s="76">
        <f>AA23*SMOW!$AN$12</f>
        <v>-0.17875068449771733</v>
      </c>
      <c r="AD23" s="76">
        <f t="shared" ref="AD23" si="0">LN((AB23/1000)+1)*1000</f>
        <v>-9.2953168303924208E-2</v>
      </c>
      <c r="AE23" s="76">
        <f t="shared" ref="AE23" si="1">LN((AC23/1000)+1)*1000</f>
        <v>-0.17876666230534799</v>
      </c>
      <c r="AF23" s="44">
        <f>(AD23-SMOW!AN$14*AE23)</f>
        <v>1.4356293932995395E-3</v>
      </c>
      <c r="AG23" s="45">
        <f t="shared" ref="AG23" si="2">AF23*1000</f>
        <v>1.4356293932995396</v>
      </c>
    </row>
    <row r="24" spans="1:40" x14ac:dyDescent="0.2">
      <c r="A24">
        <v>4451</v>
      </c>
      <c r="B24" t="s">
        <v>145</v>
      </c>
      <c r="C24" t="s">
        <v>61</v>
      </c>
      <c r="D24" t="s">
        <v>22</v>
      </c>
      <c r="E24" t="s">
        <v>200</v>
      </c>
      <c r="F24">
        <v>-0.19134926680004599</v>
      </c>
      <c r="G24">
        <v>-0.191368416522159</v>
      </c>
      <c r="H24">
        <v>6.7375045105130702E-3</v>
      </c>
      <c r="I24">
        <v>-0.31580409404529902</v>
      </c>
      <c r="J24">
        <v>-0.31585401004587998</v>
      </c>
      <c r="K24">
        <v>1.45865057933596E-3</v>
      </c>
      <c r="L24">
        <v>-2.45974992179342E-2</v>
      </c>
      <c r="M24">
        <v>6.4599222272928398E-3</v>
      </c>
      <c r="N24">
        <v>-10.3843900492923</v>
      </c>
      <c r="O24">
        <v>6.6688157087130004E-3</v>
      </c>
      <c r="P24">
        <v>-20.205629808924101</v>
      </c>
      <c r="Q24">
        <v>1.42962910843451E-3</v>
      </c>
      <c r="R24">
        <v>-31.0527050445654</v>
      </c>
      <c r="S24">
        <v>0.16233254672237099</v>
      </c>
      <c r="T24">
        <v>233.85609885269901</v>
      </c>
      <c r="U24">
        <v>0.106402219473752</v>
      </c>
      <c r="V24" s="14">
        <v>44879.631412037037</v>
      </c>
      <c r="W24">
        <v>2.5</v>
      </c>
      <c r="X24">
        <v>1.7330471946626999E-2</v>
      </c>
      <c r="Y24">
        <v>4.3855230991823299E-2</v>
      </c>
      <c r="Z24" s="76">
        <f>((((N24/1000)+1)/((SMOW!$Z$4/1000)+1))-1)*1000</f>
        <v>-0.10457394792617869</v>
      </c>
      <c r="AA24" s="76">
        <f>((((P24/1000)+1)/((SMOW!$AA$4/1000)+1))-1)*1000</f>
        <v>-0.20807834767722078</v>
      </c>
      <c r="AB24" s="76">
        <f>Z24*SMOW!$AN$6</f>
        <v>-0.1072101158218759</v>
      </c>
      <c r="AC24" s="76">
        <f>AA24*SMOW!$AN$12</f>
        <v>-0.21315294567394047</v>
      </c>
      <c r="AD24" s="76">
        <f t="shared" ref="AD24:AD30" si="3">LN((AB24/1000)+1)*1000</f>
        <v>-0.10721586323707913</v>
      </c>
      <c r="AE24" s="76">
        <f t="shared" ref="AE24:AE30" si="4">LN((AC24/1000)+1)*1000</f>
        <v>-0.21317566599170618</v>
      </c>
      <c r="AF24" s="44">
        <f>(AD24-SMOW!AN$14*AE24)</f>
        <v>5.3408884065417328E-3</v>
      </c>
      <c r="AG24" s="45">
        <f t="shared" ref="AG24:AG30" si="5">AF24*1000</f>
        <v>5.3408884065417332</v>
      </c>
    </row>
    <row r="25" spans="1:40" x14ac:dyDescent="0.2">
      <c r="A25">
        <v>4452</v>
      </c>
      <c r="B25" t="s">
        <v>145</v>
      </c>
      <c r="C25" t="s">
        <v>61</v>
      </c>
      <c r="D25" t="s">
        <v>22</v>
      </c>
      <c r="E25" t="s">
        <v>201</v>
      </c>
      <c r="F25">
        <v>-0.18443948249890199</v>
      </c>
      <c r="G25">
        <v>-0.18445683353105199</v>
      </c>
      <c r="H25">
        <v>4.1747412047072798E-3</v>
      </c>
      <c r="I25">
        <v>-0.29345541044628298</v>
      </c>
      <c r="J25">
        <v>-0.29349850675719202</v>
      </c>
      <c r="K25">
        <v>1.2368032403929001E-3</v>
      </c>
      <c r="L25">
        <v>-2.94896219632543E-2</v>
      </c>
      <c r="M25">
        <v>4.3088736827341101E-3</v>
      </c>
      <c r="N25">
        <v>-10.377550710184</v>
      </c>
      <c r="O25">
        <v>4.1321797532499699E-3</v>
      </c>
      <c r="P25">
        <v>-20.183725777169698</v>
      </c>
      <c r="Q25">
        <v>1.2121956683262499E-3</v>
      </c>
      <c r="R25">
        <v>-31.6865053271191</v>
      </c>
      <c r="S25">
        <v>0.16170298946983</v>
      </c>
      <c r="T25">
        <v>222.023716227471</v>
      </c>
      <c r="U25">
        <v>9.5169980736159093E-2</v>
      </c>
      <c r="V25" s="14">
        <v>44879.707824074074</v>
      </c>
      <c r="W25">
        <v>2.5</v>
      </c>
      <c r="X25">
        <v>6.5141756175628507E-2</v>
      </c>
      <c r="Y25">
        <v>6.9774059549363401E-2</v>
      </c>
      <c r="Z25" s="76">
        <f>((((N25/1000)+1)/((SMOW!$Z$4/1000)+1))-1)*1000</f>
        <v>-9.7663563911609685E-2</v>
      </c>
      <c r="AA25" s="76">
        <f>((((P25/1000)+1)/((SMOW!$AA$4/1000)+1))-1)*1000</f>
        <v>-0.18572725578891447</v>
      </c>
      <c r="AB25" s="76">
        <f>Z25*SMOW!$AN$6</f>
        <v>-0.10012553036567244</v>
      </c>
      <c r="AC25" s="76">
        <f>AA25*SMOW!$AN$12</f>
        <v>-0.19025675715550885</v>
      </c>
      <c r="AD25" s="76">
        <f t="shared" si="3"/>
        <v>-0.1001305432611776</v>
      </c>
      <c r="AE25" s="76">
        <f t="shared" si="4"/>
        <v>-0.19027485826832433</v>
      </c>
      <c r="AF25" s="44">
        <f>(AD25-SMOW!AN$14*AE25)</f>
        <v>3.3458190449765779E-4</v>
      </c>
      <c r="AG25" s="45">
        <f t="shared" si="5"/>
        <v>0.33458190449765779</v>
      </c>
    </row>
    <row r="26" spans="1:40" x14ac:dyDescent="0.2">
      <c r="A26">
        <v>4453</v>
      </c>
      <c r="B26" t="s">
        <v>145</v>
      </c>
      <c r="C26" t="s">
        <v>61</v>
      </c>
      <c r="D26" t="s">
        <v>22</v>
      </c>
      <c r="E26" t="s">
        <v>202</v>
      </c>
      <c r="F26">
        <v>-0.19929960976385899</v>
      </c>
      <c r="G26">
        <v>-0.19931986370459301</v>
      </c>
      <c r="H26">
        <v>4.4777385576229602E-3</v>
      </c>
      <c r="I26">
        <v>-0.31951141160844199</v>
      </c>
      <c r="J26">
        <v>-0.31956251542749903</v>
      </c>
      <c r="K26">
        <v>1.5874728196741399E-3</v>
      </c>
      <c r="L26">
        <v>-3.0590855558873E-2</v>
      </c>
      <c r="M26">
        <v>4.5509681567137096E-3</v>
      </c>
      <c r="N26">
        <v>-10.392259338576499</v>
      </c>
      <c r="O26">
        <v>4.4320880507002103E-3</v>
      </c>
      <c r="P26">
        <v>-20.209263365293001</v>
      </c>
      <c r="Q26">
        <v>1.5558882874403099E-3</v>
      </c>
      <c r="R26">
        <v>-31.525174467265799</v>
      </c>
      <c r="S26">
        <v>0.120523274180509</v>
      </c>
      <c r="T26">
        <v>216.667984201922</v>
      </c>
      <c r="U26">
        <v>7.0113998139375897E-2</v>
      </c>
      <c r="V26" s="14">
        <v>44879.784513888888</v>
      </c>
      <c r="W26">
        <v>2.5</v>
      </c>
      <c r="X26" s="67">
        <v>1.0858891651981299E-5</v>
      </c>
      <c r="Y26">
        <v>2.4012048337054701E-4</v>
      </c>
      <c r="Z26" s="76">
        <f>((((N26/1000)+1)/((SMOW!$Z$4/1000)+1))-1)*1000</f>
        <v>-0.11252498091551821</v>
      </c>
      <c r="AA26" s="76">
        <f>((((P26/1000)+1)/((SMOW!$AA$4/1000)+1))-1)*1000</f>
        <v>-0.21178606474003825</v>
      </c>
      <c r="AB26" s="76">
        <f>Z26*SMOW!$AN$6</f>
        <v>-0.11536158360706841</v>
      </c>
      <c r="AC26" s="76">
        <f>AA26*SMOW!$AN$12</f>
        <v>-0.21695108624208376</v>
      </c>
      <c r="AD26" s="76">
        <f t="shared" si="3"/>
        <v>-0.11536823826631784</v>
      </c>
      <c r="AE26" s="76">
        <f t="shared" si="4"/>
        <v>-0.21697462353335611</v>
      </c>
      <c r="AF26" s="44">
        <f>(AD26-SMOW!AN$14*AE26)</f>
        <v>-8.0563704070581166E-4</v>
      </c>
      <c r="AG26" s="45">
        <f t="shared" si="5"/>
        <v>-0.80563704070581166</v>
      </c>
      <c r="AH26" s="2">
        <f>AVERAGE(AG23:AG26)</f>
        <v>1.5763656659082796</v>
      </c>
      <c r="AI26">
        <f>STDEV(AG23:AG26)</f>
        <v>2.6712919450828889</v>
      </c>
    </row>
    <row r="27" spans="1:40" x14ac:dyDescent="0.2">
      <c r="A27">
        <v>4566</v>
      </c>
      <c r="B27" t="s">
        <v>145</v>
      </c>
      <c r="C27" t="s">
        <v>61</v>
      </c>
      <c r="D27" t="s">
        <v>22</v>
      </c>
      <c r="E27" t="s">
        <v>310</v>
      </c>
      <c r="F27">
        <v>-7.0699429164841607E-2</v>
      </c>
      <c r="G27">
        <v>-7.0702275977237994E-2</v>
      </c>
      <c r="H27">
        <v>4.2210686473680798E-3</v>
      </c>
      <c r="I27">
        <v>-7.0490851034318805E-2</v>
      </c>
      <c r="J27">
        <v>-7.0493392251374201E-2</v>
      </c>
      <c r="K27">
        <v>1.70387667176437E-3</v>
      </c>
      <c r="L27">
        <v>-3.3481764868512398E-2</v>
      </c>
      <c r="M27">
        <v>4.0325093088408098E-3</v>
      </c>
      <c r="N27">
        <v>-10.264970235736699</v>
      </c>
      <c r="O27">
        <v>4.1780348880223099E-3</v>
      </c>
      <c r="P27">
        <v>-19.9651973449322</v>
      </c>
      <c r="Q27">
        <v>1.66997615580187E-3</v>
      </c>
      <c r="R27">
        <v>-32.116293458183698</v>
      </c>
      <c r="S27">
        <v>0.15296942125669299</v>
      </c>
      <c r="T27">
        <v>200.70502003935999</v>
      </c>
      <c r="U27">
        <v>9.4204546406398207E-2</v>
      </c>
      <c r="V27" s="14">
        <v>44939.602881944447</v>
      </c>
      <c r="W27">
        <v>2.5</v>
      </c>
      <c r="X27">
        <v>7.2413531086099506E-2</v>
      </c>
      <c r="Y27">
        <v>6.9985226386116706E-2</v>
      </c>
      <c r="Z27" s="76">
        <f>((((N27/1000)+1)/((SMOW!$Z$4/1000)+1))-1)*1000</f>
        <v>1.6086361140921213E-2</v>
      </c>
      <c r="AA27" s="76">
        <f>((((P27/1000)+1)/((SMOW!$AA$4/1000)+1))-1)*1000</f>
        <v>3.7261330234183987E-2</v>
      </c>
      <c r="AB27" s="76">
        <f>Z27*SMOW!$AN$6</f>
        <v>1.6491876564592729E-2</v>
      </c>
      <c r="AC27" s="76">
        <f>AA27*SMOW!$AN$12</f>
        <v>3.8170056557092026E-2</v>
      </c>
      <c r="AD27" s="76">
        <f t="shared" si="3"/>
        <v>1.6491740575104882E-2</v>
      </c>
      <c r="AE27" s="76">
        <f t="shared" si="4"/>
        <v>3.8169328098968877E-2</v>
      </c>
      <c r="AF27" s="44">
        <f>(AD27-SMOW!AN$14*AE27)</f>
        <v>-3.6616646611506848E-3</v>
      </c>
      <c r="AG27" s="45">
        <f t="shared" si="5"/>
        <v>-3.6616646611506849</v>
      </c>
      <c r="AK27">
        <v>25</v>
      </c>
      <c r="AL27">
        <v>0</v>
      </c>
      <c r="AM27">
        <v>0</v>
      </c>
      <c r="AN27">
        <v>0</v>
      </c>
    </row>
    <row r="28" spans="1:40" x14ac:dyDescent="0.2">
      <c r="A28">
        <v>4567</v>
      </c>
      <c r="B28" t="s">
        <v>145</v>
      </c>
      <c r="C28" t="s">
        <v>61</v>
      </c>
      <c r="D28" t="s">
        <v>22</v>
      </c>
      <c r="E28" t="s">
        <v>311</v>
      </c>
      <c r="F28">
        <v>-2.3158837838932501E-3</v>
      </c>
      <c r="G28">
        <v>-2.3162015993271599E-3</v>
      </c>
      <c r="H28">
        <v>4.0200478260683098E-3</v>
      </c>
      <c r="I28">
        <v>4.3349171204010203E-2</v>
      </c>
      <c r="J28">
        <v>4.3348194477536399E-2</v>
      </c>
      <c r="K28">
        <v>1.3808492003574799E-3</v>
      </c>
      <c r="L28">
        <v>-2.5204048283466399E-2</v>
      </c>
      <c r="M28">
        <v>4.0755494177859902E-3</v>
      </c>
      <c r="N28">
        <v>-10.1972838600256</v>
      </c>
      <c r="O28">
        <v>3.9790634723031798E-3</v>
      </c>
      <c r="P28">
        <v>-19.853622296183399</v>
      </c>
      <c r="Q28">
        <v>1.35337567417283E-3</v>
      </c>
      <c r="R28">
        <v>-32.370478851930201</v>
      </c>
      <c r="S28">
        <v>0.123394403098731</v>
      </c>
      <c r="T28">
        <v>205.17182994303201</v>
      </c>
      <c r="U28">
        <v>7.9078363971817403E-2</v>
      </c>
      <c r="V28" s="14">
        <v>44939.683541666665</v>
      </c>
      <c r="W28">
        <v>2.5</v>
      </c>
      <c r="X28">
        <v>6.2286087255897502E-2</v>
      </c>
      <c r="Y28">
        <v>5.8297591695750398E-2</v>
      </c>
      <c r="Z28" s="76">
        <f>((((N28/1000)+1)/((SMOW!$Z$4/1000)+1))-1)*1000</f>
        <v>8.4475841661380002E-2</v>
      </c>
      <c r="AA28" s="76">
        <f>((((P28/1000)+1)/((SMOW!$AA$4/1000)+1))-1)*1000</f>
        <v>0.15111361984820881</v>
      </c>
      <c r="AB28" s="76">
        <f>Z28*SMOW!$AN$6</f>
        <v>8.6605363460699789E-2</v>
      </c>
      <c r="AC28" s="76">
        <f>AA28*SMOW!$AN$12</f>
        <v>0.15479896664723442</v>
      </c>
      <c r="AD28" s="76">
        <f t="shared" si="3"/>
        <v>8.6601613432746721E-2</v>
      </c>
      <c r="AE28" s="76">
        <f t="shared" si="4"/>
        <v>0.15478698652356079</v>
      </c>
      <c r="AF28" s="44">
        <f>(AD28-SMOW!AN$14*AE28)</f>
        <v>4.8740845483066231E-3</v>
      </c>
      <c r="AG28" s="45">
        <f t="shared" si="5"/>
        <v>4.8740845483066231</v>
      </c>
      <c r="AK28">
        <v>25</v>
      </c>
      <c r="AL28">
        <v>0</v>
      </c>
      <c r="AM28">
        <v>0</v>
      </c>
      <c r="AN28">
        <v>0</v>
      </c>
    </row>
    <row r="29" spans="1:40" x14ac:dyDescent="0.2">
      <c r="A29">
        <v>4568</v>
      </c>
      <c r="B29" t="s">
        <v>145</v>
      </c>
      <c r="C29" t="s">
        <v>61</v>
      </c>
      <c r="D29" t="s">
        <v>22</v>
      </c>
      <c r="E29" t="s">
        <v>312</v>
      </c>
      <c r="F29">
        <v>0.289573056348297</v>
      </c>
      <c r="G29">
        <v>0.28953062799853602</v>
      </c>
      <c r="H29">
        <v>5.1163844583503497E-3</v>
      </c>
      <c r="I29">
        <v>0.61644774994603602</v>
      </c>
      <c r="J29">
        <v>0.61625762456996303</v>
      </c>
      <c r="K29">
        <v>3.2005646424065198E-3</v>
      </c>
      <c r="L29">
        <v>-3.5853397774404702E-2</v>
      </c>
      <c r="M29">
        <v>4.9988917994918704E-3</v>
      </c>
      <c r="N29">
        <v>-9.9083707251823103</v>
      </c>
      <c r="O29">
        <v>5.0642229618454004E-3</v>
      </c>
      <c r="P29">
        <v>-19.2919261492247</v>
      </c>
      <c r="Q29">
        <v>3.1368858594596699E-3</v>
      </c>
      <c r="R29">
        <v>-29.802695843367999</v>
      </c>
      <c r="S29">
        <v>0.157348806507038</v>
      </c>
      <c r="T29">
        <v>427.49522551323503</v>
      </c>
      <c r="U29">
        <v>0.21426742536600599</v>
      </c>
      <c r="V29" s="14">
        <v>44942.483344907407</v>
      </c>
      <c r="W29">
        <v>2.5</v>
      </c>
      <c r="X29">
        <v>3.73836762127795E-2</v>
      </c>
      <c r="Y29">
        <v>3.5798860299097998E-2</v>
      </c>
      <c r="Z29" s="76">
        <f>((((N29/1000)+1)/((SMOW!$Z$4/1000)+1))-1)*1000</f>
        <v>0.37639011539702949</v>
      </c>
      <c r="AA29" s="76">
        <f>((((P29/1000)+1)/((SMOW!$AA$4/1000)+1))-1)*1000</f>
        <v>0.72427395556529106</v>
      </c>
      <c r="AB29" s="76">
        <f>Z29*SMOW!$AN$6</f>
        <v>0.38587840151555541</v>
      </c>
      <c r="AC29" s="76">
        <f>AA29*SMOW!$AN$12</f>
        <v>0.74193749050305058</v>
      </c>
      <c r="AD29" s="76">
        <f t="shared" si="3"/>
        <v>0.38580396959239205</v>
      </c>
      <c r="AE29" s="76">
        <f t="shared" si="4"/>
        <v>0.74166239094590847</v>
      </c>
      <c r="AF29" s="44">
        <f>(AD29-SMOW!AN$14*AE29)</f>
        <v>-5.7937728270476274E-3</v>
      </c>
      <c r="AG29" s="45">
        <f t="shared" si="5"/>
        <v>-5.7937728270476274</v>
      </c>
    </row>
    <row r="30" spans="1:40" x14ac:dyDescent="0.2">
      <c r="A30">
        <v>4569</v>
      </c>
      <c r="B30" t="s">
        <v>145</v>
      </c>
      <c r="C30" t="s">
        <v>61</v>
      </c>
      <c r="D30" t="s">
        <v>22</v>
      </c>
      <c r="E30" t="s">
        <v>313</v>
      </c>
      <c r="F30">
        <v>-0.15830466449929501</v>
      </c>
      <c r="G30">
        <v>-0.158317660780848</v>
      </c>
      <c r="H30">
        <v>4.88128869465614E-3</v>
      </c>
      <c r="I30">
        <v>-0.24029600878890101</v>
      </c>
      <c r="J30">
        <v>-0.240324916763477</v>
      </c>
      <c r="K30">
        <v>1.2859641024171599E-3</v>
      </c>
      <c r="L30">
        <v>-3.1426104729732403E-2</v>
      </c>
      <c r="M30">
        <v>5.1252327073435496E-3</v>
      </c>
      <c r="N30">
        <v>-10.351682336433999</v>
      </c>
      <c r="O30">
        <v>4.8315239974825097E-3</v>
      </c>
      <c r="P30">
        <v>-20.131624040761402</v>
      </c>
      <c r="Q30">
        <v>1.2603784204810601E-3</v>
      </c>
      <c r="R30">
        <v>-31.069448862383599</v>
      </c>
      <c r="S30">
        <v>0.121789392124829</v>
      </c>
      <c r="T30">
        <v>199.57098983169499</v>
      </c>
      <c r="U30">
        <v>5.8431208400668802E-2</v>
      </c>
      <c r="V30" s="14">
        <v>44942.564328703702</v>
      </c>
      <c r="W30">
        <v>2.5</v>
      </c>
      <c r="X30">
        <v>2.8069960950810099E-2</v>
      </c>
      <c r="Y30">
        <v>2.2717864745299899E-2</v>
      </c>
      <c r="Z30" s="76">
        <f>((((N30/1000)+1)/((SMOW!$Z$4/1000)+1))-1)*1000</f>
        <v>-7.1526477620764695E-2</v>
      </c>
      <c r="AA30" s="76">
        <f>((((P30/1000)+1)/((SMOW!$AA$4/1000)+1))-1)*1000</f>
        <v>-0.13256212568624193</v>
      </c>
      <c r="AB30" s="76">
        <f>Z30*SMOW!$AN$6</f>
        <v>-7.3329563453665161E-2</v>
      </c>
      <c r="AC30" s="76">
        <f>AA30*SMOW!$AN$12</f>
        <v>-0.13579504013869531</v>
      </c>
      <c r="AD30" s="76">
        <f t="shared" si="3"/>
        <v>-7.3332252197509842E-2</v>
      </c>
      <c r="AE30" s="76">
        <f t="shared" si="4"/>
        <v>-0.13580426111996804</v>
      </c>
      <c r="AF30" s="44">
        <f>(AD30-SMOW!AN$14*AE30)</f>
        <v>-1.6276023261667105E-3</v>
      </c>
      <c r="AG30" s="45">
        <f t="shared" si="5"/>
        <v>-1.6276023261667105</v>
      </c>
      <c r="AH30" s="2">
        <f>AVERAGE(AG27:AG30)</f>
        <v>-1.5522388165145999</v>
      </c>
      <c r="AI30" s="2">
        <f>STDEV(AG27:AG30)</f>
        <v>4.6095408232766273</v>
      </c>
    </row>
    <row r="31" spans="1:40" x14ac:dyDescent="0.2">
      <c r="V31" s="14"/>
      <c r="Z31" s="76"/>
      <c r="AA31" s="76"/>
      <c r="AB31" s="76"/>
      <c r="AC31" s="76"/>
      <c r="AD31" s="76"/>
      <c r="AE31" s="76"/>
      <c r="AF31" s="44"/>
      <c r="AG31" s="45"/>
    </row>
    <row r="32" spans="1:40" x14ac:dyDescent="0.2">
      <c r="V32" s="14"/>
      <c r="Z32" s="76"/>
      <c r="AA32" s="76"/>
      <c r="AB32" s="76"/>
      <c r="AC32" s="76"/>
      <c r="AD32" s="76"/>
      <c r="AE32" s="76"/>
      <c r="AF32" s="44"/>
      <c r="AG32" s="45"/>
      <c r="AK32" s="20"/>
      <c r="AL32" s="20"/>
      <c r="AM32" s="20"/>
      <c r="AN32" s="20"/>
    </row>
    <row r="33" spans="1:40" x14ac:dyDescent="0.2">
      <c r="V33" s="14"/>
      <c r="Z33" s="76"/>
      <c r="AA33" s="76"/>
      <c r="AB33" s="76"/>
      <c r="AC33" s="76"/>
      <c r="AD33" s="76"/>
      <c r="AE33" s="76"/>
      <c r="AF33" s="44"/>
      <c r="AG33" s="45"/>
      <c r="AH33" s="2"/>
      <c r="AI33" s="2"/>
      <c r="AK33" s="20"/>
      <c r="AL33" s="20"/>
      <c r="AM33" s="20"/>
      <c r="AN33" s="20"/>
    </row>
    <row r="34" spans="1:40" x14ac:dyDescent="0.2">
      <c r="Y34" s="18" t="s">
        <v>35</v>
      </c>
      <c r="Z34" s="16">
        <f>AVERAGE(Z18:Z32)</f>
        <v>6.9388939039072284E-14</v>
      </c>
      <c r="AA34" s="16">
        <f t="shared" ref="AA34:AF34" si="6">AVERAGE(AA18:AA32)</f>
        <v>-6.9388939039072284E-14</v>
      </c>
      <c r="AB34" s="16">
        <f t="shared" si="6"/>
        <v>7.1135805579380929E-14</v>
      </c>
      <c r="AC34" s="16">
        <f t="shared" si="6"/>
        <v>-7.1088968045529555E-14</v>
      </c>
      <c r="AD34" s="16">
        <f t="shared" si="6"/>
        <v>-1.2842708220621793E-5</v>
      </c>
      <c r="AE34" s="16">
        <f t="shared" si="6"/>
        <v>-4.7170706283048564E-5</v>
      </c>
      <c r="AF34" s="16">
        <f t="shared" si="6"/>
        <v>1.2063424696839853E-5</v>
      </c>
      <c r="AG34" s="16">
        <f>AVERAGE(AG18:AG32)</f>
        <v>1.2063424696839908E-2</v>
      </c>
      <c r="AH34" s="18" t="s">
        <v>35</v>
      </c>
      <c r="AI34" t="s">
        <v>75</v>
      </c>
    </row>
    <row r="35" spans="1:40" s="17" customFormat="1" x14ac:dyDescent="0.2">
      <c r="A35"/>
      <c r="B35" s="20"/>
      <c r="C35"/>
      <c r="D35"/>
      <c r="E35"/>
      <c r="F35" s="16"/>
      <c r="G35" s="16"/>
      <c r="H35" s="16"/>
      <c r="I35" s="16"/>
      <c r="J35" s="16"/>
      <c r="K35" s="16"/>
      <c r="L35"/>
      <c r="M35"/>
      <c r="N35"/>
      <c r="O35"/>
      <c r="P35"/>
      <c r="Q35"/>
      <c r="R35"/>
      <c r="S35"/>
      <c r="T35"/>
      <c r="U35"/>
      <c r="V35" s="14"/>
      <c r="W35"/>
      <c r="X35" s="15"/>
      <c r="Y35" s="15"/>
      <c r="Z35" s="15"/>
      <c r="AA35" s="15"/>
      <c r="AB35" s="15"/>
      <c r="AC35" s="15"/>
      <c r="AD35"/>
      <c r="AE35"/>
      <c r="AF35" s="15"/>
      <c r="AG35" s="2">
        <f>STDEV(AG17:AG33)</f>
        <v>3.8679513548948168</v>
      </c>
      <c r="AH35" s="18" t="s">
        <v>73</v>
      </c>
      <c r="AJ35"/>
      <c r="AK35"/>
    </row>
    <row r="36" spans="1:40" s="17" customFormat="1" x14ac:dyDescent="0.2">
      <c r="B36" s="20"/>
      <c r="C36"/>
      <c r="D36"/>
      <c r="E36"/>
      <c r="F36" s="16"/>
      <c r="G36" s="16"/>
      <c r="H36" s="16"/>
      <c r="I36" s="16"/>
      <c r="J36" s="16"/>
      <c r="K36" s="16"/>
      <c r="L36"/>
      <c r="M36"/>
      <c r="N36"/>
      <c r="O36"/>
      <c r="P36"/>
      <c r="Q36"/>
      <c r="R36"/>
      <c r="S36"/>
      <c r="T36"/>
      <c r="U36"/>
      <c r="V36" s="14"/>
      <c r="W36"/>
      <c r="X36" s="15"/>
      <c r="Y36" s="15"/>
      <c r="Z36" s="15"/>
      <c r="AA36" s="15"/>
      <c r="AB36" s="15"/>
      <c r="AC36" s="15"/>
      <c r="AD36"/>
      <c r="AE36"/>
      <c r="AF36"/>
      <c r="AG36" s="3"/>
      <c r="AH36" s="18"/>
      <c r="AI36"/>
      <c r="AJ36"/>
      <c r="AK36"/>
    </row>
    <row r="37" spans="1:40" x14ac:dyDescent="0.2">
      <c r="A37" s="17" t="s">
        <v>81</v>
      </c>
      <c r="B37" s="27"/>
      <c r="C37" s="17"/>
      <c r="D37" s="17"/>
      <c r="E37" s="17"/>
      <c r="F37" s="34"/>
      <c r="G37" s="34"/>
      <c r="H37" s="34"/>
      <c r="I37" s="36"/>
      <c r="J37" s="36"/>
      <c r="K37" s="36"/>
      <c r="L37" s="34"/>
      <c r="M37" s="34"/>
      <c r="N37" s="34"/>
      <c r="O37" s="34"/>
      <c r="P37" s="17"/>
      <c r="Q37" s="17"/>
      <c r="R37" s="17"/>
      <c r="S37" s="17"/>
      <c r="T37" s="17"/>
      <c r="U37" s="17"/>
      <c r="V37" s="12"/>
      <c r="W37" s="17"/>
      <c r="X37" s="34"/>
      <c r="Y37" s="34"/>
      <c r="Z37" s="36"/>
      <c r="AA37" s="36"/>
      <c r="AB37" s="36"/>
      <c r="AC37" s="36"/>
      <c r="AD37" s="36"/>
      <c r="AE37" s="36"/>
      <c r="AF37" s="34"/>
      <c r="AG37" s="35"/>
      <c r="AH37" s="17"/>
      <c r="AI37" s="17"/>
      <c r="AJ37" s="17"/>
    </row>
    <row r="38" spans="1:40" x14ac:dyDescent="0.2">
      <c r="B38" s="27"/>
      <c r="C38" s="17"/>
      <c r="D38" s="17"/>
      <c r="E38" s="17"/>
      <c r="F38" s="34"/>
      <c r="G38" s="34"/>
      <c r="H38" s="34"/>
      <c r="I38" s="36"/>
      <c r="J38" s="36"/>
      <c r="K38" s="36"/>
      <c r="L38" s="34"/>
      <c r="M38" s="34"/>
      <c r="N38" s="34"/>
      <c r="O38" s="34"/>
      <c r="P38" s="17"/>
      <c r="Q38" s="17"/>
      <c r="R38" s="17"/>
      <c r="S38" s="17"/>
      <c r="T38" s="17"/>
      <c r="U38" s="17"/>
      <c r="V38" s="12"/>
      <c r="W38" s="17"/>
      <c r="X38" s="34"/>
      <c r="Y38" s="34"/>
      <c r="Z38" s="36"/>
      <c r="AA38" s="36"/>
      <c r="AB38" s="36"/>
      <c r="AC38" s="36"/>
      <c r="AD38" s="36"/>
      <c r="AE38" s="36"/>
      <c r="AF38" s="34"/>
      <c r="AG38" s="35"/>
      <c r="AH38" s="17"/>
      <c r="AI38" s="17"/>
      <c r="AJ38" s="17"/>
      <c r="AK38" s="17"/>
    </row>
    <row r="39" spans="1:40" x14ac:dyDescent="0.2">
      <c r="A39" s="61"/>
      <c r="B39" s="62"/>
      <c r="C39" s="42"/>
      <c r="D39" s="42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4"/>
      <c r="X39" s="15"/>
      <c r="Y39" s="15"/>
      <c r="Z39" s="16"/>
      <c r="AA39" s="16"/>
      <c r="AB39" s="16"/>
      <c r="AC39" s="16"/>
      <c r="AD39" s="16"/>
      <c r="AE39" s="16"/>
      <c r="AF39" s="15"/>
      <c r="AG39" s="2"/>
      <c r="AH39" s="2"/>
      <c r="AI39" s="2"/>
    </row>
    <row r="40" spans="1:40" x14ac:dyDescent="0.2">
      <c r="B40" s="20"/>
      <c r="C40" s="42"/>
      <c r="D40" s="42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4"/>
      <c r="X40" s="15"/>
      <c r="Y40" s="15"/>
      <c r="Z40" s="16"/>
      <c r="AA40" s="16"/>
      <c r="AB40" s="16"/>
      <c r="AC40" s="16"/>
      <c r="AD40" s="16"/>
      <c r="AE40" s="16"/>
      <c r="AF40" s="15"/>
      <c r="AG40" s="2"/>
    </row>
    <row r="42" spans="1:40" x14ac:dyDescent="0.2">
      <c r="B42" s="20"/>
      <c r="C42" s="42"/>
      <c r="D42" s="4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4"/>
      <c r="X42" s="15"/>
      <c r="Y42" s="15"/>
      <c r="Z42" s="16"/>
      <c r="AA42" s="16"/>
      <c r="AB42" s="16"/>
      <c r="AC42" s="16"/>
      <c r="AD42" s="16"/>
      <c r="AE42" s="16"/>
      <c r="AF42" s="15"/>
      <c r="AG42" s="2"/>
    </row>
    <row r="44" spans="1:40" x14ac:dyDescent="0.2">
      <c r="B44" s="20"/>
      <c r="C44" s="42"/>
      <c r="D44" s="4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4"/>
      <c r="X44" s="15"/>
      <c r="Y44" s="15"/>
      <c r="Z44" s="16"/>
      <c r="AA44" s="16"/>
      <c r="AB44" s="16"/>
      <c r="AC44" s="16"/>
      <c r="AD44" s="16"/>
      <c r="AE44" s="16"/>
      <c r="AF44" s="15"/>
      <c r="AG44" s="2"/>
      <c r="AH44" s="56"/>
      <c r="AI44" s="56"/>
    </row>
    <row r="45" spans="1:40" x14ac:dyDescent="0.2">
      <c r="B45" s="20"/>
      <c r="C45" s="42"/>
      <c r="D45" s="42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4"/>
      <c r="X45" s="15"/>
      <c r="Y45" s="15"/>
      <c r="Z45" s="16"/>
      <c r="AA45" s="16"/>
      <c r="AB45" s="16"/>
      <c r="AC45" s="16"/>
      <c r="AD45" s="16"/>
      <c r="AE45" s="16"/>
      <c r="AF45" s="15"/>
      <c r="AG45" s="2"/>
      <c r="AH45" s="2"/>
      <c r="AI45" s="2"/>
    </row>
    <row r="46" spans="1:40" x14ac:dyDescent="0.2">
      <c r="B46" s="20"/>
      <c r="C46" s="42"/>
      <c r="D46" s="42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4"/>
      <c r="X46" s="15"/>
      <c r="Y46" s="15"/>
      <c r="Z46" s="16"/>
      <c r="AA46" s="16"/>
      <c r="AB46" s="16"/>
      <c r="AC46" s="16"/>
      <c r="AD46" s="16"/>
      <c r="AE46" s="16"/>
      <c r="AF46" s="15"/>
      <c r="AG46" s="2"/>
    </row>
    <row r="47" spans="1:40" x14ac:dyDescent="0.2">
      <c r="B47" s="20"/>
      <c r="C47" s="42"/>
      <c r="D47" s="4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4"/>
      <c r="X47" s="15"/>
      <c r="Y47" s="15"/>
      <c r="Z47" s="16"/>
      <c r="AA47" s="16"/>
      <c r="AB47" s="16"/>
      <c r="AC47" s="16"/>
      <c r="AD47" s="16"/>
      <c r="AE47" s="16"/>
      <c r="AF47" s="15"/>
      <c r="AG47" s="2"/>
    </row>
    <row r="48" spans="1:40" x14ac:dyDescent="0.2">
      <c r="B48" s="20"/>
      <c r="C48" s="42"/>
      <c r="D48" s="42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4"/>
      <c r="W48" s="19"/>
      <c r="X48" s="15"/>
      <c r="Y48" s="15"/>
      <c r="Z48" s="16"/>
      <c r="AA48" s="16"/>
      <c r="AB48" s="16"/>
      <c r="AC48" s="16"/>
      <c r="AD48" s="16"/>
      <c r="AE48" s="16"/>
      <c r="AF48" s="15"/>
      <c r="AG48" s="2"/>
      <c r="AH48" s="2"/>
      <c r="AI48" s="2"/>
    </row>
    <row r="49" spans="2:33" x14ac:dyDescent="0.2">
      <c r="B49" s="20"/>
      <c r="C49" s="42"/>
      <c r="D49" s="4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4"/>
      <c r="W49" s="19"/>
      <c r="X49" s="15"/>
      <c r="Y49" s="15"/>
      <c r="Z49" s="16"/>
      <c r="AA49" s="16"/>
      <c r="AB49" s="16"/>
      <c r="AC49" s="16"/>
      <c r="AD49" s="16"/>
      <c r="AE49" s="16"/>
      <c r="AF49" s="15"/>
      <c r="AG49" s="2"/>
    </row>
  </sheetData>
  <mergeCells count="2">
    <mergeCell ref="Z1:AA1"/>
    <mergeCell ref="AB1:AC1"/>
  </mergeCells>
  <dataValidations count="3">
    <dataValidation type="list" allowBlank="1" showInputMessage="1" showErrorMessage="1" sqref="F16 F40 D42 F48:F49 D44:D49 D37:D40 H16 D7:D33" xr:uid="{00000000-0002-0000-0100-000000000000}">
      <formula1>INDIRECT(C7)</formula1>
    </dataValidation>
    <dataValidation type="list" allowBlank="1" showInputMessage="1" showErrorMessage="1" sqref="C42 E40 C37:C40 E48:E49 C44:C49 E16 C7:C33" xr:uid="{00000000-0002-0000-0100-000001000000}">
      <formula1>Type</formula1>
    </dataValidation>
    <dataValidation type="list" allowBlank="1" showInputMessage="1" showErrorMessage="1" sqref="E10:E15" xr:uid="{00000000-0002-0000-0100-000002000000}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1"/>
  <sheetViews>
    <sheetView topLeftCell="R1" workbookViewId="0">
      <selection activeCell="AD28" sqref="AD28"/>
    </sheetView>
  </sheetViews>
  <sheetFormatPr baseColWidth="10" defaultColWidth="8.83203125" defaultRowHeight="15" x14ac:dyDescent="0.2"/>
  <cols>
    <col min="5" max="5" width="36.33203125" customWidth="1"/>
    <col min="6" max="7" width="11.33203125" bestFit="1" customWidth="1"/>
    <col min="8" max="8" width="9.5" bestFit="1" customWidth="1"/>
    <col min="9" max="10" width="11.33203125" bestFit="1" customWidth="1"/>
    <col min="11" max="13" width="9.5" bestFit="1" customWidth="1"/>
    <col min="14" max="14" width="11.33203125" bestFit="1" customWidth="1"/>
    <col min="15" max="15" width="9.5" bestFit="1" customWidth="1"/>
    <col min="16" max="16" width="11.33203125" bestFit="1" customWidth="1"/>
    <col min="17" max="17" width="9.5" bestFit="1" customWidth="1"/>
    <col min="18" max="18" width="12.33203125" bestFit="1" customWidth="1"/>
    <col min="19" max="19" width="9.5" bestFit="1" customWidth="1"/>
    <col min="20" max="20" width="11.5" bestFit="1" customWidth="1"/>
    <col min="21" max="21" width="9.5" bestFit="1" customWidth="1"/>
    <col min="22" max="22" width="16.1640625" customWidth="1"/>
    <col min="25" max="25" width="14.6640625" customWidth="1"/>
    <col min="26" max="26" width="16.5" customWidth="1"/>
    <col min="27" max="27" width="17.6640625" customWidth="1"/>
    <col min="28" max="28" width="13.83203125" customWidth="1"/>
    <col min="29" max="29" width="14.33203125" customWidth="1"/>
    <col min="30" max="30" width="11.5" customWidth="1"/>
    <col min="31" max="31" width="10.5" customWidth="1"/>
    <col min="32" max="32" width="11.5" customWidth="1"/>
    <col min="33" max="33" width="15.33203125" customWidth="1"/>
    <col min="36" max="36" width="10.5" customWidth="1"/>
  </cols>
  <sheetData>
    <row r="1" spans="1:40" x14ac:dyDescent="0.2">
      <c r="A1" s="4" t="s">
        <v>24</v>
      </c>
      <c r="B1" s="29"/>
      <c r="C1" s="4"/>
      <c r="D1" s="4"/>
      <c r="E1" s="4"/>
      <c r="F1" s="30"/>
      <c r="G1" s="30"/>
      <c r="H1" s="30"/>
      <c r="I1" s="30"/>
      <c r="J1" s="30"/>
      <c r="K1" s="3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0"/>
      <c r="Y1" s="40"/>
      <c r="Z1" s="4"/>
      <c r="AA1" s="4"/>
      <c r="AB1" s="4"/>
      <c r="AC1" s="4"/>
      <c r="AD1" s="4"/>
      <c r="AE1" s="4"/>
      <c r="AF1" s="4"/>
      <c r="AG1" s="4"/>
    </row>
    <row r="2" spans="1:40" x14ac:dyDescent="0.2">
      <c r="A2" s="18" t="s">
        <v>0</v>
      </c>
      <c r="B2" s="22" t="s">
        <v>78</v>
      </c>
      <c r="C2" s="13" t="s">
        <v>64</v>
      </c>
      <c r="D2" s="13" t="s">
        <v>57</v>
      </c>
      <c r="E2" s="18" t="s">
        <v>1</v>
      </c>
      <c r="F2" s="31" t="s">
        <v>2</v>
      </c>
      <c r="G2" s="31" t="s">
        <v>3</v>
      </c>
      <c r="H2" s="31" t="s">
        <v>4</v>
      </c>
      <c r="I2" s="31" t="s">
        <v>5</v>
      </c>
      <c r="J2" s="31" t="s">
        <v>6</v>
      </c>
      <c r="K2" s="31" t="s">
        <v>7</v>
      </c>
      <c r="L2" s="1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41" t="s">
        <v>20</v>
      </c>
      <c r="Y2" s="41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8" t="s">
        <v>31</v>
      </c>
      <c r="AE2" s="18" t="s">
        <v>32</v>
      </c>
      <c r="AF2" s="18" t="s">
        <v>33</v>
      </c>
      <c r="AG2" s="18" t="s">
        <v>34</v>
      </c>
      <c r="AH2" s="21" t="s">
        <v>72</v>
      </c>
      <c r="AI2" s="22" t="s">
        <v>73</v>
      </c>
      <c r="AJ2" s="18" t="s">
        <v>80</v>
      </c>
    </row>
    <row r="3" spans="1:40" x14ac:dyDescent="0.2">
      <c r="A3" t="s">
        <v>96</v>
      </c>
      <c r="B3" s="20"/>
      <c r="F3" s="16"/>
      <c r="G3" s="16"/>
      <c r="H3" s="16"/>
      <c r="I3" s="16"/>
      <c r="J3" s="16"/>
      <c r="K3" s="16"/>
      <c r="L3" s="15"/>
      <c r="M3" s="15"/>
      <c r="X3" s="15"/>
      <c r="Y3" s="15"/>
    </row>
    <row r="4" spans="1:40" x14ac:dyDescent="0.2">
      <c r="V4" s="14"/>
      <c r="Z4" s="76"/>
      <c r="AA4" s="76"/>
      <c r="AB4" s="76"/>
      <c r="AC4" s="76"/>
      <c r="AD4" s="76"/>
      <c r="AE4" s="76"/>
      <c r="AF4" s="44"/>
      <c r="AG4" s="45"/>
    </row>
    <row r="5" spans="1:40" x14ac:dyDescent="0.2">
      <c r="V5" s="14"/>
      <c r="Y5" s="67"/>
      <c r="Z5" s="76"/>
      <c r="AA5" s="76"/>
      <c r="AB5" s="76"/>
      <c r="AC5" s="76"/>
      <c r="AD5" s="76"/>
      <c r="AE5" s="76"/>
      <c r="AF5" s="44"/>
      <c r="AG5" s="45"/>
    </row>
    <row r="6" spans="1:40" x14ac:dyDescent="0.2">
      <c r="V6" s="14"/>
      <c r="Z6" s="76"/>
      <c r="AA6" s="76"/>
      <c r="AB6" s="76"/>
      <c r="AC6" s="76"/>
      <c r="AD6" s="76"/>
      <c r="AE6" s="76"/>
      <c r="AF6" s="44"/>
      <c r="AG6" s="45"/>
    </row>
    <row r="7" spans="1:40" x14ac:dyDescent="0.2">
      <c r="V7" s="14"/>
      <c r="X7" s="67"/>
      <c r="Z7" s="76"/>
      <c r="AA7" s="76"/>
      <c r="AB7" s="76"/>
      <c r="AC7" s="76"/>
      <c r="AD7" s="76"/>
      <c r="AE7" s="76"/>
      <c r="AF7" s="44"/>
      <c r="AG7" s="45"/>
    </row>
    <row r="8" spans="1:40" x14ac:dyDescent="0.2">
      <c r="V8" s="14"/>
      <c r="X8" s="67"/>
      <c r="Z8" s="76"/>
      <c r="AA8" s="76"/>
      <c r="AB8" s="76"/>
      <c r="AC8" s="76"/>
      <c r="AD8" s="76"/>
      <c r="AE8" s="76"/>
      <c r="AF8" s="44"/>
      <c r="AG8" s="45"/>
    </row>
    <row r="9" spans="1:40" x14ac:dyDescent="0.2">
      <c r="A9">
        <v>4454</v>
      </c>
      <c r="B9" t="s">
        <v>145</v>
      </c>
      <c r="C9" t="s">
        <v>61</v>
      </c>
      <c r="D9" t="s">
        <v>24</v>
      </c>
      <c r="E9" t="s">
        <v>205</v>
      </c>
      <c r="F9" s="15">
        <v>-29.348725825661699</v>
      </c>
      <c r="G9" s="15">
        <v>-29.788016619653199</v>
      </c>
      <c r="H9" s="15">
        <v>5.0298033281047797E-3</v>
      </c>
      <c r="I9" s="15">
        <v>-54.841369786384597</v>
      </c>
      <c r="J9" s="15">
        <v>-56.4025031212649</v>
      </c>
      <c r="K9" s="15">
        <v>3.10773977363816E-3</v>
      </c>
      <c r="L9" s="15">
        <v>-7.4949716253224601E-3</v>
      </c>
      <c r="M9" s="15">
        <v>4.8531098934773403E-3</v>
      </c>
      <c r="N9" s="15">
        <v>-39.2445073994474</v>
      </c>
      <c r="O9" s="15">
        <v>4.9785245254914002E-3</v>
      </c>
      <c r="P9" s="15">
        <v>-73.6463489036407</v>
      </c>
      <c r="Q9" s="15">
        <v>3.0459078443984501E-3</v>
      </c>
      <c r="R9" s="15">
        <v>-106.727453882042</v>
      </c>
      <c r="S9" s="15">
        <v>0.14847260795033099</v>
      </c>
      <c r="T9" s="15">
        <v>93.668723111400595</v>
      </c>
      <c r="U9" s="15">
        <v>8.6711144518039102E-2</v>
      </c>
      <c r="V9" s="14">
        <v>44880.500868055555</v>
      </c>
      <c r="W9">
        <v>2.5</v>
      </c>
      <c r="X9" s="15">
        <v>5.3376676236808002E-2</v>
      </c>
      <c r="Y9" s="15">
        <v>0.18240378287624101</v>
      </c>
      <c r="Z9" s="76">
        <f>((((N9/1000)+1)/((SMOW!$Z$4/1000)+1))-1)*1000</f>
        <v>-29.264481131669573</v>
      </c>
      <c r="AA9" s="76">
        <f>((((P9/1000)+1)/((SMOW!$AA$4/1000)+1))-1)*1000</f>
        <v>-54.739519702835196</v>
      </c>
      <c r="AB9" s="76">
        <f>Z9*SMOW!$AN$6</f>
        <v>-30.002199150099969</v>
      </c>
      <c r="AC9" s="76">
        <f>AA9*SMOW!$AN$12</f>
        <v>-56.074502703835904</v>
      </c>
      <c r="AD9" s="76">
        <f t="shared" ref="AD9:AE16" si="0">LN((AB9/1000)+1)*1000</f>
        <v>-30.461474652330054</v>
      </c>
      <c r="AE9" s="76">
        <f t="shared" si="0"/>
        <v>-57.708038306927669</v>
      </c>
      <c r="AF9" s="44">
        <f>(AD9-SMOW!AN$14*AE9)</f>
        <v>8.369573727755153E-3</v>
      </c>
      <c r="AG9" s="45">
        <f t="shared" ref="AG9:AG16" si="1">AF9*1000</f>
        <v>8.369573727755153</v>
      </c>
      <c r="AI9" s="19"/>
      <c r="AK9">
        <v>25</v>
      </c>
      <c r="AL9">
        <v>2</v>
      </c>
      <c r="AM9">
        <v>0</v>
      </c>
      <c r="AN9">
        <v>0</v>
      </c>
    </row>
    <row r="10" spans="1:40" x14ac:dyDescent="0.2">
      <c r="A10">
        <v>4455</v>
      </c>
      <c r="B10" t="s">
        <v>145</v>
      </c>
      <c r="C10" t="s">
        <v>61</v>
      </c>
      <c r="D10" t="s">
        <v>24</v>
      </c>
      <c r="E10" t="s">
        <v>206</v>
      </c>
      <c r="F10" s="15">
        <v>-29.282656776399602</v>
      </c>
      <c r="G10" s="15">
        <v>-29.719952268883802</v>
      </c>
      <c r="H10" s="15">
        <v>5.2194790229988302E-3</v>
      </c>
      <c r="I10" s="15">
        <v>-54.710797512499902</v>
      </c>
      <c r="J10" s="15">
        <v>-56.2643639850941</v>
      </c>
      <c r="K10" s="15">
        <v>1.6024676083615599E-3</v>
      </c>
      <c r="L10" s="15">
        <v>-1.2368084754166E-2</v>
      </c>
      <c r="M10" s="15">
        <v>5.4122809055641603E-3</v>
      </c>
      <c r="N10" s="15">
        <v>-39.179111923586603</v>
      </c>
      <c r="O10" s="15">
        <v>5.1662664782723003E-3</v>
      </c>
      <c r="P10" s="15">
        <v>-73.518374509948003</v>
      </c>
      <c r="Q10" s="15">
        <v>1.57058473817609E-3</v>
      </c>
      <c r="R10" s="15">
        <v>-107.696714824772</v>
      </c>
      <c r="S10" s="15">
        <v>0.17770597328555501</v>
      </c>
      <c r="T10" s="15">
        <v>124.84029967221601</v>
      </c>
      <c r="U10" s="15">
        <v>7.93962253603131E-2</v>
      </c>
      <c r="V10" s="14">
        <v>44880.587268518517</v>
      </c>
      <c r="W10">
        <v>2.5</v>
      </c>
      <c r="X10" s="15">
        <v>5.7100039513460997E-5</v>
      </c>
      <c r="Y10" s="15">
        <v>1.05200021326309E-5</v>
      </c>
      <c r="Z10" s="76">
        <f>((((N10/1000)+1)/((SMOW!$Z$4/1000)+1))-1)*1000</f>
        <v>-29.198406348147298</v>
      </c>
      <c r="AA10" s="76">
        <f>((((P10/1000)+1)/((SMOW!$AA$4/1000)+1))-1)*1000</f>
        <v>-54.608933358511358</v>
      </c>
      <c r="AB10" s="76">
        <f>Z10*SMOW!$AN$6</f>
        <v>-29.934458710585059</v>
      </c>
      <c r="AC10" s="76">
        <f>AA10*SMOW!$AN$12</f>
        <v>-55.940731630256465</v>
      </c>
      <c r="AD10" s="76">
        <f t="shared" si="0"/>
        <v>-30.391641427742979</v>
      </c>
      <c r="AE10" s="76">
        <f t="shared" si="0"/>
        <v>-57.566330517504866</v>
      </c>
      <c r="AF10" s="44">
        <f>(AD10-SMOW!AN$14*AE10)</f>
        <v>3.381085499590597E-3</v>
      </c>
      <c r="AG10" s="45">
        <f t="shared" si="1"/>
        <v>3.381085499590597</v>
      </c>
      <c r="AI10" s="19"/>
      <c r="AK10">
        <v>25</v>
      </c>
      <c r="AL10">
        <v>0</v>
      </c>
      <c r="AM10">
        <v>0</v>
      </c>
      <c r="AN10">
        <v>0</v>
      </c>
    </row>
    <row r="11" spans="1:40" x14ac:dyDescent="0.2">
      <c r="A11">
        <v>4456</v>
      </c>
      <c r="B11" t="s">
        <v>145</v>
      </c>
      <c r="C11" t="s">
        <v>61</v>
      </c>
      <c r="D11" t="s">
        <v>24</v>
      </c>
      <c r="E11" t="s">
        <v>207</v>
      </c>
      <c r="F11" s="15">
        <v>-29.334055254802799</v>
      </c>
      <c r="G11" s="15">
        <v>-29.772902476203701</v>
      </c>
      <c r="H11" s="15">
        <v>4.5387081645570301E-3</v>
      </c>
      <c r="I11" s="15">
        <v>-54.812298323104301</v>
      </c>
      <c r="J11" s="15">
        <v>-56.371745143237298</v>
      </c>
      <c r="K11" s="15">
        <v>1.4643639507307901E-3</v>
      </c>
      <c r="L11" s="15">
        <v>-8.6210405743400095E-3</v>
      </c>
      <c r="M11" s="15">
        <v>4.6799479427419698E-3</v>
      </c>
      <c r="N11" s="15">
        <v>-39.229986394934897</v>
      </c>
      <c r="O11" s="15">
        <v>4.4924360730054297E-3</v>
      </c>
      <c r="P11" s="15">
        <v>-73.6178558493623</v>
      </c>
      <c r="Q11" s="15">
        <v>1.43522880596979E-3</v>
      </c>
      <c r="R11" s="15">
        <v>-108.18735923566599</v>
      </c>
      <c r="S11" s="15">
        <v>0.14929312414648699</v>
      </c>
      <c r="T11" s="15">
        <v>105.167629803785</v>
      </c>
      <c r="U11" s="15">
        <v>7.2491117725833804E-2</v>
      </c>
      <c r="V11" s="14">
        <v>44880.663807870369</v>
      </c>
      <c r="W11">
        <v>2.5</v>
      </c>
      <c r="X11" s="15">
        <v>0.14624393901079999</v>
      </c>
      <c r="Y11" s="15">
        <v>0.43956695089284598</v>
      </c>
      <c r="Z11" s="76">
        <f>((((N11/1000)+1)/((SMOW!$Z$4/1000)+1))-1)*1000</f>
        <v>-29.249809287523409</v>
      </c>
      <c r="AA11" s="76">
        <f>((((P11/1000)+1)/((SMOW!$AA$4/1000)+1))-1)*1000</f>
        <v>-54.710445106820551</v>
      </c>
      <c r="AB11" s="76">
        <f>Z11*SMOW!$AN$6</f>
        <v>-29.987157448591852</v>
      </c>
      <c r="AC11" s="76">
        <f>AA11*SMOW!$AN$12</f>
        <v>-56.04471903891362</v>
      </c>
      <c r="AD11" s="76">
        <f t="shared" si="0"/>
        <v>-30.445967828633403</v>
      </c>
      <c r="AE11" s="76">
        <f t="shared" si="0"/>
        <v>-57.67648582197446</v>
      </c>
      <c r="AF11" s="44">
        <f>(AD11-SMOW!AN$14*AE11)</f>
        <v>7.2166853691122412E-3</v>
      </c>
      <c r="AG11" s="45">
        <f t="shared" si="1"/>
        <v>7.2166853691122412</v>
      </c>
      <c r="AI11" s="19"/>
      <c r="AK11">
        <v>25</v>
      </c>
      <c r="AL11">
        <v>0</v>
      </c>
      <c r="AM11">
        <v>0</v>
      </c>
      <c r="AN11">
        <v>0</v>
      </c>
    </row>
    <row r="12" spans="1:40" x14ac:dyDescent="0.2">
      <c r="A12">
        <v>4457</v>
      </c>
      <c r="B12" t="s">
        <v>145</v>
      </c>
      <c r="C12" t="s">
        <v>61</v>
      </c>
      <c r="D12" t="s">
        <v>24</v>
      </c>
      <c r="E12" t="s">
        <v>208</v>
      </c>
      <c r="F12" s="15">
        <v>-29.320042228681899</v>
      </c>
      <c r="G12" s="15">
        <v>-29.7584663028079</v>
      </c>
      <c r="H12" s="15">
        <v>5.5361695512225299E-3</v>
      </c>
      <c r="I12" s="15">
        <v>-54.772422710663797</v>
      </c>
      <c r="J12" s="15">
        <v>-56.3295579946736</v>
      </c>
      <c r="K12" s="15">
        <v>1.3803799867964199E-3</v>
      </c>
      <c r="L12" s="15">
        <v>-1.64596816202871E-2</v>
      </c>
      <c r="M12" s="15">
        <v>5.90153196069598E-3</v>
      </c>
      <c r="N12" s="15">
        <v>-39.216116231497402</v>
      </c>
      <c r="O12" s="15">
        <v>5.4797283492253601E-3</v>
      </c>
      <c r="P12" s="15">
        <v>-73.578773606452799</v>
      </c>
      <c r="Q12" s="15">
        <v>1.3529157961337801E-3</v>
      </c>
      <c r="R12" s="15">
        <v>-107.444428549031</v>
      </c>
      <c r="S12" s="15">
        <v>0.187504586150187</v>
      </c>
      <c r="T12" s="15">
        <v>107.18184129110701</v>
      </c>
      <c r="U12" s="15">
        <v>5.7934573009543501E-2</v>
      </c>
      <c r="V12" s="14">
        <v>44880.739942129629</v>
      </c>
      <c r="W12">
        <v>2.5</v>
      </c>
      <c r="X12" s="15">
        <v>3.57089479813959E-2</v>
      </c>
      <c r="Y12" s="15">
        <v>4.0438065327489399E-2</v>
      </c>
      <c r="Z12" s="76">
        <f>((((N12/1000)+1)/((SMOW!$Z$4/1000)+1))-1)*1000</f>
        <v>-29.235795045185032</v>
      </c>
      <c r="AA12" s="76">
        <f>((((P12/1000)+1)/((SMOW!$AA$4/1000)+1))-1)*1000</f>
        <v>-54.670565197392882</v>
      </c>
      <c r="AB12" s="76">
        <f>Z12*SMOW!$AN$6</f>
        <v>-29.972789926144351</v>
      </c>
      <c r="AC12" s="76">
        <f>AA12*SMOW!$AN$12</f>
        <v>-56.003866541464419</v>
      </c>
      <c r="AD12" s="76">
        <f t="shared" si="0"/>
        <v>-30.431156255616386</v>
      </c>
      <c r="AE12" s="76">
        <f t="shared" si="0"/>
        <v>-57.63320875759284</v>
      </c>
      <c r="AF12" s="44">
        <f>(AD12-SMOW!AN$14*AE12)</f>
        <v>-8.2203160736682435E-4</v>
      </c>
      <c r="AG12" s="45">
        <f t="shared" si="1"/>
        <v>-0.82203160736682435</v>
      </c>
      <c r="AH12" s="2">
        <f>AVERAGE(AG9:AG12)</f>
        <v>4.5363282472727917</v>
      </c>
      <c r="AI12" s="19">
        <f>STDEV(AG9:AG12)</f>
        <v>4.1603161479275315</v>
      </c>
      <c r="AK12">
        <v>25</v>
      </c>
      <c r="AL12">
        <v>0</v>
      </c>
      <c r="AM12">
        <v>0</v>
      </c>
      <c r="AN12">
        <v>0</v>
      </c>
    </row>
    <row r="13" spans="1:40" x14ac:dyDescent="0.2">
      <c r="A13">
        <v>4570</v>
      </c>
      <c r="B13" t="s">
        <v>145</v>
      </c>
      <c r="C13" t="s">
        <v>61</v>
      </c>
      <c r="D13" t="s">
        <v>24</v>
      </c>
      <c r="E13" t="s">
        <v>314</v>
      </c>
      <c r="F13">
        <v>-28.9301541763523</v>
      </c>
      <c r="G13">
        <v>-29.356881864179002</v>
      </c>
      <c r="H13">
        <v>4.6389999134046397E-3</v>
      </c>
      <c r="I13">
        <v>-54.050664381312799</v>
      </c>
      <c r="J13">
        <v>-55.566267827255601</v>
      </c>
      <c r="K13">
        <v>1.2719245338857299E-3</v>
      </c>
      <c r="L13">
        <v>-1.7892451387996999E-2</v>
      </c>
      <c r="M13">
        <v>4.8546355520033601E-3</v>
      </c>
      <c r="N13">
        <v>-38.8302030845811</v>
      </c>
      <c r="O13">
        <v>4.5917053483171899E-3</v>
      </c>
      <c r="P13">
        <v>-72.871375459485193</v>
      </c>
      <c r="Q13">
        <v>1.2466181847374E-3</v>
      </c>
      <c r="R13">
        <v>-106.420721755421</v>
      </c>
      <c r="S13">
        <v>0.13196615108773799</v>
      </c>
      <c r="T13">
        <v>101.90178242068301</v>
      </c>
      <c r="U13">
        <v>6.8258945592488199E-2</v>
      </c>
      <c r="V13" s="14">
        <v>44942.668078703704</v>
      </c>
      <c r="W13">
        <v>2.5</v>
      </c>
      <c r="X13">
        <v>0.15868071186798699</v>
      </c>
      <c r="Y13">
        <v>0.34895993408211301</v>
      </c>
      <c r="Z13" s="76">
        <f>((((N13/1000)+1)/((SMOW!$Z$4/1000)+1))-1)*1000</f>
        <v>-28.845873153720337</v>
      </c>
      <c r="AA13" s="76">
        <f>((((P13/1000)+1)/((SMOW!$AA$4/1000)+1))-1)*1000</f>
        <v>-53.948729091524925</v>
      </c>
      <c r="AB13" s="76">
        <f>Z13*SMOW!$AN$6</f>
        <v>-29.57303863077464</v>
      </c>
      <c r="AC13" s="76">
        <f>AA13*SMOW!$AN$12</f>
        <v>-55.26442635474092</v>
      </c>
      <c r="AD13" s="76">
        <f t="shared" si="0"/>
        <v>-30.019137969477157</v>
      </c>
      <c r="AE13" s="76">
        <f t="shared" si="0"/>
        <v>-56.850206892668311</v>
      </c>
      <c r="AF13" s="44">
        <f>(AD13-SMOW!AN$14*AE13)</f>
        <v>-2.2287301482890598E-3</v>
      </c>
      <c r="AG13" s="45">
        <f t="shared" si="1"/>
        <v>-2.2287301482890598</v>
      </c>
      <c r="AK13">
        <v>25</v>
      </c>
      <c r="AL13">
        <v>0</v>
      </c>
      <c r="AM13">
        <v>0</v>
      </c>
      <c r="AN13">
        <v>0</v>
      </c>
    </row>
    <row r="14" spans="1:40" x14ac:dyDescent="0.2">
      <c r="A14">
        <v>4571</v>
      </c>
      <c r="B14" t="s">
        <v>145</v>
      </c>
      <c r="C14" t="s">
        <v>61</v>
      </c>
      <c r="D14" t="s">
        <v>24</v>
      </c>
      <c r="E14" t="s">
        <v>315</v>
      </c>
      <c r="F14">
        <v>-28.961259204788899</v>
      </c>
      <c r="G14">
        <v>-29.3889142597383</v>
      </c>
      <c r="H14">
        <v>5.4104553588669698E-3</v>
      </c>
      <c r="I14">
        <v>-54.093139222471002</v>
      </c>
      <c r="J14">
        <v>-55.611170647859304</v>
      </c>
      <c r="K14">
        <v>1.2267655655403E-3</v>
      </c>
      <c r="L14">
        <v>-2.6216157668588199E-2</v>
      </c>
      <c r="M14">
        <v>5.56958993644922E-3</v>
      </c>
      <c r="N14">
        <v>-38.860990997514499</v>
      </c>
      <c r="O14">
        <v>5.3552958120036001E-3</v>
      </c>
      <c r="P14">
        <v>-72.913005216574604</v>
      </c>
      <c r="Q14">
        <v>1.20235770414703E-3</v>
      </c>
      <c r="R14">
        <v>-107.035360050896</v>
      </c>
      <c r="S14">
        <v>0.137194445258742</v>
      </c>
      <c r="T14">
        <v>97.7794625576621</v>
      </c>
      <c r="U14">
        <v>5.7377347982102603E-2</v>
      </c>
      <c r="V14" s="14">
        <v>44942.744456018518</v>
      </c>
      <c r="W14">
        <v>2.5</v>
      </c>
      <c r="X14">
        <v>1.3144202705902599E-2</v>
      </c>
      <c r="Y14">
        <v>1.7482320919507799E-2</v>
      </c>
      <c r="Z14" s="76">
        <f>((((N14/1000)+1)/((SMOW!$Z$4/1000)+1))-1)*1000</f>
        <v>-28.876980881822224</v>
      </c>
      <c r="AA14" s="76">
        <f>((((P14/1000)+1)/((SMOW!$AA$4/1000)+1))-1)*1000</f>
        <v>-53.991208509762686</v>
      </c>
      <c r="AB14" s="76">
        <f>Z14*SMOW!$AN$6</f>
        <v>-29.604930542659929</v>
      </c>
      <c r="AC14" s="76">
        <f>AA14*SMOW!$AN$12</f>
        <v>-55.307941757611864</v>
      </c>
      <c r="AD14" s="76">
        <f t="shared" si="0"/>
        <v>-30.052002303642336</v>
      </c>
      <c r="AE14" s="76">
        <f t="shared" si="0"/>
        <v>-56.896268887469532</v>
      </c>
      <c r="AF14" s="44">
        <f>(AD14-SMOW!AN$14*AE14)</f>
        <v>-1.0772331058422679E-2</v>
      </c>
      <c r="AG14" s="45">
        <f t="shared" si="1"/>
        <v>-10.772331058422679</v>
      </c>
      <c r="AK14">
        <v>25</v>
      </c>
      <c r="AL14">
        <v>0</v>
      </c>
      <c r="AM14">
        <v>0</v>
      </c>
      <c r="AN14">
        <v>0</v>
      </c>
    </row>
    <row r="15" spans="1:40" x14ac:dyDescent="0.2">
      <c r="A15">
        <v>4572</v>
      </c>
      <c r="B15" t="s">
        <v>145</v>
      </c>
      <c r="C15" t="s">
        <v>61</v>
      </c>
      <c r="D15" t="s">
        <v>24</v>
      </c>
      <c r="E15" t="s">
        <v>316</v>
      </c>
      <c r="F15">
        <v>-28.117333686296501</v>
      </c>
      <c r="G15">
        <v>-28.520195966246298</v>
      </c>
      <c r="H15">
        <v>4.8670648569127299E-3</v>
      </c>
      <c r="I15">
        <v>-52.547431760116403</v>
      </c>
      <c r="J15">
        <v>-53.978403504997601</v>
      </c>
      <c r="K15">
        <v>3.84558182363153E-3</v>
      </c>
      <c r="L15">
        <v>-1.95989156075408E-2</v>
      </c>
      <c r="M15">
        <v>5.0244241203506804E-3</v>
      </c>
      <c r="N15">
        <v>-38.025669292582798</v>
      </c>
      <c r="O15">
        <v>4.8174451716441703E-3</v>
      </c>
      <c r="P15">
        <v>-71.398051318353794</v>
      </c>
      <c r="Q15">
        <v>3.7690697085488701E-3</v>
      </c>
      <c r="R15">
        <v>-104.46987339415</v>
      </c>
      <c r="S15">
        <v>0.142603154841558</v>
      </c>
      <c r="T15">
        <v>252.42179334235601</v>
      </c>
      <c r="U15">
        <v>0.12477770639614701</v>
      </c>
      <c r="V15" s="14">
        <v>44943.482175925928</v>
      </c>
      <c r="W15">
        <v>2.5</v>
      </c>
      <c r="X15">
        <v>2.9318026449812799E-2</v>
      </c>
      <c r="Y15">
        <v>3.11640056372877E-2</v>
      </c>
      <c r="Z15" s="76">
        <f>((((N15/1000)+1)/((SMOW!$Z$4/1000)+1))-1)*1000</f>
        <v>-28.032982117408235</v>
      </c>
      <c r="AA15" s="76">
        <f>((((P15/1000)+1)/((SMOW!$AA$4/1000)+1))-1)*1000</f>
        <v>-52.445334482315921</v>
      </c>
      <c r="AB15" s="76">
        <f>Z15*SMOW!$AN$6</f>
        <v>-28.739655710058031</v>
      </c>
      <c r="AC15" s="76">
        <f>AA15*SMOW!$AN$12</f>
        <v>-53.724367078797798</v>
      </c>
      <c r="AD15" s="76">
        <f t="shared" si="0"/>
        <v>-29.16072686542115</v>
      </c>
      <c r="AE15" s="76">
        <f t="shared" si="0"/>
        <v>-55.221385644984217</v>
      </c>
      <c r="AF15" s="44">
        <f>(AD15-SMOW!AN$14*AE15)</f>
        <v>-3.8352448694816133E-3</v>
      </c>
      <c r="AG15" s="45">
        <f t="shared" si="1"/>
        <v>-3.8352448694816133</v>
      </c>
      <c r="AK15">
        <v>25</v>
      </c>
      <c r="AL15">
        <v>0</v>
      </c>
      <c r="AM15">
        <v>0</v>
      </c>
      <c r="AN15">
        <v>0</v>
      </c>
    </row>
    <row r="16" spans="1:40" x14ac:dyDescent="0.2">
      <c r="A16">
        <v>4573</v>
      </c>
      <c r="B16" t="s">
        <v>145</v>
      </c>
      <c r="C16" t="s">
        <v>61</v>
      </c>
      <c r="D16" t="s">
        <v>24</v>
      </c>
      <c r="E16" t="s">
        <v>317</v>
      </c>
      <c r="F16">
        <v>-29.127095271993099</v>
      </c>
      <c r="G16">
        <v>-29.559710990930199</v>
      </c>
      <c r="H16">
        <v>5.4692534695249297E-3</v>
      </c>
      <c r="I16">
        <v>-54.416715293212299</v>
      </c>
      <c r="J16">
        <v>-55.953309441053598</v>
      </c>
      <c r="K16">
        <v>1.30226806567107E-3</v>
      </c>
      <c r="L16">
        <v>-1.6363606053915101E-2</v>
      </c>
      <c r="M16">
        <v>5.7413658223840203E-3</v>
      </c>
      <c r="N16">
        <v>-39.025136367408699</v>
      </c>
      <c r="O16">
        <v>5.4134944764181502E-3</v>
      </c>
      <c r="P16">
        <v>-73.230143382546601</v>
      </c>
      <c r="Q16">
        <v>1.2763579983060701E-3</v>
      </c>
      <c r="R16">
        <v>-107.448396396929</v>
      </c>
      <c r="S16">
        <v>0.135277190281753</v>
      </c>
      <c r="T16">
        <v>100.98946989818801</v>
      </c>
      <c r="U16">
        <v>5.1733849589957602E-2</v>
      </c>
      <c r="V16" s="14">
        <v>44943.577499999999</v>
      </c>
      <c r="W16">
        <v>2.5</v>
      </c>
      <c r="X16">
        <v>3.14795650962385E-3</v>
      </c>
      <c r="Y16">
        <v>2.3859350828744001E-3</v>
      </c>
      <c r="Z16" s="76">
        <f>((((N16/1000)+1)/((SMOW!$Z$4/1000)+1))-1)*1000</f>
        <v>-29.042831342258047</v>
      </c>
      <c r="AA16" s="76">
        <f>((((P16/1000)+1)/((SMOW!$AA$4/1000)+1))-1)*1000</f>
        <v>-54.314819448989304</v>
      </c>
      <c r="AB16" s="76">
        <f>Z16*SMOW!$AN$6</f>
        <v>-29.77496186905671</v>
      </c>
      <c r="AC16" s="76">
        <f>AA16*SMOW!$AN$12</f>
        <v>-55.639444894379686</v>
      </c>
      <c r="AD16" s="76">
        <f t="shared" si="0"/>
        <v>-30.227236318962536</v>
      </c>
      <c r="AE16" s="76">
        <f t="shared" si="0"/>
        <v>-57.247241790847987</v>
      </c>
      <c r="AF16" s="44">
        <f>(AD16-SMOW!AN$14*AE16)</f>
        <v>-6.926533947968494E-4</v>
      </c>
      <c r="AG16" s="45">
        <f t="shared" si="1"/>
        <v>-0.6926533947968494</v>
      </c>
      <c r="AH16" s="2">
        <f>AVERAGE(AG13:AG16)</f>
        <v>-4.3822398677475505</v>
      </c>
      <c r="AI16" s="2">
        <f>STDEV(AG13:AG16)</f>
        <v>4.449086850371839</v>
      </c>
      <c r="AK16">
        <v>25</v>
      </c>
      <c r="AL16">
        <v>0</v>
      </c>
      <c r="AM16">
        <v>0</v>
      </c>
      <c r="AN16">
        <v>0</v>
      </c>
    </row>
    <row r="17" spans="1:35" x14ac:dyDescent="0.2">
      <c r="V17" s="14"/>
      <c r="Z17" s="76"/>
      <c r="AA17" s="76"/>
      <c r="AB17" s="76"/>
      <c r="AC17" s="76"/>
      <c r="AD17" s="76"/>
      <c r="AE17" s="76"/>
      <c r="AF17" s="44"/>
      <c r="AG17" s="45"/>
    </row>
    <row r="18" spans="1:35" x14ac:dyDescent="0.2">
      <c r="B18" s="20"/>
      <c r="F18" s="16"/>
      <c r="G18" s="16"/>
      <c r="H18" s="16"/>
      <c r="I18" s="16"/>
      <c r="J18" s="16"/>
      <c r="K18" s="16"/>
      <c r="L18" s="15"/>
      <c r="M18" s="15"/>
      <c r="X18" s="15"/>
      <c r="Y18" s="18" t="s">
        <v>35</v>
      </c>
      <c r="Z18" s="16">
        <f t="shared" ref="Z18:AF18" si="2">AVERAGE(Z4:Z17)</f>
        <v>-28.968394913466767</v>
      </c>
      <c r="AA18" s="16">
        <f t="shared" si="2"/>
        <v>-54.178694362269091</v>
      </c>
      <c r="AB18" s="16">
        <f t="shared" si="2"/>
        <v>-29.698648998496317</v>
      </c>
      <c r="AC18" s="16">
        <f t="shared" si="2"/>
        <v>-55.500000000000078</v>
      </c>
      <c r="AD18" s="16">
        <f t="shared" si="2"/>
        <v>-30.148667952728246</v>
      </c>
      <c r="AE18" s="16">
        <f t="shared" si="2"/>
        <v>-57.099895827496233</v>
      </c>
      <c r="AF18" s="16">
        <f t="shared" si="2"/>
        <v>7.7044189762620618E-5</v>
      </c>
      <c r="AG18" s="16">
        <f>AVERAGE(AG4:AG17)</f>
        <v>7.7044189762620618E-2</v>
      </c>
      <c r="AH18" s="18" t="s">
        <v>35</v>
      </c>
    </row>
    <row r="19" spans="1:35" x14ac:dyDescent="0.2">
      <c r="Y19" s="15"/>
      <c r="Z19" s="15"/>
      <c r="AA19" s="15"/>
      <c r="AB19" s="15"/>
      <c r="AC19" s="15"/>
      <c r="AF19" s="15"/>
      <c r="AG19" s="2">
        <f>STDEV(AG4:AG17)</f>
        <v>6.2150684078879674</v>
      </c>
      <c r="AH19" s="18" t="s">
        <v>73</v>
      </c>
    </row>
    <row r="21" spans="1:35" x14ac:dyDescent="0.2">
      <c r="A21" s="17"/>
    </row>
    <row r="22" spans="1:35" x14ac:dyDescent="0.2">
      <c r="A22" t="s">
        <v>81</v>
      </c>
    </row>
    <row r="23" spans="1:35" x14ac:dyDescent="0.2">
      <c r="V23" s="14"/>
      <c r="Z23" s="76"/>
      <c r="AA23" s="76"/>
      <c r="AB23" s="76"/>
      <c r="AC23" s="76"/>
      <c r="AD23" s="76"/>
      <c r="AE23" s="76"/>
      <c r="AF23" s="44"/>
      <c r="AG23" s="45"/>
    </row>
    <row r="24" spans="1:35" x14ac:dyDescent="0.2">
      <c r="B24" s="20"/>
      <c r="C24" s="42"/>
      <c r="D24" s="42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4"/>
      <c r="W24" s="19"/>
      <c r="X24" s="15"/>
      <c r="Y24" s="15"/>
      <c r="Z24" s="16"/>
      <c r="AA24" s="16"/>
      <c r="AB24" s="16"/>
      <c r="AC24" s="16"/>
      <c r="AD24" s="16"/>
      <c r="AE24" s="16"/>
      <c r="AF24" s="15"/>
      <c r="AG24" s="2"/>
    </row>
    <row r="25" spans="1:35" x14ac:dyDescent="0.2">
      <c r="B25" s="20"/>
      <c r="C25" s="42"/>
      <c r="D25" s="42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4"/>
      <c r="X25" s="15"/>
      <c r="Y25" s="15"/>
      <c r="Z25" s="16"/>
      <c r="AA25" s="16"/>
      <c r="AB25" s="16"/>
      <c r="AC25" s="16"/>
      <c r="AD25" s="16"/>
      <c r="AE25" s="16"/>
      <c r="AF25" s="15"/>
      <c r="AG25" s="2"/>
    </row>
    <row r="26" spans="1:35" x14ac:dyDescent="0.2">
      <c r="B26" s="20"/>
      <c r="C26" s="42"/>
      <c r="D26" s="42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4"/>
      <c r="X26" s="15"/>
      <c r="Y26" s="15"/>
      <c r="Z26" s="16"/>
      <c r="AA26" s="16"/>
      <c r="AB26" s="16"/>
      <c r="AC26" s="16"/>
      <c r="AD26" s="16"/>
      <c r="AE26" s="16"/>
      <c r="AF26" s="15"/>
      <c r="AG26" s="2"/>
    </row>
    <row r="27" spans="1:35" x14ac:dyDescent="0.2">
      <c r="B27" s="20"/>
      <c r="C27" s="42"/>
      <c r="D27" s="42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4"/>
      <c r="X27" s="15"/>
      <c r="Y27" s="15"/>
      <c r="Z27" s="16"/>
      <c r="AA27" s="16"/>
      <c r="AB27" s="16"/>
      <c r="AC27" s="16"/>
      <c r="AD27" s="16"/>
      <c r="AE27" s="16"/>
      <c r="AF27" s="15"/>
      <c r="AG27" s="2"/>
      <c r="AH27" s="2"/>
      <c r="AI27" s="2"/>
    </row>
    <row r="28" spans="1:35" x14ac:dyDescent="0.2">
      <c r="B28" s="20"/>
      <c r="C28" s="42"/>
      <c r="D28" s="42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4"/>
      <c r="X28" s="15"/>
      <c r="Y28" s="15"/>
      <c r="Z28" s="16"/>
      <c r="AA28" s="16"/>
      <c r="AB28" s="16"/>
      <c r="AC28" s="16"/>
      <c r="AD28" s="16"/>
      <c r="AE28" s="16"/>
      <c r="AF28" s="15"/>
      <c r="AG28" s="2"/>
    </row>
    <row r="29" spans="1:35" x14ac:dyDescent="0.2">
      <c r="B29" s="20"/>
      <c r="C29" s="42"/>
      <c r="D29" s="42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4"/>
      <c r="X29" s="15"/>
      <c r="Y29" s="15"/>
      <c r="Z29" s="16"/>
      <c r="AA29" s="16"/>
      <c r="AB29" s="16"/>
      <c r="AC29" s="16"/>
      <c r="AD29" s="16"/>
      <c r="AE29" s="16"/>
      <c r="AF29" s="15"/>
      <c r="AG29" s="2"/>
    </row>
    <row r="30" spans="1:35" x14ac:dyDescent="0.2">
      <c r="B30" s="20"/>
      <c r="C30" s="42"/>
      <c r="D30" s="42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4"/>
      <c r="X30" s="15"/>
      <c r="Y30" s="15"/>
      <c r="Z30" s="16"/>
      <c r="AA30" s="16"/>
      <c r="AB30" s="16"/>
      <c r="AC30" s="16"/>
      <c r="AD30" s="16"/>
      <c r="AE30" s="16"/>
      <c r="AF30" s="15"/>
      <c r="AG30" s="2"/>
    </row>
    <row r="31" spans="1:35" s="20" customFormat="1" x14ac:dyDescent="0.2">
      <c r="A31" s="46"/>
      <c r="C31" s="42"/>
      <c r="D31" s="42"/>
      <c r="E31" s="42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14"/>
      <c r="W31" s="47"/>
      <c r="X31" s="47"/>
      <c r="Y31" s="47"/>
      <c r="Z31" s="48"/>
      <c r="AA31" s="48"/>
      <c r="AB31" s="48"/>
      <c r="AC31" s="48"/>
      <c r="AD31" s="48"/>
      <c r="AE31" s="48"/>
      <c r="AF31" s="47"/>
      <c r="AG31" s="49"/>
      <c r="AH31" s="45"/>
      <c r="AI31" s="45"/>
    </row>
    <row r="32" spans="1:35" s="20" customFormat="1" x14ac:dyDescent="0.2">
      <c r="A32" s="46"/>
      <c r="C32" s="42"/>
      <c r="D32" s="42"/>
      <c r="E32" s="42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14"/>
      <c r="W32" s="47"/>
      <c r="X32" s="47"/>
      <c r="Y32" s="47"/>
      <c r="Z32" s="48"/>
      <c r="AA32" s="48"/>
      <c r="AB32" s="48"/>
      <c r="AC32" s="48"/>
      <c r="AD32" s="48"/>
      <c r="AE32" s="48"/>
      <c r="AF32" s="47"/>
      <c r="AG32" s="49"/>
    </row>
    <row r="33" spans="1:37" s="20" customFormat="1" x14ac:dyDescent="0.2">
      <c r="A33" s="46"/>
      <c r="C33" s="42"/>
      <c r="D33" s="42"/>
      <c r="E33" s="42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14"/>
      <c r="W33" s="47"/>
      <c r="X33" s="47"/>
      <c r="Y33" s="47"/>
      <c r="Z33" s="48"/>
      <c r="AA33" s="48"/>
      <c r="AB33" s="48"/>
      <c r="AC33" s="48"/>
      <c r="AD33" s="48"/>
      <c r="AE33" s="48"/>
      <c r="AF33" s="47"/>
      <c r="AG33" s="49"/>
    </row>
    <row r="34" spans="1:37" s="20" customFormat="1" x14ac:dyDescent="0.2">
      <c r="A34" s="46"/>
      <c r="C34" s="42"/>
      <c r="D34" s="42"/>
      <c r="E34" s="42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14"/>
      <c r="W34" s="47"/>
      <c r="X34" s="47"/>
      <c r="Y34" s="47"/>
      <c r="Z34" s="48"/>
      <c r="AA34" s="48"/>
      <c r="AB34" s="48"/>
      <c r="AC34" s="48"/>
      <c r="AD34" s="48"/>
      <c r="AE34" s="48"/>
      <c r="AF34" s="47"/>
      <c r="AG34" s="49"/>
      <c r="AH34" s="44"/>
      <c r="AI34" s="45"/>
      <c r="AJ34" s="45"/>
      <c r="AK34" s="45"/>
    </row>
    <row r="35" spans="1:37" x14ac:dyDescent="0.2">
      <c r="B35" s="20"/>
      <c r="C35" s="42"/>
      <c r="D35" s="42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4"/>
      <c r="X35" s="15"/>
      <c r="Y35" s="15"/>
      <c r="Z35" s="16"/>
      <c r="AA35" s="16"/>
      <c r="AB35" s="16"/>
      <c r="AC35" s="16"/>
      <c r="AD35" s="16"/>
      <c r="AE35" s="16"/>
      <c r="AF35" s="15"/>
      <c r="AG35" s="2"/>
    </row>
    <row r="36" spans="1:37" x14ac:dyDescent="0.2">
      <c r="B36" s="20"/>
      <c r="C36" s="42"/>
      <c r="D36" s="42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4"/>
      <c r="X36" s="15"/>
      <c r="Y36" s="15"/>
      <c r="Z36" s="16"/>
      <c r="AA36" s="16"/>
      <c r="AB36" s="16"/>
      <c r="AC36" s="16"/>
      <c r="AD36" s="16"/>
      <c r="AE36" s="16"/>
      <c r="AF36" s="15"/>
      <c r="AG36" s="2"/>
    </row>
    <row r="37" spans="1:37" x14ac:dyDescent="0.2">
      <c r="B37" s="20"/>
      <c r="C37" s="42"/>
      <c r="D37" s="42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4"/>
      <c r="X37" s="15"/>
      <c r="Y37" s="15"/>
      <c r="Z37" s="16"/>
      <c r="AA37" s="16"/>
      <c r="AB37" s="16"/>
      <c r="AC37" s="16"/>
      <c r="AD37" s="16"/>
      <c r="AE37" s="16"/>
      <c r="AF37" s="15"/>
      <c r="AG37" s="2"/>
    </row>
    <row r="38" spans="1:37" x14ac:dyDescent="0.2">
      <c r="B38" s="20"/>
      <c r="C38" s="42"/>
      <c r="D38" s="42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4"/>
      <c r="X38" s="15"/>
      <c r="Y38" s="15"/>
      <c r="Z38" s="16"/>
      <c r="AA38" s="16"/>
      <c r="AB38" s="16"/>
      <c r="AC38" s="16"/>
      <c r="AD38" s="16"/>
      <c r="AE38" s="16"/>
      <c r="AF38" s="15"/>
      <c r="AG38" s="2"/>
    </row>
    <row r="43" spans="1:37" x14ac:dyDescent="0.2">
      <c r="B43" s="20"/>
      <c r="C43" s="42"/>
      <c r="D43" s="4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4"/>
      <c r="X43" s="15"/>
      <c r="Y43" s="15"/>
      <c r="Z43" s="16"/>
      <c r="AA43" s="16"/>
      <c r="AB43" s="16"/>
      <c r="AC43" s="16"/>
      <c r="AD43" s="16"/>
      <c r="AE43" s="16"/>
      <c r="AF43" s="15"/>
      <c r="AG43" s="2"/>
      <c r="AH43" s="51"/>
      <c r="AI43" s="53"/>
    </row>
    <row r="44" spans="1:37" x14ac:dyDescent="0.2">
      <c r="B44" s="20"/>
      <c r="C44" s="42"/>
      <c r="D44" s="4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4"/>
      <c r="X44" s="15"/>
      <c r="Y44" s="15"/>
      <c r="Z44" s="16"/>
      <c r="AA44" s="16"/>
      <c r="AB44" s="16"/>
      <c r="AC44" s="16"/>
      <c r="AD44" s="16"/>
      <c r="AE44" s="16"/>
      <c r="AF44" s="15"/>
      <c r="AG44" s="2"/>
      <c r="AH44" s="54"/>
      <c r="AI44" s="39"/>
    </row>
    <row r="45" spans="1:37" x14ac:dyDescent="0.2">
      <c r="B45" s="20"/>
      <c r="C45" s="42"/>
      <c r="D45" s="42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4"/>
      <c r="X45" s="15"/>
      <c r="Y45" s="15"/>
      <c r="Z45" s="16"/>
      <c r="AA45" s="16"/>
      <c r="AB45" s="16"/>
      <c r="AC45" s="16"/>
      <c r="AD45" s="16"/>
      <c r="AE45" s="16"/>
      <c r="AF45" s="15"/>
      <c r="AG45" s="2"/>
    </row>
    <row r="46" spans="1:37" x14ac:dyDescent="0.2">
      <c r="B46" s="20"/>
      <c r="C46" s="42"/>
      <c r="D46" s="42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4"/>
      <c r="X46" s="15"/>
      <c r="Y46" s="15"/>
      <c r="Z46" s="16"/>
      <c r="AA46" s="16"/>
      <c r="AB46" s="16"/>
      <c r="AC46" s="16"/>
      <c r="AD46" s="16"/>
      <c r="AE46" s="16"/>
      <c r="AF46" s="15"/>
      <c r="AG46" s="2"/>
    </row>
    <row r="47" spans="1:37" x14ac:dyDescent="0.2">
      <c r="B47" s="20"/>
      <c r="C47" s="42"/>
      <c r="D47" s="4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4"/>
      <c r="X47" s="15"/>
      <c r="Y47" s="15"/>
      <c r="Z47" s="16"/>
      <c r="AA47" s="16"/>
      <c r="AB47" s="16"/>
      <c r="AC47" s="16"/>
      <c r="AD47" s="16"/>
      <c r="AE47" s="16"/>
      <c r="AF47" s="15"/>
      <c r="AG47" s="2"/>
    </row>
    <row r="48" spans="1:37" x14ac:dyDescent="0.2">
      <c r="B48" s="20"/>
      <c r="C48" s="42"/>
      <c r="D48" s="42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4"/>
      <c r="X48" s="15"/>
      <c r="Y48" s="15"/>
      <c r="Z48" s="16"/>
      <c r="AA48" s="16"/>
      <c r="AB48" s="16"/>
      <c r="AC48" s="16"/>
      <c r="AD48" s="16"/>
      <c r="AE48" s="16"/>
      <c r="AF48" s="15"/>
      <c r="AG48" s="2"/>
      <c r="AH48" s="55"/>
      <c r="AI48" s="55"/>
    </row>
    <row r="49" spans="2:35" x14ac:dyDescent="0.2">
      <c r="B49" s="20"/>
      <c r="C49" s="42"/>
      <c r="D49" s="4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4"/>
      <c r="W49" s="19"/>
      <c r="X49" s="15"/>
      <c r="Y49" s="15"/>
      <c r="Z49" s="16"/>
      <c r="AA49" s="16"/>
      <c r="AB49" s="16"/>
      <c r="AC49" s="16"/>
      <c r="AD49" s="16"/>
      <c r="AE49" s="16"/>
      <c r="AF49" s="15"/>
      <c r="AG49" s="2"/>
      <c r="AH49" s="56"/>
      <c r="AI49" s="56"/>
    </row>
    <row r="50" spans="2:35" x14ac:dyDescent="0.2">
      <c r="B50" s="20"/>
      <c r="C50" s="42"/>
      <c r="D50" s="4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4"/>
      <c r="W50" s="19"/>
      <c r="X50" s="15"/>
      <c r="Y50" s="15"/>
      <c r="Z50" s="16"/>
      <c r="AA50" s="16"/>
      <c r="AB50" s="16"/>
      <c r="AC50" s="16"/>
      <c r="AD50" s="16"/>
      <c r="AE50" s="16"/>
      <c r="AF50" s="15"/>
      <c r="AG50" s="2"/>
      <c r="AH50" s="2"/>
      <c r="AI50" s="2"/>
    </row>
    <row r="51" spans="2:35" x14ac:dyDescent="0.2">
      <c r="B51" s="20"/>
      <c r="C51" s="42"/>
      <c r="D51" s="4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4"/>
      <c r="W51" s="19"/>
      <c r="X51" s="15"/>
      <c r="Y51" s="15"/>
      <c r="Z51" s="16"/>
      <c r="AA51" s="16"/>
      <c r="AB51" s="16"/>
      <c r="AC51" s="16"/>
      <c r="AD51" s="16"/>
      <c r="AE51" s="16"/>
      <c r="AF51" s="15"/>
      <c r="AG51" s="2"/>
    </row>
  </sheetData>
  <dataValidations count="2">
    <dataValidation type="list" allowBlank="1" showInputMessage="1" showErrorMessage="1" sqref="D43:D51 D23:D38 D4:D17" xr:uid="{00000000-0002-0000-0200-000000000000}">
      <formula1>INDIRECT(C4)</formula1>
    </dataValidation>
    <dataValidation type="list" allowBlank="1" showInputMessage="1" showErrorMessage="1" sqref="C43:C51 C23:C38 C4:C17" xr:uid="{00000000-0002-0000-02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3"/>
  <sheetViews>
    <sheetView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9.5" bestFit="1" customWidth="1"/>
    <col min="2" max="2" width="7" style="20" customWidth="1"/>
    <col min="3" max="3" width="13.5" style="42" customWidth="1"/>
    <col min="4" max="4" width="12.6640625" style="42" customWidth="1"/>
    <col min="5" max="5" width="41.5" customWidth="1"/>
    <col min="6" max="7" width="17" style="15" bestFit="1" customWidth="1"/>
    <col min="8" max="8" width="16.33203125" style="15" bestFit="1" customWidth="1"/>
    <col min="9" max="10" width="18.1640625" style="15" bestFit="1" customWidth="1"/>
    <col min="11" max="11" width="16.33203125" style="15" bestFit="1" customWidth="1"/>
    <col min="12" max="12" width="17" style="15" bestFit="1" customWidth="1"/>
    <col min="13" max="13" width="16.33203125" style="15" bestFit="1" customWidth="1"/>
    <col min="14" max="14" width="18.1640625" style="15" bestFit="1" customWidth="1"/>
    <col min="15" max="15" width="16.33203125" style="15" bestFit="1" customWidth="1"/>
    <col min="16" max="16" width="18.1640625" style="15" bestFit="1" customWidth="1"/>
    <col min="17" max="17" width="16.33203125" style="15" bestFit="1" customWidth="1"/>
    <col min="18" max="18" width="18.1640625" style="15" bestFit="1" customWidth="1"/>
    <col min="19" max="19" width="16.33203125" style="15" bestFit="1" customWidth="1"/>
    <col min="20" max="20" width="18.5" style="15" bestFit="1" customWidth="1"/>
    <col min="21" max="21" width="16.33203125" style="15" bestFit="1" customWidth="1"/>
    <col min="22" max="22" width="21.5" style="15" bestFit="1" customWidth="1"/>
    <col min="23" max="23" width="13.6640625" bestFit="1" customWidth="1"/>
    <col min="24" max="24" width="14.6640625" customWidth="1"/>
    <col min="25" max="25" width="14.5" customWidth="1"/>
    <col min="26" max="27" width="15.33203125" bestFit="1" customWidth="1"/>
    <col min="28" max="28" width="23.6640625" bestFit="1" customWidth="1"/>
    <col min="29" max="29" width="13.5" customWidth="1"/>
    <col min="30" max="30" width="11" customWidth="1"/>
    <col min="31" max="31" width="10.83203125" customWidth="1"/>
    <col min="32" max="32" width="10.6640625" customWidth="1"/>
    <col min="33" max="33" width="13.6640625" customWidth="1"/>
    <col min="34" max="34" width="8.5" customWidth="1"/>
    <col min="35" max="35" width="7.6640625" bestFit="1" customWidth="1"/>
    <col min="36" max="36" width="18.1640625" customWidth="1"/>
    <col min="37" max="37" width="9.5" bestFit="1" customWidth="1"/>
    <col min="38" max="38" width="7.1640625" bestFit="1" customWidth="1"/>
    <col min="39" max="39" width="10" bestFit="1" customWidth="1"/>
    <col min="40" max="40" width="11.83203125" bestFit="1" customWidth="1"/>
  </cols>
  <sheetData>
    <row r="1" spans="1:40" s="18" customFormat="1" x14ac:dyDescent="0.2">
      <c r="A1" s="59" t="s">
        <v>0</v>
      </c>
      <c r="B1" s="60" t="s">
        <v>78</v>
      </c>
      <c r="C1" s="57" t="s">
        <v>64</v>
      </c>
      <c r="D1" s="57" t="s">
        <v>57</v>
      </c>
      <c r="E1" s="18" t="s">
        <v>1</v>
      </c>
      <c r="F1" s="41" t="s">
        <v>2</v>
      </c>
      <c r="G1" s="41" t="s">
        <v>3</v>
      </c>
      <c r="H1" s="41" t="s">
        <v>4</v>
      </c>
      <c r="I1" s="41" t="s">
        <v>5</v>
      </c>
      <c r="J1" s="41" t="s">
        <v>6</v>
      </c>
      <c r="K1" s="41" t="s">
        <v>7</v>
      </c>
      <c r="L1" s="41" t="s">
        <v>8</v>
      </c>
      <c r="M1" s="41" t="s">
        <v>9</v>
      </c>
      <c r="N1" s="41" t="s">
        <v>10</v>
      </c>
      <c r="O1" s="41" t="s">
        <v>11</v>
      </c>
      <c r="P1" s="41" t="s">
        <v>12</v>
      </c>
      <c r="Q1" s="41" t="s">
        <v>13</v>
      </c>
      <c r="R1" s="41" t="s">
        <v>14</v>
      </c>
      <c r="S1" s="41" t="s">
        <v>15</v>
      </c>
      <c r="T1" s="41" t="s">
        <v>16</v>
      </c>
      <c r="U1" s="41" t="s">
        <v>17</v>
      </c>
      <c r="V1" s="41" t="s">
        <v>18</v>
      </c>
      <c r="W1" s="52" t="s">
        <v>19</v>
      </c>
      <c r="X1" s="50" t="s">
        <v>20</v>
      </c>
      <c r="Y1" s="41" t="s">
        <v>21</v>
      </c>
      <c r="Z1" s="5" t="s">
        <v>42</v>
      </c>
      <c r="AA1" s="5" t="s">
        <v>43</v>
      </c>
      <c r="AB1" s="5" t="s">
        <v>110</v>
      </c>
      <c r="AC1" s="5" t="s">
        <v>91</v>
      </c>
      <c r="AD1" s="18" t="s">
        <v>31</v>
      </c>
      <c r="AE1" s="18" t="s">
        <v>32</v>
      </c>
      <c r="AF1" s="18" t="s">
        <v>33</v>
      </c>
      <c r="AG1" s="18" t="s">
        <v>34</v>
      </c>
      <c r="AH1" s="64" t="s">
        <v>72</v>
      </c>
      <c r="AI1" s="57" t="s">
        <v>73</v>
      </c>
      <c r="AJ1" s="57" t="s">
        <v>80</v>
      </c>
      <c r="AK1" s="18" t="s">
        <v>112</v>
      </c>
      <c r="AL1" s="22" t="s">
        <v>113</v>
      </c>
      <c r="AM1" s="22" t="s">
        <v>114</v>
      </c>
      <c r="AN1" s="22" t="s">
        <v>115</v>
      </c>
    </row>
    <row r="2" spans="1:40" x14ac:dyDescent="0.2">
      <c r="B2"/>
      <c r="C2"/>
      <c r="D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 s="14"/>
      <c r="Z2" s="76"/>
      <c r="AA2" s="76"/>
      <c r="AB2" s="76"/>
      <c r="AC2" s="76"/>
      <c r="AD2" s="76"/>
      <c r="AE2" s="76"/>
      <c r="AF2" s="44"/>
      <c r="AG2" s="45"/>
      <c r="AH2" s="2"/>
      <c r="AI2" s="2"/>
    </row>
    <row r="3" spans="1:40" x14ac:dyDescent="0.2">
      <c r="B3"/>
      <c r="C3"/>
      <c r="D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4"/>
      <c r="Z3" s="76"/>
      <c r="AA3" s="76"/>
      <c r="AB3" s="76"/>
      <c r="AC3" s="76"/>
      <c r="AD3" s="76"/>
      <c r="AE3" s="76"/>
      <c r="AF3" s="44"/>
      <c r="AG3" s="45"/>
      <c r="AH3" s="2"/>
      <c r="AI3" s="2"/>
    </row>
    <row r="4" spans="1:40" x14ac:dyDescent="0.2">
      <c r="B4"/>
      <c r="C4"/>
      <c r="D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14"/>
      <c r="Z4" s="76"/>
      <c r="AA4" s="76"/>
      <c r="AB4" s="76"/>
      <c r="AC4" s="76"/>
      <c r="AD4" s="76"/>
      <c r="AE4" s="76"/>
      <c r="AF4" s="44"/>
      <c r="AG4" s="45"/>
      <c r="AH4" s="2"/>
      <c r="AI4" s="2"/>
    </row>
    <row r="5" spans="1:40" x14ac:dyDescent="0.2">
      <c r="B5"/>
      <c r="C5"/>
      <c r="D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 s="14"/>
      <c r="Z5" s="76"/>
      <c r="AA5" s="76"/>
      <c r="AB5" s="76"/>
      <c r="AC5" s="76"/>
      <c r="AD5" s="76"/>
      <c r="AE5" s="76"/>
      <c r="AF5" s="44"/>
      <c r="AG5" s="45"/>
    </row>
    <row r="6" spans="1:40" x14ac:dyDescent="0.2">
      <c r="B6"/>
      <c r="C6"/>
      <c r="D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 s="14"/>
      <c r="Z6" s="76"/>
      <c r="AA6" s="76"/>
      <c r="AB6" s="76"/>
      <c r="AC6" s="76"/>
      <c r="AD6" s="76"/>
      <c r="AE6" s="76"/>
      <c r="AF6" s="44"/>
      <c r="AG6" s="45"/>
    </row>
    <row r="7" spans="1:40" x14ac:dyDescent="0.2">
      <c r="B7"/>
      <c r="C7"/>
      <c r="D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 s="14"/>
      <c r="Z7" s="76"/>
      <c r="AA7" s="76"/>
      <c r="AB7" s="76"/>
      <c r="AC7" s="76"/>
      <c r="AD7" s="76"/>
      <c r="AE7" s="76"/>
      <c r="AF7" s="44"/>
      <c r="AG7" s="45"/>
      <c r="AH7" s="2"/>
      <c r="AI7" s="2"/>
    </row>
    <row r="8" spans="1:40" x14ac:dyDescent="0.2">
      <c r="B8"/>
      <c r="C8"/>
      <c r="D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4"/>
      <c r="Z8" s="76"/>
      <c r="AA8" s="76"/>
      <c r="AB8" s="76"/>
      <c r="AC8" s="76"/>
      <c r="AD8" s="76"/>
      <c r="AE8" s="76"/>
      <c r="AF8" s="44"/>
      <c r="AG8" s="45"/>
      <c r="AK8" s="20"/>
      <c r="AL8" s="20"/>
      <c r="AM8" s="20"/>
      <c r="AN8" s="20"/>
    </row>
    <row r="9" spans="1:40" x14ac:dyDescent="0.2">
      <c r="B9"/>
      <c r="C9"/>
      <c r="D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 s="14"/>
      <c r="X9" s="67"/>
      <c r="Z9" s="76"/>
      <c r="AA9" s="76"/>
      <c r="AB9" s="76"/>
      <c r="AC9" s="76"/>
      <c r="AD9" s="76"/>
      <c r="AE9" s="76"/>
      <c r="AF9" s="44"/>
      <c r="AG9" s="45"/>
    </row>
    <row r="10" spans="1:40" x14ac:dyDescent="0.2">
      <c r="B10"/>
      <c r="C10"/>
      <c r="D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 s="14"/>
      <c r="Z10" s="76"/>
      <c r="AA10" s="76"/>
      <c r="AB10" s="76"/>
      <c r="AC10" s="76"/>
      <c r="AD10" s="76"/>
      <c r="AE10" s="76"/>
      <c r="AF10" s="44"/>
      <c r="AG10" s="45"/>
    </row>
    <row r="11" spans="1:40" x14ac:dyDescent="0.2">
      <c r="B11"/>
      <c r="C11"/>
      <c r="D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4"/>
      <c r="Z11" s="76"/>
      <c r="AA11" s="76"/>
      <c r="AB11" s="76"/>
      <c r="AC11" s="76"/>
      <c r="AD11" s="76"/>
      <c r="AE11" s="76"/>
      <c r="AF11" s="44"/>
      <c r="AG11" s="45"/>
      <c r="AH11" s="2"/>
      <c r="AI11" s="2"/>
    </row>
    <row r="12" spans="1:40" x14ac:dyDescent="0.2">
      <c r="B12"/>
      <c r="C12"/>
      <c r="D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 s="14"/>
      <c r="Z12" s="76"/>
      <c r="AA12" s="76"/>
      <c r="AB12" s="76"/>
      <c r="AC12" s="76"/>
      <c r="AD12" s="76"/>
      <c r="AE12" s="76"/>
      <c r="AF12" s="44"/>
      <c r="AG12" s="45"/>
      <c r="AH12" s="2"/>
      <c r="AI12" s="2"/>
      <c r="AK12" s="20"/>
      <c r="AL12" s="20"/>
      <c r="AM12" s="20"/>
      <c r="AN12" s="20"/>
    </row>
    <row r="13" spans="1:40" x14ac:dyDescent="0.2">
      <c r="B13"/>
      <c r="C13"/>
      <c r="D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 s="14"/>
      <c r="Z13" s="76"/>
      <c r="AA13" s="76"/>
      <c r="AB13" s="76"/>
      <c r="AC13" s="76"/>
      <c r="AD13" s="76"/>
      <c r="AE13" s="76"/>
      <c r="AF13" s="44"/>
      <c r="AG13" s="45"/>
    </row>
    <row r="14" spans="1:40" x14ac:dyDescent="0.2">
      <c r="B14"/>
      <c r="C14"/>
      <c r="D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 s="14"/>
      <c r="Z14" s="76"/>
      <c r="AA14" s="76"/>
      <c r="AB14" s="76"/>
      <c r="AC14" s="76"/>
      <c r="AD14" s="76"/>
      <c r="AE14" s="76"/>
      <c r="AF14" s="44"/>
      <c r="AG14" s="45"/>
    </row>
    <row r="15" spans="1:40" x14ac:dyDescent="0.2">
      <c r="B15"/>
      <c r="C15"/>
      <c r="D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4"/>
      <c r="Z15" s="76"/>
      <c r="AA15" s="76"/>
      <c r="AB15" s="76"/>
      <c r="AC15" s="76"/>
      <c r="AD15" s="76"/>
      <c r="AE15" s="76"/>
      <c r="AF15" s="44"/>
      <c r="AG15" s="45"/>
      <c r="AH15" s="2"/>
      <c r="AI15" s="2"/>
    </row>
    <row r="16" spans="1:40" x14ac:dyDescent="0.2">
      <c r="B16"/>
      <c r="C16"/>
      <c r="D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 s="14"/>
      <c r="Z16" s="76"/>
      <c r="AA16" s="76"/>
      <c r="AB16" s="76"/>
      <c r="AC16" s="76"/>
      <c r="AD16" s="76"/>
      <c r="AE16" s="76"/>
      <c r="AF16" s="44"/>
      <c r="AG16" s="45"/>
    </row>
    <row r="17" spans="2:41" x14ac:dyDescent="0.2">
      <c r="B17"/>
      <c r="C17"/>
      <c r="D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 s="14"/>
      <c r="Z17" s="76"/>
      <c r="AA17" s="76"/>
      <c r="AB17" s="76"/>
      <c r="AC17" s="76"/>
      <c r="AD17" s="76"/>
      <c r="AE17" s="76"/>
      <c r="AF17" s="44"/>
      <c r="AG17" s="45"/>
    </row>
    <row r="18" spans="2:41" x14ac:dyDescent="0.2">
      <c r="B18"/>
      <c r="C18"/>
      <c r="D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 s="14"/>
      <c r="Z18" s="76"/>
      <c r="AA18" s="76"/>
      <c r="AB18" s="76"/>
      <c r="AC18" s="76"/>
      <c r="AD18" s="76"/>
      <c r="AE18" s="76"/>
      <c r="AF18" s="44"/>
      <c r="AG18" s="45"/>
      <c r="AK18" s="20"/>
      <c r="AL18" s="20"/>
      <c r="AM18" s="20"/>
      <c r="AN18" s="20"/>
    </row>
    <row r="19" spans="2:41" x14ac:dyDescent="0.2">
      <c r="B19"/>
      <c r="C19"/>
      <c r="D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 s="14"/>
      <c r="Z19" s="76"/>
      <c r="AA19" s="76"/>
      <c r="AB19" s="76"/>
      <c r="AC19" s="76"/>
      <c r="AD19" s="76"/>
      <c r="AE19" s="76"/>
      <c r="AF19" s="44"/>
      <c r="AG19" s="45"/>
      <c r="AH19" s="2"/>
      <c r="AI19" s="2"/>
      <c r="AK19" s="20"/>
      <c r="AL19" s="20"/>
      <c r="AM19" s="20"/>
      <c r="AN19" s="20"/>
    </row>
    <row r="20" spans="2:41" x14ac:dyDescent="0.2">
      <c r="B20"/>
      <c r="C20"/>
      <c r="D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 s="14"/>
      <c r="Z20" s="76"/>
      <c r="AA20" s="76"/>
      <c r="AB20" s="76"/>
      <c r="AC20" s="76"/>
      <c r="AD20" s="76"/>
      <c r="AE20" s="76"/>
      <c r="AF20" s="44"/>
      <c r="AG20" s="45"/>
      <c r="AK20" s="20"/>
      <c r="AL20" s="20"/>
      <c r="AM20" s="20"/>
      <c r="AN20" s="20"/>
    </row>
    <row r="21" spans="2:41" x14ac:dyDescent="0.2">
      <c r="B21"/>
      <c r="C21"/>
      <c r="D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 s="14"/>
      <c r="Z21" s="76"/>
      <c r="AA21" s="76"/>
      <c r="AB21" s="76"/>
      <c r="AC21" s="76"/>
      <c r="AD21" s="76"/>
      <c r="AE21" s="76"/>
      <c r="AF21" s="44"/>
      <c r="AG21" s="45"/>
      <c r="AH21" s="2"/>
      <c r="AI21" s="2"/>
      <c r="AK21" s="20"/>
      <c r="AL21" s="20"/>
      <c r="AM21" s="20"/>
      <c r="AN21" s="20"/>
    </row>
    <row r="22" spans="2:41" x14ac:dyDescent="0.2">
      <c r="B22"/>
      <c r="C22"/>
      <c r="D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 s="14"/>
      <c r="Z22" s="76"/>
      <c r="AA22" s="76"/>
      <c r="AB22" s="76"/>
      <c r="AC22" s="76"/>
      <c r="AD22" s="76"/>
      <c r="AE22" s="76"/>
      <c r="AF22" s="44"/>
      <c r="AG22" s="45"/>
      <c r="AK22" s="20"/>
      <c r="AL22" s="20"/>
      <c r="AM22" s="20"/>
      <c r="AN22" s="20"/>
    </row>
    <row r="23" spans="2:41" x14ac:dyDescent="0.2">
      <c r="B23"/>
      <c r="C23"/>
      <c r="D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 s="14"/>
      <c r="Z23" s="76"/>
      <c r="AA23" s="76"/>
      <c r="AB23" s="76"/>
      <c r="AC23" s="76"/>
      <c r="AD23" s="76"/>
      <c r="AE23" s="76"/>
      <c r="AF23" s="44"/>
      <c r="AG23" s="45"/>
      <c r="AK23" s="20"/>
      <c r="AL23" s="20"/>
      <c r="AM23" s="20"/>
      <c r="AN23" s="20"/>
    </row>
    <row r="24" spans="2:41" x14ac:dyDescent="0.2">
      <c r="B24"/>
      <c r="C24"/>
      <c r="D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 s="14"/>
      <c r="Z24" s="76"/>
      <c r="AA24" s="76"/>
      <c r="AB24" s="76"/>
      <c r="AC24" s="76"/>
      <c r="AD24" s="76"/>
      <c r="AE24" s="76"/>
      <c r="AF24" s="44"/>
      <c r="AG24" s="45"/>
      <c r="AH24" s="2"/>
      <c r="AI24" s="2"/>
      <c r="AK24" s="20"/>
      <c r="AL24" s="20"/>
      <c r="AM24" s="20"/>
      <c r="AN24" s="20"/>
    </row>
    <row r="25" spans="2:41" x14ac:dyDescent="0.2">
      <c r="B25"/>
      <c r="C25"/>
      <c r="D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 s="14"/>
      <c r="Z25" s="76"/>
      <c r="AA25" s="76"/>
      <c r="AB25" s="76"/>
      <c r="AC25" s="76"/>
      <c r="AD25" s="76"/>
      <c r="AE25" s="76"/>
      <c r="AF25" s="44"/>
      <c r="AG25" s="45"/>
      <c r="AK25" s="20"/>
      <c r="AL25" s="20"/>
      <c r="AM25" s="20"/>
      <c r="AN25" s="20"/>
    </row>
    <row r="26" spans="2:41" x14ac:dyDescent="0.2">
      <c r="B26"/>
      <c r="C26"/>
      <c r="D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 s="14"/>
      <c r="Z26" s="76"/>
      <c r="AA26" s="76"/>
      <c r="AB26" s="76"/>
      <c r="AC26" s="76"/>
      <c r="AD26" s="76"/>
      <c r="AE26" s="76"/>
      <c r="AF26" s="44"/>
      <c r="AG26" s="45"/>
      <c r="AH26" s="2"/>
      <c r="AI26" s="2"/>
      <c r="AK26" s="20"/>
      <c r="AL26" s="20"/>
      <c r="AM26" s="20"/>
      <c r="AN26" s="20"/>
    </row>
    <row r="27" spans="2:41" x14ac:dyDescent="0.2">
      <c r="B27"/>
      <c r="C27"/>
      <c r="D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 s="14"/>
      <c r="Y27" s="67"/>
      <c r="Z27" s="76"/>
      <c r="AA27" s="76"/>
      <c r="AB27" s="76"/>
      <c r="AC27" s="76"/>
      <c r="AD27" s="76"/>
      <c r="AE27" s="76"/>
      <c r="AF27" s="44"/>
      <c r="AG27" s="45"/>
      <c r="AK27" s="20"/>
      <c r="AL27" s="20"/>
      <c r="AM27" s="20"/>
      <c r="AN27" s="20"/>
    </row>
    <row r="28" spans="2:41" x14ac:dyDescent="0.2">
      <c r="C28" s="63"/>
      <c r="V28" s="14"/>
      <c r="X28" s="15"/>
      <c r="Y28" s="15"/>
      <c r="Z28" s="16"/>
      <c r="AA28" s="16"/>
      <c r="AB28" s="16"/>
      <c r="AC28" s="16"/>
      <c r="AD28" s="16"/>
      <c r="AE28" s="16"/>
      <c r="AF28" s="15"/>
      <c r="AG28" s="39"/>
      <c r="AH28" s="46"/>
      <c r="AI28" s="46"/>
      <c r="AL28" s="20"/>
      <c r="AM28" s="20"/>
      <c r="AN28" s="20"/>
      <c r="AO28" s="20"/>
    </row>
    <row r="29" spans="2:41" x14ac:dyDescent="0.2">
      <c r="C29" s="63"/>
      <c r="V29" s="14"/>
      <c r="X29" s="15"/>
      <c r="Y29" s="15"/>
      <c r="Z29" s="16"/>
      <c r="AA29" s="16"/>
      <c r="AB29" s="16"/>
      <c r="AC29" s="16"/>
      <c r="AD29" s="16"/>
      <c r="AE29" s="16"/>
      <c r="AF29" s="15"/>
      <c r="AG29" s="39"/>
      <c r="AH29" s="54"/>
      <c r="AI29" s="54"/>
    </row>
    <row r="30" spans="2:41" x14ac:dyDescent="0.2">
      <c r="C30" s="63"/>
      <c r="V30" s="14"/>
      <c r="X30" s="15"/>
      <c r="Y30" s="15"/>
      <c r="Z30" s="16"/>
      <c r="AA30" s="16"/>
      <c r="AB30" s="16"/>
      <c r="AC30" s="16"/>
      <c r="AD30" s="16"/>
      <c r="AE30" s="16"/>
      <c r="AF30" s="15"/>
      <c r="AG30" s="39"/>
    </row>
    <row r="50" spans="1:22" x14ac:dyDescent="0.2">
      <c r="A50" s="20"/>
      <c r="B50" s="42"/>
      <c r="D50"/>
      <c r="E50" s="15"/>
      <c r="V50"/>
    </row>
    <row r="51" spans="1:22" x14ac:dyDescent="0.2">
      <c r="A51" s="20"/>
      <c r="B51" s="42"/>
      <c r="D51"/>
      <c r="E51" s="15"/>
      <c r="V51"/>
    </row>
    <row r="52" spans="1:22" x14ac:dyDescent="0.2">
      <c r="A52" s="20"/>
      <c r="B52" s="42"/>
      <c r="D52"/>
      <c r="E52" s="15"/>
      <c r="V52"/>
    </row>
    <row r="53" spans="1:22" x14ac:dyDescent="0.2">
      <c r="A53" s="20"/>
      <c r="B53" s="42"/>
      <c r="D53"/>
      <c r="E53" s="15"/>
      <c r="V53"/>
    </row>
  </sheetData>
  <dataValidations count="2">
    <dataValidation type="list" allowBlank="1" showInputMessage="1" showErrorMessage="1" sqref="C2:C7 C9:C30" xr:uid="{00000000-0002-0000-0300-000000000000}">
      <formula1>Type</formula1>
    </dataValidation>
    <dataValidation type="list" allowBlank="1" showInputMessage="1" showErrorMessage="1" sqref="D1:D30" xr:uid="{00000000-0002-0000-0300-000001000000}">
      <formula1>INDIRECT(C1)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7"/>
  <sheetViews>
    <sheetView workbookViewId="0">
      <selection activeCell="E27" sqref="E27"/>
    </sheetView>
  </sheetViews>
  <sheetFormatPr baseColWidth="10" defaultColWidth="8.83203125" defaultRowHeight="15" x14ac:dyDescent="0.2"/>
  <cols>
    <col min="1" max="1" width="14.33203125" customWidth="1"/>
    <col min="2" max="2" width="13.5" customWidth="1"/>
    <col min="3" max="3" width="21.5" customWidth="1"/>
    <col min="4" max="4" width="24.6640625" customWidth="1"/>
    <col min="5" max="5" width="21.5" customWidth="1"/>
    <col min="6" max="7" width="13.5" customWidth="1"/>
    <col min="8" max="8" width="12.5" customWidth="1"/>
    <col min="9" max="9" width="13.5" customWidth="1"/>
  </cols>
  <sheetData>
    <row r="1" spans="1:9" x14ac:dyDescent="0.2">
      <c r="A1" t="s">
        <v>44</v>
      </c>
      <c r="B1" t="s">
        <v>61</v>
      </c>
      <c r="C1" t="s">
        <v>63</v>
      </c>
      <c r="D1" t="s">
        <v>62</v>
      </c>
      <c r="E1" t="s">
        <v>48</v>
      </c>
      <c r="F1" t="s">
        <v>126</v>
      </c>
      <c r="G1" s="71" t="s">
        <v>119</v>
      </c>
      <c r="H1" s="75" t="s">
        <v>132</v>
      </c>
      <c r="I1" s="71" t="s">
        <v>142</v>
      </c>
    </row>
    <row r="2" spans="1:9" x14ac:dyDescent="0.2">
      <c r="A2" t="s">
        <v>62</v>
      </c>
      <c r="B2" t="s">
        <v>22</v>
      </c>
      <c r="C2" t="s">
        <v>50</v>
      </c>
      <c r="D2" t="s">
        <v>71</v>
      </c>
      <c r="E2" t="s">
        <v>45</v>
      </c>
      <c r="F2" t="s">
        <v>101</v>
      </c>
      <c r="G2" s="72" t="s">
        <v>121</v>
      </c>
      <c r="H2" s="77" t="s">
        <v>134</v>
      </c>
      <c r="I2" s="74" t="s">
        <v>141</v>
      </c>
    </row>
    <row r="3" spans="1:9" x14ac:dyDescent="0.2">
      <c r="A3" t="s">
        <v>61</v>
      </c>
      <c r="B3" t="s">
        <v>24</v>
      </c>
      <c r="C3" t="s">
        <v>52</v>
      </c>
      <c r="D3" t="s">
        <v>77</v>
      </c>
      <c r="E3" t="s">
        <v>46</v>
      </c>
      <c r="F3" t="s">
        <v>102</v>
      </c>
      <c r="G3" s="73" t="s">
        <v>120</v>
      </c>
      <c r="H3" s="78" t="s">
        <v>133</v>
      </c>
    </row>
    <row r="4" spans="1:9" x14ac:dyDescent="0.2">
      <c r="A4" t="s">
        <v>48</v>
      </c>
      <c r="B4" t="s">
        <v>58</v>
      </c>
      <c r="C4" t="s">
        <v>55</v>
      </c>
      <c r="D4" t="s">
        <v>47</v>
      </c>
      <c r="E4" t="s">
        <v>47</v>
      </c>
      <c r="F4" t="s">
        <v>127</v>
      </c>
      <c r="G4" s="72" t="s">
        <v>122</v>
      </c>
      <c r="H4" s="77" t="s">
        <v>143</v>
      </c>
      <c r="I4" s="72"/>
    </row>
    <row r="5" spans="1:9" x14ac:dyDescent="0.2">
      <c r="A5" t="s">
        <v>63</v>
      </c>
      <c r="B5" t="s">
        <v>59</v>
      </c>
      <c r="C5" t="s">
        <v>60</v>
      </c>
      <c r="D5" t="s">
        <v>49</v>
      </c>
      <c r="E5" t="s">
        <v>49</v>
      </c>
      <c r="F5" t="s">
        <v>130</v>
      </c>
      <c r="G5" s="73" t="s">
        <v>125</v>
      </c>
      <c r="H5" s="77" t="s">
        <v>144</v>
      </c>
      <c r="I5" s="73"/>
    </row>
    <row r="6" spans="1:9" x14ac:dyDescent="0.2">
      <c r="A6" t="s">
        <v>88</v>
      </c>
      <c r="B6" t="s">
        <v>65</v>
      </c>
      <c r="C6" t="s">
        <v>87</v>
      </c>
      <c r="D6" t="s">
        <v>51</v>
      </c>
      <c r="E6" t="s">
        <v>51</v>
      </c>
      <c r="G6" s="72"/>
      <c r="I6" s="72"/>
    </row>
    <row r="7" spans="1:9" x14ac:dyDescent="0.2">
      <c r="A7" t="s">
        <v>119</v>
      </c>
      <c r="B7" t="s">
        <v>66</v>
      </c>
      <c r="C7" t="s">
        <v>82</v>
      </c>
      <c r="D7" t="s">
        <v>53</v>
      </c>
      <c r="E7" t="s">
        <v>53</v>
      </c>
    </row>
    <row r="8" spans="1:9" x14ac:dyDescent="0.2">
      <c r="A8" t="s">
        <v>126</v>
      </c>
      <c r="B8" t="s">
        <v>67</v>
      </c>
      <c r="C8" t="s">
        <v>83</v>
      </c>
      <c r="D8" t="s">
        <v>54</v>
      </c>
      <c r="E8" t="s">
        <v>54</v>
      </c>
    </row>
    <row r="9" spans="1:9" x14ac:dyDescent="0.2">
      <c r="A9" t="s">
        <v>132</v>
      </c>
      <c r="B9" t="s">
        <v>68</v>
      </c>
      <c r="C9" t="s">
        <v>84</v>
      </c>
      <c r="D9" t="s">
        <v>79</v>
      </c>
      <c r="E9" t="s">
        <v>140</v>
      </c>
    </row>
    <row r="10" spans="1:9" x14ac:dyDescent="0.2">
      <c r="A10" t="s">
        <v>142</v>
      </c>
      <c r="B10" t="s">
        <v>69</v>
      </c>
      <c r="C10" t="s">
        <v>107</v>
      </c>
      <c r="D10" t="s">
        <v>86</v>
      </c>
      <c r="E10" t="s">
        <v>94</v>
      </c>
    </row>
    <row r="11" spans="1:9" x14ac:dyDescent="0.2">
      <c r="B11" t="s">
        <v>104</v>
      </c>
      <c r="C11" t="s">
        <v>89</v>
      </c>
      <c r="D11" t="s">
        <v>90</v>
      </c>
      <c r="E11" t="s">
        <v>97</v>
      </c>
    </row>
    <row r="12" spans="1:9" x14ac:dyDescent="0.2">
      <c r="B12" t="s">
        <v>70</v>
      </c>
      <c r="C12" t="s">
        <v>98</v>
      </c>
      <c r="D12" t="s">
        <v>92</v>
      </c>
      <c r="E12" t="s">
        <v>139</v>
      </c>
    </row>
    <row r="13" spans="1:9" x14ac:dyDescent="0.2">
      <c r="C13" t="s">
        <v>100</v>
      </c>
      <c r="D13" t="s">
        <v>93</v>
      </c>
      <c r="E13" t="s">
        <v>99</v>
      </c>
    </row>
    <row r="14" spans="1:9" x14ac:dyDescent="0.2">
      <c r="C14" t="s">
        <v>111</v>
      </c>
      <c r="D14" t="s">
        <v>95</v>
      </c>
      <c r="E14" t="s">
        <v>103</v>
      </c>
    </row>
    <row r="15" spans="1:9" x14ac:dyDescent="0.2">
      <c r="C15" t="s">
        <v>116</v>
      </c>
      <c r="D15" t="s">
        <v>105</v>
      </c>
      <c r="E15" t="s">
        <v>108</v>
      </c>
    </row>
    <row r="16" spans="1:9" x14ac:dyDescent="0.2">
      <c r="C16" t="s">
        <v>117</v>
      </c>
      <c r="D16" t="s">
        <v>106</v>
      </c>
      <c r="E16" t="s">
        <v>109</v>
      </c>
    </row>
    <row r="17" spans="1:5" x14ac:dyDescent="0.2">
      <c r="D17" t="s">
        <v>56</v>
      </c>
      <c r="E17" t="s">
        <v>56</v>
      </c>
    </row>
    <row r="18" spans="1:5" x14ac:dyDescent="0.2">
      <c r="D18" t="s">
        <v>118</v>
      </c>
      <c r="E18" t="s">
        <v>124</v>
      </c>
    </row>
    <row r="19" spans="1:5" x14ac:dyDescent="0.2">
      <c r="A19" t="s">
        <v>64</v>
      </c>
      <c r="B19" t="s">
        <v>57</v>
      </c>
      <c r="D19" t="s">
        <v>128</v>
      </c>
      <c r="E19" t="s">
        <v>123</v>
      </c>
    </row>
    <row r="20" spans="1:5" x14ac:dyDescent="0.2">
      <c r="A20" s="58" t="s">
        <v>62</v>
      </c>
      <c r="B20" s="58" t="s">
        <v>77</v>
      </c>
      <c r="D20" t="s">
        <v>45</v>
      </c>
      <c r="E20" t="s">
        <v>129</v>
      </c>
    </row>
    <row r="21" spans="1:5" x14ac:dyDescent="0.2">
      <c r="D21" t="s">
        <v>138</v>
      </c>
      <c r="E21" t="s">
        <v>131</v>
      </c>
    </row>
    <row r="22" spans="1:5" x14ac:dyDescent="0.2">
      <c r="D22" t="s">
        <v>137</v>
      </c>
      <c r="E22" t="s">
        <v>135</v>
      </c>
    </row>
    <row r="23" spans="1:5" x14ac:dyDescent="0.2">
      <c r="D23" t="s">
        <v>146</v>
      </c>
      <c r="E23" t="s">
        <v>136</v>
      </c>
    </row>
    <row r="24" spans="1:5" x14ac:dyDescent="0.2">
      <c r="D24" t="s">
        <v>147</v>
      </c>
      <c r="E24" t="s">
        <v>137</v>
      </c>
    </row>
    <row r="25" spans="1:5" x14ac:dyDescent="0.2">
      <c r="D25" t="s">
        <v>148</v>
      </c>
      <c r="E25" t="s">
        <v>270</v>
      </c>
    </row>
    <row r="26" spans="1:5" x14ac:dyDescent="0.2">
      <c r="D26" t="s">
        <v>149</v>
      </c>
      <c r="E26" t="s">
        <v>303</v>
      </c>
    </row>
    <row r="27" spans="1:5" x14ac:dyDescent="0.2">
      <c r="D27" t="s">
        <v>238</v>
      </c>
    </row>
  </sheetData>
  <dataValidations count="2">
    <dataValidation type="list" allowBlank="1" showInputMessage="1" showErrorMessage="1" sqref="A20 A10" xr:uid="{00000000-0002-0000-0400-000000000000}">
      <formula1>Type</formula1>
    </dataValidation>
    <dataValidation type="list" allowBlank="1" showInputMessage="1" showErrorMessage="1" sqref="B20 I3" xr:uid="{00000000-0002-0000-0400-000001000000}">
      <formula1>INDIRECT(A3)</formula1>
    </dataValidation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Microsoft Office User</cp:lastModifiedBy>
  <cp:lastPrinted>2018-07-24T20:05:26Z</cp:lastPrinted>
  <dcterms:created xsi:type="dcterms:W3CDTF">2018-05-08T13:04:56Z</dcterms:created>
  <dcterms:modified xsi:type="dcterms:W3CDTF">2023-04-12T18:20:22Z</dcterms:modified>
</cp:coreProperties>
</file>