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akirsten/Downloads/"/>
    </mc:Choice>
  </mc:AlternateContent>
  <xr:revisionPtr revIDLastSave="0" documentId="13_ncr:1_{028D903B-FEBF-4B47-B133-9B7A8BA5B7D8}" xr6:coauthVersionLast="47" xr6:coauthVersionMax="47" xr10:uidLastSave="{00000000-0000-0000-0000-000000000000}"/>
  <bookViews>
    <workbookView xWindow="0" yWindow="500" windowWidth="21600" windowHeight="9600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7" l="1"/>
  <c r="AA4" i="7"/>
  <c r="Z4" i="7"/>
  <c r="Z16" i="8" l="1"/>
  <c r="Z54" i="10"/>
  <c r="Z15" i="8"/>
  <c r="Z12" i="8"/>
  <c r="Z13" i="8"/>
  <c r="Z52" i="10"/>
  <c r="Z53" i="10"/>
  <c r="Z51" i="10"/>
  <c r="Z14" i="8"/>
  <c r="AA16" i="8"/>
  <c r="AA54" i="10"/>
  <c r="AA12" i="8"/>
  <c r="AA13" i="8"/>
  <c r="AA52" i="10"/>
  <c r="AA14" i="8"/>
  <c r="AA15" i="8"/>
  <c r="AA53" i="10"/>
  <c r="AA51" i="10"/>
  <c r="Z42" i="10"/>
  <c r="Z40" i="10"/>
  <c r="Z37" i="10"/>
  <c r="Z46" i="10"/>
  <c r="Z50" i="10"/>
  <c r="Z48" i="10"/>
  <c r="Z47" i="10"/>
  <c r="Z43" i="10"/>
  <c r="Z44" i="10"/>
  <c r="Z41" i="10"/>
  <c r="Z45" i="10"/>
  <c r="Z39" i="10"/>
  <c r="Z49" i="10"/>
  <c r="Z38" i="10"/>
  <c r="Z29" i="7"/>
  <c r="Z28" i="7"/>
  <c r="Z33" i="10"/>
  <c r="Z24" i="10"/>
  <c r="Z28" i="10"/>
  <c r="Z36" i="10"/>
  <c r="Z35" i="10"/>
  <c r="Z27" i="10"/>
  <c r="Z32" i="10"/>
  <c r="Z26" i="10"/>
  <c r="Z23" i="10"/>
  <c r="Z34" i="10"/>
  <c r="Z31" i="10"/>
  <c r="Z30" i="10"/>
  <c r="Z25" i="10"/>
  <c r="Z29" i="10"/>
  <c r="Z22" i="10"/>
  <c r="Z18" i="10"/>
  <c r="Z17" i="10"/>
  <c r="Z19" i="10"/>
  <c r="Z20" i="10"/>
  <c r="Z21" i="10"/>
  <c r="Z9" i="8"/>
  <c r="Z16" i="10"/>
  <c r="Z15" i="10"/>
  <c r="Z14" i="10"/>
  <c r="Z10" i="8"/>
  <c r="Z13" i="10"/>
  <c r="Z11" i="8"/>
  <c r="AA44" i="10"/>
  <c r="AA45" i="10"/>
  <c r="AA42" i="10"/>
  <c r="AA46" i="10"/>
  <c r="AA40" i="10"/>
  <c r="AA37" i="10"/>
  <c r="AA39" i="10"/>
  <c r="AA29" i="7"/>
  <c r="AA49" i="10"/>
  <c r="AA41" i="10"/>
  <c r="AA50" i="10"/>
  <c r="AA48" i="10"/>
  <c r="AA28" i="7"/>
  <c r="AA47" i="10"/>
  <c r="AA43" i="10"/>
  <c r="AA38" i="10"/>
  <c r="AA27" i="10"/>
  <c r="AA29" i="10"/>
  <c r="AA33" i="10"/>
  <c r="AA24" i="10"/>
  <c r="AA28" i="10"/>
  <c r="AA26" i="10"/>
  <c r="AA30" i="10"/>
  <c r="AA36" i="10"/>
  <c r="AA32" i="10"/>
  <c r="AA34" i="10"/>
  <c r="AA35" i="10"/>
  <c r="AA23" i="10"/>
  <c r="AA31" i="10"/>
  <c r="AA25" i="10"/>
  <c r="AA22" i="10"/>
  <c r="AA18" i="10"/>
  <c r="AA17" i="10"/>
  <c r="AA20" i="10"/>
  <c r="AA21" i="10"/>
  <c r="AA19" i="10"/>
  <c r="AA9" i="8"/>
  <c r="AA15" i="10"/>
  <c r="AA14" i="10"/>
  <c r="AA13" i="10"/>
  <c r="AA16" i="10"/>
  <c r="AA11" i="8"/>
  <c r="AA10" i="8"/>
  <c r="Z26" i="7"/>
  <c r="Z25" i="7"/>
  <c r="Z24" i="7"/>
  <c r="Z23" i="7"/>
  <c r="Z8" i="10"/>
  <c r="Z10" i="10"/>
  <c r="Z12" i="10"/>
  <c r="Z11" i="10"/>
  <c r="Z9" i="10"/>
  <c r="Z7" i="10"/>
  <c r="Z6" i="10"/>
  <c r="AA7" i="10"/>
  <c r="AA11" i="10"/>
  <c r="AA8" i="10"/>
  <c r="AA24" i="7"/>
  <c r="AA12" i="10"/>
  <c r="AA9" i="10"/>
  <c r="AA23" i="7"/>
  <c r="AA10" i="10"/>
  <c r="AA26" i="7"/>
  <c r="AA25" i="7"/>
  <c r="AA6" i="10"/>
  <c r="Z24" i="8" l="1"/>
  <c r="AA24" i="8"/>
  <c r="Z39" i="7"/>
  <c r="AM3" i="7" s="1"/>
  <c r="AA39" i="7" l="1"/>
  <c r="AM10" i="7" s="1"/>
  <c r="AN11" i="7"/>
  <c r="AN4" i="7" l="1"/>
  <c r="AM11" i="7" l="1"/>
  <c r="AN12" i="7" l="1"/>
  <c r="AC12" i="8" l="1"/>
  <c r="AE12" i="8" s="1"/>
  <c r="AC54" i="10"/>
  <c r="AE54" i="10" s="1"/>
  <c r="AC16" i="8"/>
  <c r="AE16" i="8" s="1"/>
  <c r="AC15" i="8"/>
  <c r="AE15" i="8" s="1"/>
  <c r="AC53" i="10"/>
  <c r="AE53" i="10" s="1"/>
  <c r="AC14" i="8"/>
  <c r="AE14" i="8" s="1"/>
  <c r="AC51" i="10"/>
  <c r="AE51" i="10" s="1"/>
  <c r="AC52" i="10"/>
  <c r="AE52" i="10" s="1"/>
  <c r="AC13" i="8"/>
  <c r="AE13" i="8" s="1"/>
  <c r="AC48" i="10"/>
  <c r="AE48" i="10" s="1"/>
  <c r="AC33" i="10"/>
  <c r="AE33" i="10" s="1"/>
  <c r="AC43" i="10"/>
  <c r="AE43" i="10" s="1"/>
  <c r="AC41" i="10"/>
  <c r="AE41" i="10" s="1"/>
  <c r="AC44" i="10"/>
  <c r="AE44" i="10" s="1"/>
  <c r="AC38" i="10"/>
  <c r="AE38" i="10" s="1"/>
  <c r="AC29" i="7"/>
  <c r="AE29" i="7" s="1"/>
  <c r="AC42" i="10"/>
  <c r="AE42" i="10" s="1"/>
  <c r="AC29" i="10"/>
  <c r="AE29" i="10" s="1"/>
  <c r="AC31" i="10"/>
  <c r="AE31" i="10" s="1"/>
  <c r="AC30" i="10"/>
  <c r="AE30" i="10" s="1"/>
  <c r="AC16" i="10"/>
  <c r="AE16" i="10" s="1"/>
  <c r="AC26" i="10"/>
  <c r="AE26" i="10" s="1"/>
  <c r="AC17" i="10"/>
  <c r="AE17" i="10" s="1"/>
  <c r="AC21" i="10"/>
  <c r="AE21" i="10" s="1"/>
  <c r="AC32" i="10"/>
  <c r="AE32" i="10" s="1"/>
  <c r="AC22" i="10"/>
  <c r="AE22" i="10" s="1"/>
  <c r="AC35" i="10"/>
  <c r="AE35" i="10" s="1"/>
  <c r="AC36" i="10"/>
  <c r="AE36" i="10" s="1"/>
  <c r="AC46" i="10"/>
  <c r="AE46" i="10" s="1"/>
  <c r="AC50" i="10"/>
  <c r="AE50" i="10" s="1"/>
  <c r="AC20" i="10"/>
  <c r="AE20" i="10" s="1"/>
  <c r="AC45" i="10"/>
  <c r="AE45" i="10" s="1"/>
  <c r="AC47" i="10"/>
  <c r="AE47" i="10" s="1"/>
  <c r="AC18" i="10"/>
  <c r="AE18" i="10" s="1"/>
  <c r="AC40" i="10"/>
  <c r="AE40" i="10" s="1"/>
  <c r="AC49" i="10"/>
  <c r="AE49" i="10" s="1"/>
  <c r="AC19" i="10"/>
  <c r="AE19" i="10" s="1"/>
  <c r="AC27" i="10"/>
  <c r="AE27" i="10" s="1"/>
  <c r="AC28" i="7"/>
  <c r="AE28" i="7" s="1"/>
  <c r="AC37" i="10"/>
  <c r="AE37" i="10" s="1"/>
  <c r="AC39" i="10"/>
  <c r="AE39" i="10" s="1"/>
  <c r="AC25" i="10"/>
  <c r="AE25" i="10" s="1"/>
  <c r="AC28" i="10"/>
  <c r="AE28" i="10" s="1"/>
  <c r="AC23" i="10"/>
  <c r="AE23" i="10" s="1"/>
  <c r="AC24" i="10"/>
  <c r="AE24" i="10" s="1"/>
  <c r="AC34" i="10"/>
  <c r="AE34" i="10" s="1"/>
  <c r="AC9" i="8"/>
  <c r="AE9" i="8" s="1"/>
  <c r="AC10" i="8"/>
  <c r="AE10" i="8" s="1"/>
  <c r="AC11" i="8"/>
  <c r="AE11" i="8" s="1"/>
  <c r="AC14" i="10"/>
  <c r="AE14" i="10" s="1"/>
  <c r="AC15" i="10"/>
  <c r="AE15" i="10" s="1"/>
  <c r="AC13" i="10"/>
  <c r="AE13" i="10" s="1"/>
  <c r="AC10" i="10"/>
  <c r="AE10" i="10" s="1"/>
  <c r="AC12" i="10"/>
  <c r="AE12" i="10" s="1"/>
  <c r="AC6" i="10"/>
  <c r="AE6" i="10" s="1"/>
  <c r="AC25" i="7"/>
  <c r="AE25" i="7" s="1"/>
  <c r="AC8" i="10"/>
  <c r="AE8" i="10" s="1"/>
  <c r="AC23" i="7"/>
  <c r="AE23" i="7" s="1"/>
  <c r="AC9" i="10"/>
  <c r="AE9" i="10" s="1"/>
  <c r="AC11" i="10"/>
  <c r="AE11" i="10" s="1"/>
  <c r="AC26" i="7"/>
  <c r="AE26" i="7" s="1"/>
  <c r="AC7" i="10"/>
  <c r="AE7" i="10" s="1"/>
  <c r="AC24" i="7"/>
  <c r="AE24" i="7" s="1"/>
  <c r="AE24" i="8" l="1"/>
  <c r="AC24" i="8"/>
  <c r="AE39" i="7"/>
  <c r="AC39" i="7"/>
  <c r="AM4" i="7" l="1"/>
  <c r="AN6" i="7" l="1"/>
  <c r="AB12" i="8" l="1"/>
  <c r="AD12" i="8" s="1"/>
  <c r="AF12" i="8" s="1"/>
  <c r="AG12" i="8" s="1"/>
  <c r="AB54" i="10"/>
  <c r="AD54" i="10" s="1"/>
  <c r="AF54" i="10" s="1"/>
  <c r="AG54" i="10" s="1"/>
  <c r="AB16" i="8"/>
  <c r="AD16" i="8" s="1"/>
  <c r="AF16" i="8" s="1"/>
  <c r="AG16" i="8" s="1"/>
  <c r="AB53" i="10"/>
  <c r="AD53" i="10" s="1"/>
  <c r="AF53" i="10" s="1"/>
  <c r="AG53" i="10" s="1"/>
  <c r="AB15" i="8"/>
  <c r="AD15" i="8" s="1"/>
  <c r="AF15" i="8" s="1"/>
  <c r="AG15" i="8" s="1"/>
  <c r="AB13" i="8"/>
  <c r="AD13" i="8" s="1"/>
  <c r="AF13" i="8" s="1"/>
  <c r="AG13" i="8" s="1"/>
  <c r="AB14" i="8"/>
  <c r="AD14" i="8" s="1"/>
  <c r="AF14" i="8" s="1"/>
  <c r="AG14" i="8" s="1"/>
  <c r="AB52" i="10"/>
  <c r="AD52" i="10" s="1"/>
  <c r="AF52" i="10" s="1"/>
  <c r="AG52" i="10" s="1"/>
  <c r="AB51" i="10"/>
  <c r="AD51" i="10" s="1"/>
  <c r="AF51" i="10" s="1"/>
  <c r="AG51" i="10" s="1"/>
  <c r="AB34" i="10"/>
  <c r="AD34" i="10" s="1"/>
  <c r="AF34" i="10" s="1"/>
  <c r="AG34" i="10" s="1"/>
  <c r="AB17" i="10"/>
  <c r="AD17" i="10" s="1"/>
  <c r="AF17" i="10" s="1"/>
  <c r="AG17" i="10" s="1"/>
  <c r="AB18" i="10"/>
  <c r="AD18" i="10" s="1"/>
  <c r="AF18" i="10" s="1"/>
  <c r="AG18" i="10" s="1"/>
  <c r="AB23" i="10"/>
  <c r="AD23" i="10" s="1"/>
  <c r="AF23" i="10" s="1"/>
  <c r="AG23" i="10" s="1"/>
  <c r="AB25" i="10"/>
  <c r="AD25" i="10" s="1"/>
  <c r="AF25" i="10" s="1"/>
  <c r="AG25" i="10" s="1"/>
  <c r="AB41" i="10"/>
  <c r="AD41" i="10" s="1"/>
  <c r="AF41" i="10" s="1"/>
  <c r="AG41" i="10" s="1"/>
  <c r="AB44" i="10"/>
  <c r="AD44" i="10" s="1"/>
  <c r="AF44" i="10" s="1"/>
  <c r="AG44" i="10" s="1"/>
  <c r="AB28" i="7"/>
  <c r="AD28" i="7" s="1"/>
  <c r="AF28" i="7" s="1"/>
  <c r="AG28" i="7" s="1"/>
  <c r="AB22" i="10"/>
  <c r="AD22" i="10" s="1"/>
  <c r="AF22" i="10" s="1"/>
  <c r="AG22" i="10" s="1"/>
  <c r="AB35" i="10"/>
  <c r="AD35" i="10" s="1"/>
  <c r="AF35" i="10" s="1"/>
  <c r="AG35" i="10" s="1"/>
  <c r="AB20" i="10"/>
  <c r="AD20" i="10" s="1"/>
  <c r="AF20" i="10" s="1"/>
  <c r="AG20" i="10" s="1"/>
  <c r="AB43" i="10"/>
  <c r="AD43" i="10" s="1"/>
  <c r="AF43" i="10" s="1"/>
  <c r="AG43" i="10" s="1"/>
  <c r="AB16" i="10"/>
  <c r="AD16" i="10" s="1"/>
  <c r="AF16" i="10" s="1"/>
  <c r="AG16" i="10" s="1"/>
  <c r="AB31" i="10"/>
  <c r="AD31" i="10" s="1"/>
  <c r="AF31" i="10" s="1"/>
  <c r="AG31" i="10" s="1"/>
  <c r="AB29" i="10"/>
  <c r="AD29" i="10" s="1"/>
  <c r="AF29" i="10" s="1"/>
  <c r="AG29" i="10" s="1"/>
  <c r="AB39" i="10"/>
  <c r="AD39" i="10" s="1"/>
  <c r="AF39" i="10" s="1"/>
  <c r="AG39" i="10" s="1"/>
  <c r="AB47" i="10"/>
  <c r="AD47" i="10" s="1"/>
  <c r="AF47" i="10" s="1"/>
  <c r="AG47" i="10" s="1"/>
  <c r="AB45" i="10"/>
  <c r="AD45" i="10" s="1"/>
  <c r="AF45" i="10" s="1"/>
  <c r="AG45" i="10" s="1"/>
  <c r="AB24" i="10"/>
  <c r="AD24" i="10" s="1"/>
  <c r="AF24" i="10" s="1"/>
  <c r="AG24" i="10" s="1"/>
  <c r="AB33" i="10"/>
  <c r="AD33" i="10" s="1"/>
  <c r="AF33" i="10" s="1"/>
  <c r="AG33" i="10" s="1"/>
  <c r="AB26" i="10"/>
  <c r="AD26" i="10" s="1"/>
  <c r="AF26" i="10" s="1"/>
  <c r="AG26" i="10" s="1"/>
  <c r="AB21" i="10"/>
  <c r="AD21" i="10" s="1"/>
  <c r="AF21" i="10" s="1"/>
  <c r="AG21" i="10" s="1"/>
  <c r="AB30" i="10"/>
  <c r="AD30" i="10" s="1"/>
  <c r="AF30" i="10" s="1"/>
  <c r="AG30" i="10" s="1"/>
  <c r="AB50" i="10"/>
  <c r="AD50" i="10" s="1"/>
  <c r="AF50" i="10" s="1"/>
  <c r="AG50" i="10" s="1"/>
  <c r="AB40" i="10"/>
  <c r="AD40" i="10" s="1"/>
  <c r="AF40" i="10" s="1"/>
  <c r="AG40" i="10" s="1"/>
  <c r="AB42" i="10"/>
  <c r="AD42" i="10" s="1"/>
  <c r="AF42" i="10" s="1"/>
  <c r="AG42" i="10" s="1"/>
  <c r="AB32" i="10"/>
  <c r="AD32" i="10" s="1"/>
  <c r="AF32" i="10" s="1"/>
  <c r="AG32" i="10" s="1"/>
  <c r="AB36" i="10"/>
  <c r="AD36" i="10" s="1"/>
  <c r="AF36" i="10" s="1"/>
  <c r="AG36" i="10" s="1"/>
  <c r="AB29" i="7"/>
  <c r="AD29" i="7" s="1"/>
  <c r="AF29" i="7" s="1"/>
  <c r="AG29" i="7" s="1"/>
  <c r="AB19" i="10"/>
  <c r="AD19" i="10" s="1"/>
  <c r="AF19" i="10" s="1"/>
  <c r="AG19" i="10" s="1"/>
  <c r="AB48" i="10"/>
  <c r="AD48" i="10" s="1"/>
  <c r="AF48" i="10" s="1"/>
  <c r="AG48" i="10" s="1"/>
  <c r="AB49" i="10"/>
  <c r="AD49" i="10" s="1"/>
  <c r="AF49" i="10" s="1"/>
  <c r="AG49" i="10" s="1"/>
  <c r="AB28" i="10"/>
  <c r="AD28" i="10" s="1"/>
  <c r="AF28" i="10" s="1"/>
  <c r="AG28" i="10" s="1"/>
  <c r="AB27" i="10"/>
  <c r="AD27" i="10" s="1"/>
  <c r="AF27" i="10" s="1"/>
  <c r="AG27" i="10" s="1"/>
  <c r="AB46" i="10"/>
  <c r="AD46" i="10" s="1"/>
  <c r="AF46" i="10" s="1"/>
  <c r="AG46" i="10" s="1"/>
  <c r="AB38" i="10"/>
  <c r="AD38" i="10" s="1"/>
  <c r="AF38" i="10" s="1"/>
  <c r="AG38" i="10" s="1"/>
  <c r="AB37" i="10"/>
  <c r="AD37" i="10" s="1"/>
  <c r="AF37" i="10" s="1"/>
  <c r="AG37" i="10" s="1"/>
  <c r="AB9" i="8"/>
  <c r="AD9" i="8" s="1"/>
  <c r="AF9" i="8" s="1"/>
  <c r="AG9" i="8" s="1"/>
  <c r="AB10" i="8"/>
  <c r="AD10" i="8" s="1"/>
  <c r="AF10" i="8" s="1"/>
  <c r="AG10" i="8" s="1"/>
  <c r="AB11" i="8"/>
  <c r="AD11" i="8" s="1"/>
  <c r="AF11" i="8" s="1"/>
  <c r="AG11" i="8" s="1"/>
  <c r="AB14" i="10"/>
  <c r="AD14" i="10" s="1"/>
  <c r="AF14" i="10" s="1"/>
  <c r="AG14" i="10" s="1"/>
  <c r="AB13" i="10"/>
  <c r="AD13" i="10" s="1"/>
  <c r="AF13" i="10" s="1"/>
  <c r="AG13" i="10" s="1"/>
  <c r="AB15" i="10"/>
  <c r="AD15" i="10" s="1"/>
  <c r="AF15" i="10" s="1"/>
  <c r="AG15" i="10" s="1"/>
  <c r="AB23" i="7"/>
  <c r="AD23" i="7" s="1"/>
  <c r="AF23" i="7" s="1"/>
  <c r="AG23" i="7" s="1"/>
  <c r="AB11" i="10"/>
  <c r="AD11" i="10" s="1"/>
  <c r="AF11" i="10" s="1"/>
  <c r="AG11" i="10" s="1"/>
  <c r="AB8" i="10"/>
  <c r="AD8" i="10" s="1"/>
  <c r="AF8" i="10" s="1"/>
  <c r="AG8" i="10" s="1"/>
  <c r="AB6" i="10"/>
  <c r="AD6" i="10" s="1"/>
  <c r="AF6" i="10" s="1"/>
  <c r="AG6" i="10" s="1"/>
  <c r="AB12" i="10"/>
  <c r="AD12" i="10" s="1"/>
  <c r="AF12" i="10" s="1"/>
  <c r="AG12" i="10" s="1"/>
  <c r="AB26" i="7"/>
  <c r="AD26" i="7" s="1"/>
  <c r="AF26" i="7" s="1"/>
  <c r="AG26" i="7" s="1"/>
  <c r="AB24" i="7"/>
  <c r="AD24" i="7" s="1"/>
  <c r="AF24" i="7" s="1"/>
  <c r="AG24" i="7" s="1"/>
  <c r="AB7" i="10"/>
  <c r="AD7" i="10" s="1"/>
  <c r="AF7" i="10" s="1"/>
  <c r="AG7" i="10" s="1"/>
  <c r="AB25" i="7"/>
  <c r="AD25" i="7" s="1"/>
  <c r="AF25" i="7" s="1"/>
  <c r="AG25" i="7" s="1"/>
  <c r="AB9" i="10"/>
  <c r="AD9" i="10" s="1"/>
  <c r="AF9" i="10" s="1"/>
  <c r="AG9" i="10" s="1"/>
  <c r="AB10" i="10"/>
  <c r="AD10" i="10" s="1"/>
  <c r="AF10" i="10" s="1"/>
  <c r="AG10" i="10" s="1"/>
  <c r="AH16" i="8" l="1"/>
  <c r="AI16" i="8"/>
  <c r="AH16" i="10"/>
  <c r="AI54" i="10"/>
  <c r="AH54" i="10"/>
  <c r="AH12" i="8"/>
  <c r="AI12" i="8"/>
  <c r="AI15" i="8"/>
  <c r="AH15" i="8"/>
  <c r="AH14" i="8"/>
  <c r="AI14" i="8"/>
  <c r="AI24" i="10"/>
  <c r="AH29" i="7"/>
  <c r="AI29" i="7"/>
  <c r="AI30" i="10"/>
  <c r="AH30" i="10"/>
  <c r="AH20" i="10"/>
  <c r="AI20" i="10"/>
  <c r="AH22" i="10"/>
  <c r="AI22" i="10"/>
  <c r="AI32" i="10"/>
  <c r="AH32" i="10"/>
  <c r="AI46" i="10"/>
  <c r="AH46" i="10"/>
  <c r="AI48" i="10"/>
  <c r="AH48" i="10"/>
  <c r="AI50" i="10"/>
  <c r="AH50" i="10"/>
  <c r="AI38" i="10"/>
  <c r="AH37" i="10"/>
  <c r="AI37" i="10"/>
  <c r="AH26" i="10"/>
  <c r="AI26" i="10"/>
  <c r="AH24" i="10"/>
  <c r="AH38" i="10"/>
  <c r="AI40" i="10"/>
  <c r="AH40" i="10"/>
  <c r="AI45" i="10"/>
  <c r="AH45" i="10"/>
  <c r="AI34" i="10"/>
  <c r="AH34" i="10"/>
  <c r="AI28" i="10"/>
  <c r="AH28" i="10"/>
  <c r="AI43" i="10"/>
  <c r="AH43" i="10"/>
  <c r="AI36" i="10"/>
  <c r="AH36" i="10"/>
  <c r="AI18" i="10"/>
  <c r="AH18" i="10"/>
  <c r="AI16" i="10"/>
  <c r="AH8" i="10"/>
  <c r="AI8" i="10"/>
  <c r="AI12" i="10"/>
  <c r="AH12" i="10"/>
  <c r="AH26" i="7"/>
  <c r="AI26" i="7"/>
  <c r="AB24" i="8"/>
  <c r="AG39" i="7"/>
  <c r="AB39" i="7"/>
  <c r="AD24" i="8" l="1"/>
  <c r="AD39" i="7"/>
  <c r="AF24" i="8" l="1"/>
  <c r="AF39" i="7"/>
  <c r="AG25" i="8" l="1"/>
  <c r="AG24" i="8"/>
  <c r="AG40" i="7"/>
</calcChain>
</file>

<file path=xl/sharedStrings.xml><?xml version="1.0" encoding="utf-8"?>
<sst xmlns="http://schemas.openxmlformats.org/spreadsheetml/2006/main" count="565" uniqueCount="221">
  <si>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</si>
  <si>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</si>
  <si>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</si>
  <si>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</si>
  <si>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</si>
  <si>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</si>
  <si>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</si>
  <si>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</si>
  <si>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</si>
  <si>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</si>
  <si>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</si>
  <si>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</si>
  <si>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</si>
  <si>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</si>
  <si>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</si>
  <si>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</si>
  <si>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</si>
  <si>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</si>
  <si>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</si>
  <si>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</si>
  <si>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</si>
  <si>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</si>
  <si>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</si>
  <si>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</si>
  <si>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</si>
  <si>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</si>
  <si>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</si>
  <si>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</si>
  <si>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</si>
  <si>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</si>
  <si>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</si>
  <si>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</si>
  <si>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</si>
  <si>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</si>
  <si>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</si>
  <si>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</si>
  <si>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</si>
  <si>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</si>
  <si>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</si>
  <si>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</si>
  <si>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</si>
  <si>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</si>
  <si>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</si>
  <si>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</si>
  <si>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</si>
  <si>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</si>
  <si>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</si>
  <si>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</si>
  <si>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</si>
  <si>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</si>
  <si>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</si>
  <si>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</si>
  <si>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</si>
  <si>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</si>
  <si>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</si>
  <si>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</si>
  <si>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</si>
  <si>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</si>
  <si>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</si>
  <si>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</si>
  <si>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</si>
  <si>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</si>
  <si>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</si>
  <si>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</si>
  <si>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</si>
  <si>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</si>
  <si>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</si>
  <si>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</si>
  <si>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</si>
  <si>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</si>
  <si>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</si>
  <si>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</si>
  <si>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</si>
  <si>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</si>
  <si>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</si>
  <si>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</si>
  <si>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</si>
  <si>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</si>
  <si>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</si>
  <si>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</si>
  <si>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</si>
  <si>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</si>
  <si>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</si>
  <si>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</si>
  <si>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</si>
  <si>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</si>
  <si>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</si>
  <si>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</si>
  <si>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</si>
  <si>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</si>
  <si>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</si>
  <si>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</si>
  <si>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</si>
  <si>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</si>
  <si>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</si>
  <si>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</si>
  <si>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</si>
  <si>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</si>
  <si>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</si>
  <si>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</si>
  <si>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</si>
  <si>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</si>
  <si>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</si>
  <si>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</si>
  <si>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</si>
  <si>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</si>
  <si>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</si>
  <si>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</si>
  <si>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</si>
  <si>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</si>
  <si>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</si>
  <si>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</si>
  <si>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</si>
  <si>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</si>
  <si>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</si>
  <si>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</si>
  <si>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</si>
  <si>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</si>
  <si>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</si>
  <si>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</si>
  <si>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</si>
  <si>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</si>
  <si>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</si>
  <si>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</si>
  <si>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</si>
  <si>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</si>
  <si>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</si>
  <si>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</si>
  <si>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</si>
  <si>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</si>
  <si>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</si>
  <si>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</si>
  <si>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</si>
  <si>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</si>
  <si>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</si>
  <si>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</si>
  <si>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</si>
  <si>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</si>
  <si>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</si>
  <si>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</si>
  <si>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</si>
  <si>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</si>
  <si>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</si>
  <si>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</si>
  <si>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</si>
  <si>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</si>
  <si>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</si>
  <si>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</si>
  <si>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</si>
  <si>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</si>
  <si>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</si>
  <si>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</si>
  <si>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</si>
  <si>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Ben's Waters</t>
  </si>
  <si>
    <t>Lake Turkana</t>
  </si>
  <si>
    <t>Bolivia Waters</t>
  </si>
  <si>
    <t>Peru waters</t>
  </si>
  <si>
    <t>Junin</t>
  </si>
  <si>
    <t>Sarah's Speleothem</t>
  </si>
  <si>
    <t>Lake Erie</t>
  </si>
  <si>
    <t>ACF</t>
  </si>
  <si>
    <t>***Septum Changed 10/26/23***</t>
  </si>
  <si>
    <t>***Computer updated 10/26/23***</t>
  </si>
  <si>
    <t>Data_2939 IPL-17O-5099 HouseDI#3-R29-1</t>
  </si>
  <si>
    <t>Data_2940 IPL-17O-5100 HouseDI#3-R29-2</t>
  </si>
  <si>
    <t>Data_2941 IPL-17O-5101 HouseDI#3-R29-3</t>
  </si>
  <si>
    <t>Data_2942 IPL-17O-5102 VSMOW2-B8-R29-1</t>
  </si>
  <si>
    <t>Data_2943 IPL-17O-5103 VSMOW2-B8-R29-2</t>
  </si>
  <si>
    <t>Data_2944 IPL-17O-5104 VSMOW2-B8-R29-3</t>
  </si>
  <si>
    <t>Data_2945 IPL-17O-5105 VSMOW2-B8-R29-4</t>
  </si>
  <si>
    <t>Data_2947 IPL-17O-5107 SLAP2-B9-R29-2</t>
  </si>
  <si>
    <t>Data_2948 IPL-17O-5108 SLAP2-B9-R29-3</t>
  </si>
  <si>
    <t>Data_2949 IPL-17O-5109 SLAP2-B9-R29-4</t>
  </si>
  <si>
    <t>Data_2950 IPL-17O-5110 SLAP2-B9-R29-5</t>
  </si>
  <si>
    <t>Data_2951 IPL-17O-5111 MB_22_10_179_R29-1</t>
  </si>
  <si>
    <t>Data_2952 IPL-17O-5112 MB_22_10_179_R29-2</t>
  </si>
  <si>
    <t>Data_2953 IPL-17O-5113 MB_22_10_191-R29-1</t>
  </si>
  <si>
    <t>Data_2954 IPL-17O-5114 MB_22_10_191-R29-2</t>
  </si>
  <si>
    <t>Data_2957 IPL-17O-5117 MB_22_10_193-R29-1</t>
  </si>
  <si>
    <t>Data_2958 IPL-17O-5118 MB_22_10_193-R29-2</t>
  </si>
  <si>
    <t>Data_2964 IPL-17O-5124 MB_23_08_237-R29-2</t>
  </si>
  <si>
    <t>Data_2965 IPL-17O-5125 sw168-R29-1</t>
  </si>
  <si>
    <t>Data_2966 IPL-17O-5126 sw168-R29-2</t>
  </si>
  <si>
    <t>Data_2967 IPL-17O-5127 MB_22_10_152.5-R29-1</t>
  </si>
  <si>
    <t>Data_2955 IPL-17O-5115 MB_22_10_182-R29-1</t>
  </si>
  <si>
    <t>Data_2956 IPL-17O-5116 MB_22_10_182-R29-2</t>
  </si>
  <si>
    <t>Data_2959 IPL-17O-5119 MB_22_10_151-R29-1</t>
  </si>
  <si>
    <t>Data_2960 IPL-17O-5120 MB_22_10_151-R29-2</t>
  </si>
  <si>
    <t>Data_2961 IPL-17O-5121 MB_23_08_238-R29-1</t>
  </si>
  <si>
    <t>Data_2962 IPL-17O-5122 MB_23_08_238-R29-2</t>
  </si>
  <si>
    <t>Data_2963 IPL-17O-5123 MB_23_08_237-R29-1</t>
  </si>
  <si>
    <t>manually added "R29-1"to label</t>
  </si>
  <si>
    <t>Data_2968 IPL-17O-5128 MB_22_10_152.5-R29-2</t>
  </si>
  <si>
    <t>Data_2969 IPL-17O-5129 USGS47-R29-1</t>
  </si>
  <si>
    <t>Data_2970 IPL-17O-5130 USGS47-R29-2</t>
  </si>
  <si>
    <t>manually added "R29-2" to label; issue with robot (multiple errors); low reference gas volume for analysis (2%)</t>
  </si>
  <si>
    <t>Data_2971 IPL-17O-5131 MB_22_10_151-R29-3</t>
  </si>
  <si>
    <t>bad rep?</t>
  </si>
  <si>
    <t>Data_2972 IPL-17O-5132 MB_22_10_179-R29-3</t>
  </si>
  <si>
    <t>jrk</t>
  </si>
  <si>
    <t>Data_2973 IPL-17O-5133 sw129-R29-1</t>
  </si>
  <si>
    <t>Data_2974 IPL-17O-5134 sw129-R29-2</t>
  </si>
  <si>
    <t>Data_2975 IPL-17O-5135 sw151-R29-1</t>
  </si>
  <si>
    <t>Data_2977 IPL-17O-5138 sw152-R29-2</t>
  </si>
  <si>
    <t>Data_2980 IPL-17O-5141 USGS45-R29-2</t>
  </si>
  <si>
    <t>Data_2981 IPL-17O-5142 sw151-R29-3</t>
  </si>
  <si>
    <t>Data_2979 IPL-17O-5140 USGS45-R29-1</t>
  </si>
  <si>
    <t>Data_2978 IPL-17O-5139 sw152-R29-3</t>
  </si>
  <si>
    <t>Data_2982 IPL-17O-5143 sw172-R29-1</t>
  </si>
  <si>
    <t>Data_2983 IPL-17O-5144 sw172-R29-2</t>
  </si>
  <si>
    <t>Data_2984 IPL-17O-5145  VSMOW2-B8-R29-5 1</t>
  </si>
  <si>
    <t>Data_2985 IPL-17O-5146  VSMOW2-B8-R29-6 1</t>
  </si>
  <si>
    <t>Data_2986 IPL-17O-5147 SLAP2-B9-R29-6 1</t>
  </si>
  <si>
    <t>Data_2987 IPL-17O-5148 SLAP2-B9-R29-7 1</t>
  </si>
  <si>
    <t>Data_2984 IPL-17O-5145  VSMOW2-B8-R29-5</t>
  </si>
  <si>
    <t>Data_2985 IPL-17O-5146  VSMOW2-B8-R29-6</t>
  </si>
  <si>
    <t>Data_2986 IPL-17O-5147 SLAP2-B9-R29-6</t>
  </si>
  <si>
    <t>Data_2987 IPL-17O-5148 SLAP2-B9-R29-7</t>
  </si>
  <si>
    <t>Data_2988 IPL-17O-5149 SLAP2-B9-R29-8</t>
  </si>
  <si>
    <t>Data_2989 IPL-17O-5150 SLAP2-B9-R29-9 1</t>
  </si>
  <si>
    <t>Data_2989 IPL-17O-5150 SLAP2-B9-R29-9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</si>
</sst>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99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214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1" totalsRowShown="0">
  <autoFilter ref="D1:D31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9" totalsRowShown="0">
  <autoFilter ref="E1:E29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8"/>
  <sheetViews>
    <sheetView tabSelected="1" zoomScale="90" zoomScaleNormal="90" workbookViewId="0">
      <pane xSplit="5" ySplit="1" topLeftCell="AH43" activePane="bottomRight" state="frozen"/>
      <selection pane="topRight" activeCell="F1" sqref="F1"/>
      <selection pane="bottomLeft" activeCell="A2" sqref="A2"/>
      <selection pane="bottomRight" activeCell="AK55" sqref="AK55"/>
    </sheetView>
  </sheetViews>
  <sheetFormatPr baseColWidth="10" defaultColWidth="9.1640625" defaultRowHeight="15" x14ac:dyDescent="0.2"/>
  <cols>
    <col min="1" max="1" width="9.5" style="62" bestFit="1" customWidth="1"/>
    <col min="2" max="2" width="7.5" style="62" customWidth="1"/>
    <col min="3" max="3" width="13.5" style="42" customWidth="1"/>
    <col min="4" max="4" width="20.5" style="42" customWidth="1"/>
    <col min="5" max="5" width="60" style="20" bestFit="1" customWidth="1"/>
    <col min="6" max="6" width="12.83203125" style="44" bestFit="1" customWidth="1"/>
    <col min="7" max="7" width="12.33203125" style="44" bestFit="1" customWidth="1"/>
    <col min="8" max="8" width="12.1640625" style="44" bestFit="1" customWidth="1"/>
    <col min="9" max="10" width="12.83203125" style="44" bestFit="1" customWidth="1"/>
    <col min="11" max="11" width="12.1640625" style="44" bestFit="1" customWidth="1"/>
    <col min="12" max="12" width="12.83203125" style="44" bestFit="1" customWidth="1"/>
    <col min="13" max="13" width="12.1640625" style="44" bestFit="1" customWidth="1"/>
    <col min="14" max="14" width="12.83203125" style="44" bestFit="1" customWidth="1"/>
    <col min="15" max="15" width="11.1640625" style="44" bestFit="1" customWidth="1"/>
    <col min="16" max="16" width="12.83203125" style="44" bestFit="1" customWidth="1"/>
    <col min="17" max="17" width="12.1640625" style="44" bestFit="1" customWidth="1"/>
    <col min="18" max="18" width="13.5" style="44" bestFit="1" customWidth="1"/>
    <col min="19" max="19" width="12.1640625" style="44" bestFit="1" customWidth="1"/>
    <col min="20" max="20" width="12.5" style="44" bestFit="1" customWidth="1"/>
    <col min="21" max="21" width="12.1640625" style="44" bestFit="1" customWidth="1"/>
    <col min="22" max="22" width="17.83203125" style="44" customWidth="1"/>
    <col min="23" max="23" width="7.5" style="70" bestFit="1" customWidth="1"/>
    <col min="24" max="24" width="14.6640625" style="44" customWidth="1"/>
    <col min="25" max="25" width="14.5" style="44" customWidth="1"/>
    <col min="26" max="26" width="15.33203125" style="20" bestFit="1" customWidth="1"/>
    <col min="27" max="27" width="15.1640625" style="20" bestFit="1" customWidth="1"/>
    <col min="28" max="29" width="11.1640625" style="20" bestFit="1" customWidth="1"/>
    <col min="30" max="30" width="12.1640625" style="20" bestFit="1" customWidth="1"/>
    <col min="31" max="31" width="10.83203125" style="20" bestFit="1" customWidth="1"/>
    <col min="32" max="32" width="11.83203125" style="20" bestFit="1" customWidth="1"/>
    <col min="33" max="33" width="14.33203125" style="20" bestFit="1" customWidth="1"/>
    <col min="34" max="34" width="8.5" style="66" customWidth="1"/>
    <col min="35" max="35" width="7.6640625" style="66" customWidth="1"/>
    <col min="36" max="36" width="28.5" style="42" customWidth="1"/>
    <col min="37" max="37" width="9.5" style="46" bestFit="1" customWidth="1"/>
    <col min="38" max="38" width="7.1640625" style="46" bestFit="1" customWidth="1"/>
    <col min="39" max="39" width="10" style="46" bestFit="1" customWidth="1"/>
    <col min="40" max="40" width="11.83203125" style="46" bestFit="1" customWidth="1"/>
    <col min="41" max="16384" width="9.1640625" style="20"/>
  </cols>
  <sheetData>
    <row r="1" spans="1:40" s="22" customFormat="1" x14ac:dyDescent="0.2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16</v>
      </c>
      <c r="U1" s="68" t="s">
        <v>17</v>
      </c>
      <c r="V1" s="68" t="s">
        <v>18</v>
      </c>
      <c r="W1" s="69" t="s">
        <v>19</v>
      </c>
      <c r="X1" s="68" t="s">
        <v>20</v>
      </c>
      <c r="Y1" s="68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5" t="s">
        <v>72</v>
      </c>
      <c r="AI1" s="65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">
      <c r="A2" s="62" t="s">
        <v>96</v>
      </c>
      <c r="B2" s="60"/>
      <c r="C2" s="63"/>
      <c r="D2" s="4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X2" s="68"/>
      <c r="Y2" s="68"/>
      <c r="Z2" s="76"/>
      <c r="AA2" s="76"/>
      <c r="AB2" s="44"/>
      <c r="AC2" s="44"/>
      <c r="AD2" s="44"/>
      <c r="AE2" s="44"/>
      <c r="AF2" s="79"/>
      <c r="AG2" s="79"/>
      <c r="AH2" s="65"/>
      <c r="AI2" s="65"/>
      <c r="AJ2" s="57"/>
      <c r="AK2" s="20"/>
      <c r="AL2" s="20"/>
      <c r="AM2" s="20"/>
      <c r="AN2" s="20"/>
    </row>
    <row r="3" spans="1:40" s="92" customFormat="1" x14ac:dyDescent="0.2">
      <c r="A3" s="80"/>
      <c r="B3" s="81"/>
      <c r="C3" s="82"/>
      <c r="D3" s="83"/>
      <c r="E3" s="80" t="s">
        <v>96</v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5"/>
      <c r="X3" s="84"/>
      <c r="Y3" s="84"/>
      <c r="Z3" s="86"/>
      <c r="AA3" s="86"/>
      <c r="AB3" s="87"/>
      <c r="AC3" s="87"/>
      <c r="AD3" s="87"/>
      <c r="AE3" s="87"/>
      <c r="AF3" s="88"/>
      <c r="AG3" s="88"/>
      <c r="AH3" s="89"/>
      <c r="AI3" s="89"/>
      <c r="AJ3" s="90"/>
      <c r="AK3" s="91"/>
      <c r="AL3" s="91"/>
      <c r="AM3" s="91"/>
      <c r="AN3" s="91"/>
    </row>
    <row r="4" spans="1:40" s="92" customFormat="1" x14ac:dyDescent="0.2">
      <c r="A4" s="80"/>
      <c r="B4" s="81"/>
      <c r="C4" s="82"/>
      <c r="D4" s="83"/>
      <c r="E4" s="80" t="s">
        <v>161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5"/>
      <c r="X4" s="84"/>
      <c r="Y4" s="84"/>
      <c r="Z4" s="86"/>
      <c r="AA4" s="86"/>
      <c r="AB4" s="87"/>
      <c r="AC4" s="87"/>
      <c r="AD4" s="87"/>
      <c r="AE4" s="87"/>
      <c r="AF4" s="88"/>
      <c r="AG4" s="88"/>
      <c r="AH4" s="89"/>
      <c r="AI4" s="89"/>
      <c r="AJ4" s="90"/>
      <c r="AK4" s="91"/>
      <c r="AL4" s="91"/>
      <c r="AM4" s="91"/>
      <c r="AN4" s="91"/>
    </row>
    <row r="5" spans="1:40" s="92" customFormat="1" x14ac:dyDescent="0.2">
      <c r="A5" s="80"/>
      <c r="B5" s="81"/>
      <c r="C5" s="82"/>
      <c r="D5" s="83"/>
      <c r="E5" s="80" t="s">
        <v>162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5"/>
      <c r="X5" s="84"/>
      <c r="Y5" s="84"/>
      <c r="Z5" s="86"/>
      <c r="AA5" s="86"/>
      <c r="AB5" s="87"/>
      <c r="AC5" s="87"/>
      <c r="AD5" s="87"/>
      <c r="AE5" s="87"/>
      <c r="AF5" s="88"/>
      <c r="AG5" s="88"/>
      <c r="AH5" s="89"/>
      <c r="AI5" s="89"/>
      <c r="AJ5" s="90"/>
      <c r="AK5" s="91"/>
      <c r="AL5" s="91"/>
      <c r="AM5" s="91"/>
      <c r="AN5" s="91"/>
    </row>
    <row r="6" spans="1:40" customFormat="1" x14ac:dyDescent="0.2">
      <c r="A6">
        <v>5099</v>
      </c>
      <c r="B6" t="s">
        <v>145</v>
      </c>
      <c r="C6" t="s">
        <v>61</v>
      </c>
      <c r="D6" t="s">
        <v>65</v>
      </c>
      <c r="E6" t="s">
        <v>163</v>
      </c>
      <c r="F6">
        <v>-3.4784207033756598</v>
      </c>
      <c r="G6">
        <v>-3.4844848401703299</v>
      </c>
      <c r="H6">
        <v>4.3164301575048898E-3</v>
      </c>
      <c r="I6">
        <v>-6.5645189997962996</v>
      </c>
      <c r="J6">
        <v>-6.5861607150114496</v>
      </c>
      <c r="K6">
        <v>5.02498918437833E-3</v>
      </c>
      <c r="L6">
        <v>-6.9919826442803304E-3</v>
      </c>
      <c r="M6">
        <v>3.4967767155054002E-3</v>
      </c>
      <c r="N6">
        <v>-13.6379498202273</v>
      </c>
      <c r="O6">
        <v>4.2724241883645197E-3</v>
      </c>
      <c r="P6">
        <v>-26.330019601878199</v>
      </c>
      <c r="Q6">
        <v>4.9250114519044496E-3</v>
      </c>
      <c r="R6">
        <v>-13.4670221445036</v>
      </c>
      <c r="S6">
        <v>0.122297447532265</v>
      </c>
      <c r="T6">
        <v>515.87882025069803</v>
      </c>
      <c r="U6">
        <v>1.58722510102732</v>
      </c>
      <c r="V6" s="14">
        <v>45225.70789351852</v>
      </c>
      <c r="W6">
        <v>2.5</v>
      </c>
      <c r="X6">
        <v>1.8871826106714099E-4</v>
      </c>
      <c r="Y6">
        <v>3.2522911886523901E-4</v>
      </c>
      <c r="Z6" s="44">
        <f>((((N6/1000)+1)/((SMOW!$Z$4/1000)+1))-1)*1000</f>
        <v>-3.3041532135134055</v>
      </c>
      <c r="AA6" s="44">
        <f>((((P6/1000)+1)/((SMOW!$AA$4/1000)+1))-1)*1000</f>
        <v>-6.2858856210380454</v>
      </c>
      <c r="AB6" s="44">
        <f>Z6*SMOW!$AN$6</f>
        <v>-3.4009967352946933</v>
      </c>
      <c r="AC6" s="44">
        <f>AA6*SMOW!$AN$12</f>
        <v>-6.4637947652604879</v>
      </c>
      <c r="AD6" s="44">
        <f t="shared" ref="AD6" si="0">LN((AB6/1000)+1)*1000</f>
        <v>-3.4067932710892732</v>
      </c>
      <c r="AE6" s="44">
        <f t="shared" ref="AE6" si="1">LN((AC6/1000)+1)*1000</f>
        <v>-6.484775545818616</v>
      </c>
      <c r="AF6" s="44">
        <f>(AD6-SMOW!AN$14*AE6)</f>
        <v>1.7168217102956351E-2</v>
      </c>
      <c r="AG6" s="45">
        <f t="shared" ref="AG6" si="2">AF6*1000</f>
        <v>17.168217102956351</v>
      </c>
      <c r="AK6">
        <v>29</v>
      </c>
      <c r="AL6">
        <v>3</v>
      </c>
      <c r="AM6">
        <v>0</v>
      </c>
      <c r="AN6">
        <v>0</v>
      </c>
    </row>
    <row r="7" spans="1:40" customFormat="1" x14ac:dyDescent="0.2">
      <c r="A7">
        <v>5100</v>
      </c>
      <c r="B7" t="s">
        <v>145</v>
      </c>
      <c r="C7" t="s">
        <v>61</v>
      </c>
      <c r="D7" t="s">
        <v>65</v>
      </c>
      <c r="E7" t="s">
        <v>164</v>
      </c>
      <c r="F7">
        <v>-3.6468547968612399</v>
      </c>
      <c r="G7">
        <v>-3.6535210888212202</v>
      </c>
      <c r="H7">
        <v>3.9435525528483404E-3</v>
      </c>
      <c r="I7">
        <v>-6.8839053172342197</v>
      </c>
      <c r="J7">
        <v>-6.9077090349935197</v>
      </c>
      <c r="K7">
        <v>4.1377712160545104E-3</v>
      </c>
      <c r="L7">
        <v>-6.2507183446407896E-3</v>
      </c>
      <c r="M7">
        <v>4.1459057084529197E-3</v>
      </c>
      <c r="N7">
        <v>-13.8046667295469</v>
      </c>
      <c r="O7">
        <v>3.9033480677504698E-3</v>
      </c>
      <c r="P7">
        <v>-26.643051374335201</v>
      </c>
      <c r="Q7">
        <v>4.05544566897479E-3</v>
      </c>
      <c r="R7">
        <v>-19.340629578424998</v>
      </c>
      <c r="S7">
        <v>0.17744208962935101</v>
      </c>
      <c r="T7">
        <v>717.02642612304203</v>
      </c>
      <c r="U7">
        <v>1.74130264761857</v>
      </c>
      <c r="V7" s="14">
        <v>45226.456620370373</v>
      </c>
      <c r="W7">
        <v>2.5</v>
      </c>
      <c r="X7">
        <v>1.0219557574942101E-3</v>
      </c>
      <c r="Y7">
        <v>6.6579400169610597E-4</v>
      </c>
      <c r="Z7" s="44">
        <f>((((N7/1000)+1)/((SMOW!$Z$4/1000)+1))-1)*1000</f>
        <v>-3.4726167620428017</v>
      </c>
      <c r="AA7" s="44">
        <f>((((P7/1000)+1)/((SMOW!$AA$4/1000)+1))-1)*1000</f>
        <v>-6.6053615182125602</v>
      </c>
      <c r="AB7" s="44">
        <f>Z7*SMOW!$AN$6</f>
        <v>-3.5743978887948984</v>
      </c>
      <c r="AC7" s="44">
        <f>AA7*SMOW!$AN$12</f>
        <v>-6.7923127746993091</v>
      </c>
      <c r="AD7" s="44">
        <f t="shared" ref="AD7" si="3">LN((AB7/1000)+1)*1000</f>
        <v>-3.58080131240495</v>
      </c>
      <c r="AE7" s="44">
        <f t="shared" ref="AE7" si="4">LN((AC7/1000)+1)*1000</f>
        <v>-6.8154855217543124</v>
      </c>
      <c r="AF7" s="44">
        <f>(AD7-SMOW!AN$14*AE7)</f>
        <v>1.7775043081327269E-2</v>
      </c>
      <c r="AG7" s="45">
        <f t="shared" ref="AG7" si="5">AF7*1000</f>
        <v>17.775043081327269</v>
      </c>
      <c r="AK7">
        <v>29</v>
      </c>
      <c r="AL7">
        <v>0</v>
      </c>
      <c r="AM7">
        <v>0</v>
      </c>
      <c r="AN7">
        <v>0</v>
      </c>
    </row>
    <row r="8" spans="1:40" customFormat="1" x14ac:dyDescent="0.2">
      <c r="A8">
        <v>5101</v>
      </c>
      <c r="B8" t="s">
        <v>145</v>
      </c>
      <c r="C8" t="s">
        <v>61</v>
      </c>
      <c r="D8" t="s">
        <v>65</v>
      </c>
      <c r="E8" t="s">
        <v>165</v>
      </c>
      <c r="F8">
        <v>-3.6420402651276</v>
      </c>
      <c r="G8">
        <v>-3.64868895101668</v>
      </c>
      <c r="H8">
        <v>3.9719826488527196E-3</v>
      </c>
      <c r="I8">
        <v>-6.8801011441885596</v>
      </c>
      <c r="J8">
        <v>-6.9038782484111003</v>
      </c>
      <c r="K8">
        <v>2.09444356034673E-3</v>
      </c>
      <c r="L8">
        <v>-3.4412358556219799E-3</v>
      </c>
      <c r="M8">
        <v>4.1933953403263703E-3</v>
      </c>
      <c r="N8">
        <v>-13.7999012819238</v>
      </c>
      <c r="O8">
        <v>3.9314883191654999E-3</v>
      </c>
      <c r="P8">
        <v>-26.639322889531101</v>
      </c>
      <c r="Q8">
        <v>2.0527722830017002E-3</v>
      </c>
      <c r="R8">
        <v>-23.333945904244999</v>
      </c>
      <c r="S8">
        <v>0.144495330138638</v>
      </c>
      <c r="T8">
        <v>599.33015360571301</v>
      </c>
      <c r="U8">
        <v>0.87039843989204302</v>
      </c>
      <c r="V8" s="14">
        <v>45226.579085648147</v>
      </c>
      <c r="W8">
        <v>2.5</v>
      </c>
      <c r="X8">
        <v>3.1137993622240602E-3</v>
      </c>
      <c r="Y8">
        <v>3.7569789242133198E-3</v>
      </c>
      <c r="Z8" s="44">
        <f>((((N8/1000)+1)/((SMOW!$Z$4/1000)+1))-1)*1000</f>
        <v>-3.4678013883641112</v>
      </c>
      <c r="AA8" s="44">
        <f>((((P8/1000)+1)/((SMOW!$AA$4/1000)+1))-1)*1000</f>
        <v>-6.6015562781931436</v>
      </c>
      <c r="AB8" s="44">
        <f>Z8*SMOW!$AN$6</f>
        <v>-3.5694413782755103</v>
      </c>
      <c r="AC8" s="44">
        <f>AA8*SMOW!$AN$12</f>
        <v>-6.7883998351390114</v>
      </c>
      <c r="AD8" s="44">
        <f t="shared" ref="AD8" si="6">LN((AB8/1000)+1)*1000</f>
        <v>-3.5758270341634772</v>
      </c>
      <c r="AE8" s="44">
        <f t="shared" ref="AE8" si="7">LN((AC8/1000)+1)*1000</f>
        <v>-6.811545830285243</v>
      </c>
      <c r="AF8" s="44">
        <f>(AD8-SMOW!AN$14*AE8)</f>
        <v>2.0669164227131276E-2</v>
      </c>
      <c r="AG8" s="45">
        <f t="shared" ref="AG8" si="8">AF8*1000</f>
        <v>20.669164227131276</v>
      </c>
      <c r="AH8" s="2">
        <f>AVERAGE(AG6:AG8)</f>
        <v>18.537474803804965</v>
      </c>
      <c r="AI8">
        <f>STDEV(AG6:AG8)</f>
        <v>1.8708645835942803</v>
      </c>
      <c r="AK8">
        <v>29</v>
      </c>
      <c r="AL8">
        <v>0</v>
      </c>
      <c r="AM8">
        <v>0</v>
      </c>
      <c r="AN8">
        <v>0</v>
      </c>
    </row>
    <row r="9" spans="1:40" customFormat="1" x14ac:dyDescent="0.2">
      <c r="A9">
        <v>5102</v>
      </c>
      <c r="B9" t="s">
        <v>145</v>
      </c>
      <c r="C9" t="s">
        <v>61</v>
      </c>
      <c r="D9" t="s">
        <v>22</v>
      </c>
      <c r="E9" t="s">
        <v>166</v>
      </c>
      <c r="F9">
        <v>-0.17995420491223901</v>
      </c>
      <c r="G9">
        <v>-0.17997066620164401</v>
      </c>
      <c r="H9">
        <v>3.7037238956113502E-3</v>
      </c>
      <c r="I9">
        <v>-0.296744113836164</v>
      </c>
      <c r="J9">
        <v>-0.29678852670453298</v>
      </c>
      <c r="K9">
        <v>4.3875785764572904E-3</v>
      </c>
      <c r="L9">
        <v>-2.3266324101650599E-2</v>
      </c>
      <c r="M9">
        <v>3.31049424261101E-3</v>
      </c>
      <c r="N9">
        <v>-10.3731111599646</v>
      </c>
      <c r="O9">
        <v>3.6659644616553601E-3</v>
      </c>
      <c r="P9">
        <v>-20.1869490481585</v>
      </c>
      <c r="Q9">
        <v>4.3002828349083897E-3</v>
      </c>
      <c r="R9">
        <v>-20.108163328609901</v>
      </c>
      <c r="S9">
        <v>0.14392454406909</v>
      </c>
      <c r="T9">
        <v>581.56914140385197</v>
      </c>
      <c r="U9">
        <v>1.2067703847082001</v>
      </c>
      <c r="V9" s="14">
        <v>45229.469224537039</v>
      </c>
      <c r="W9">
        <v>2.5</v>
      </c>
      <c r="X9">
        <v>1.2501663696152601E-2</v>
      </c>
      <c r="Y9">
        <v>1.38692332561223E-2</v>
      </c>
      <c r="Z9" s="44">
        <f>((((N9/1000)+1)/((SMOW!$Z$4/1000)+1))-1)*1000</f>
        <v>-5.1098931437287831E-3</v>
      </c>
      <c r="AA9" s="44">
        <f>((((P9/1000)+1)/((SMOW!$AA$4/1000)+1))-1)*1000</f>
        <v>-1.6352783678730276E-2</v>
      </c>
      <c r="AB9" s="44">
        <f>Z9*SMOW!$AN$6</f>
        <v>-5.2596622421897318E-3</v>
      </c>
      <c r="AC9" s="44">
        <f>AA9*SMOW!$AN$12</f>
        <v>-1.6815615795846842E-2</v>
      </c>
      <c r="AD9" s="44">
        <f t="shared" ref="AD9" si="9">LN((AB9/1000)+1)*1000</f>
        <v>-5.2596760742571668E-3</v>
      </c>
      <c r="AE9" s="44">
        <f t="shared" ref="AE9" si="10">LN((AC9/1000)+1)*1000</f>
        <v>-1.6815757179858865E-2</v>
      </c>
      <c r="AF9" s="44">
        <f>(AD9-SMOW!AN$14*AE9)</f>
        <v>3.619043716708314E-3</v>
      </c>
      <c r="AG9" s="45">
        <f t="shared" ref="AG9" si="11">AF9*1000</f>
        <v>3.619043716708314</v>
      </c>
      <c r="AK9">
        <v>29</v>
      </c>
      <c r="AL9">
        <v>3</v>
      </c>
      <c r="AM9">
        <v>0</v>
      </c>
      <c r="AN9">
        <v>0</v>
      </c>
    </row>
    <row r="10" spans="1:40" customFormat="1" x14ac:dyDescent="0.2">
      <c r="A10">
        <v>5103</v>
      </c>
      <c r="B10" t="s">
        <v>145</v>
      </c>
      <c r="C10" t="s">
        <v>61</v>
      </c>
      <c r="D10" t="s">
        <v>22</v>
      </c>
      <c r="E10" t="s">
        <v>167</v>
      </c>
      <c r="F10">
        <v>-0.18827823420193601</v>
      </c>
      <c r="G10">
        <v>-0.18829624881586501</v>
      </c>
      <c r="H10">
        <v>3.84264310587463E-3</v>
      </c>
      <c r="I10">
        <v>-0.30064495430466298</v>
      </c>
      <c r="J10">
        <v>-0.30069019663539998</v>
      </c>
      <c r="K10">
        <v>1.4241961217938599E-3</v>
      </c>
      <c r="L10">
        <v>-2.9531824992373501E-2</v>
      </c>
      <c r="M10">
        <v>3.9054713250139699E-3</v>
      </c>
      <c r="N10">
        <v>-10.3813503258457</v>
      </c>
      <c r="O10">
        <v>3.8034673917385301E-3</v>
      </c>
      <c r="P10">
        <v>-20.190772277079901</v>
      </c>
      <c r="Q10">
        <v>1.3958601605350901E-3</v>
      </c>
      <c r="R10">
        <v>-22.492755686781301</v>
      </c>
      <c r="S10">
        <v>0.107001804376138</v>
      </c>
      <c r="T10">
        <v>595.02583323324905</v>
      </c>
      <c r="U10">
        <v>0.59566697832063698</v>
      </c>
      <c r="V10" s="14">
        <v>45229.550046296295</v>
      </c>
      <c r="W10">
        <v>2.5</v>
      </c>
      <c r="X10">
        <v>1.38854161301317E-2</v>
      </c>
      <c r="Y10">
        <v>1.6923984775917202E-2</v>
      </c>
      <c r="Z10" s="44">
        <f>((((N10/1000)+1)/((SMOW!$Z$4/1000)+1))-1)*1000</f>
        <v>-1.3435378104498241E-2</v>
      </c>
      <c r="AA10" s="44">
        <f>((((P10/1000)+1)/((SMOW!$AA$4/1000)+1))-1)*1000</f>
        <v>-2.0254718233747582E-2</v>
      </c>
      <c r="AB10" s="44">
        <f>Z10*SMOW!$AN$6</f>
        <v>-1.3829164121073205E-2</v>
      </c>
      <c r="AC10" s="44">
        <f>AA10*SMOW!$AN$12</f>
        <v>-2.0827986632932619E-2</v>
      </c>
      <c r="AD10" s="44">
        <f t="shared" ref="AD10" si="12">LN((AB10/1000)+1)*1000</f>
        <v>-1.3829259744842566E-2</v>
      </c>
      <c r="AE10" s="44">
        <f t="shared" ref="AE10" si="13">LN((AC10/1000)+1)*1000</f>
        <v>-2.0828203538468454E-2</v>
      </c>
      <c r="AF10" s="44">
        <f>(AD10-SMOW!AN$14*AE10)</f>
        <v>-2.8319682765312222E-3</v>
      </c>
      <c r="AG10" s="45">
        <f t="shared" ref="AG10" si="14">AF10*1000</f>
        <v>-2.8319682765312222</v>
      </c>
      <c r="AK10">
        <v>29</v>
      </c>
      <c r="AL10">
        <v>0</v>
      </c>
      <c r="AM10">
        <v>0</v>
      </c>
      <c r="AN10">
        <v>0</v>
      </c>
    </row>
    <row r="11" spans="1:40" customFormat="1" x14ac:dyDescent="0.2">
      <c r="A11">
        <v>5104</v>
      </c>
      <c r="B11" t="s">
        <v>145</v>
      </c>
      <c r="C11" t="s">
        <v>61</v>
      </c>
      <c r="D11" t="s">
        <v>22</v>
      </c>
      <c r="E11" t="s">
        <v>168</v>
      </c>
      <c r="F11">
        <v>-0.160383712287021</v>
      </c>
      <c r="G11">
        <v>-0.160397105568749</v>
      </c>
      <c r="H11">
        <v>5.2147324456293899E-3</v>
      </c>
      <c r="I11">
        <v>-0.245429487761958</v>
      </c>
      <c r="J11">
        <v>-0.24545964575464199</v>
      </c>
      <c r="K11">
        <v>1.34411832123637E-3</v>
      </c>
      <c r="L11">
        <v>-3.0794412610298399E-2</v>
      </c>
      <c r="M11">
        <v>5.1378116633801797E-3</v>
      </c>
      <c r="N11">
        <v>-10.353740188347</v>
      </c>
      <c r="O11">
        <v>5.1615682922194796E-3</v>
      </c>
      <c r="P11">
        <v>-20.1366553834774</v>
      </c>
      <c r="Q11">
        <v>1.3173755966243701E-3</v>
      </c>
      <c r="R11">
        <v>-23.594225238517701</v>
      </c>
      <c r="S11">
        <v>0.124205096148857</v>
      </c>
      <c r="T11">
        <v>699.27515959631796</v>
      </c>
      <c r="U11">
        <v>0.49159558047484098</v>
      </c>
      <c r="V11" s="14">
        <v>45229.626805555556</v>
      </c>
      <c r="W11">
        <v>2.5</v>
      </c>
      <c r="X11">
        <v>2.6694618549584E-2</v>
      </c>
      <c r="Y11">
        <v>2.2046569907136299E-2</v>
      </c>
      <c r="Z11" s="44">
        <f>((((N11/1000)+1)/((SMOW!$Z$4/1000)+1))-1)*1000</f>
        <v>1.4464021886873013E-2</v>
      </c>
      <c r="AA11" s="44">
        <f>((((P11/1000)+1)/((SMOW!$AA$4/1000)+1))-1)*1000</f>
        <v>3.4976234842609699E-2</v>
      </c>
      <c r="AB11" s="44">
        <f>Z11*SMOW!$AN$6</f>
        <v>1.488795707635442E-2</v>
      </c>
      <c r="AC11" s="44">
        <f>AA11*SMOW!$AN$12</f>
        <v>3.5966165678790622E-2</v>
      </c>
      <c r="AD11" s="44">
        <f t="shared" ref="AD11" si="15">LN((AB11/1000)+1)*1000</f>
        <v>1.4887846251737566E-2</v>
      </c>
      <c r="AE11" s="44">
        <f t="shared" ref="AE11" si="16">LN((AC11/1000)+1)*1000</f>
        <v>3.5965518911773353E-2</v>
      </c>
      <c r="AF11" s="44">
        <f>(AD11-SMOW!AN$14*AE11)</f>
        <v>-4.1019477336787635E-3</v>
      </c>
      <c r="AG11" s="45">
        <f t="shared" ref="AG11" si="17">AF11*1000</f>
        <v>-4.1019477336787631</v>
      </c>
      <c r="AK11">
        <v>29</v>
      </c>
      <c r="AL11">
        <v>0</v>
      </c>
      <c r="AM11">
        <v>0</v>
      </c>
      <c r="AN11">
        <v>0</v>
      </c>
    </row>
    <row r="12" spans="1:40" customFormat="1" x14ac:dyDescent="0.2">
      <c r="A12">
        <v>5105</v>
      </c>
      <c r="B12" t="s">
        <v>145</v>
      </c>
      <c r="C12" t="s">
        <v>61</v>
      </c>
      <c r="D12" t="s">
        <v>22</v>
      </c>
      <c r="E12" t="s">
        <v>169</v>
      </c>
      <c r="F12">
        <v>-0.156202915191202</v>
      </c>
      <c r="G12">
        <v>-0.15621539094422501</v>
      </c>
      <c r="H12">
        <v>3.8024945138968201E-3</v>
      </c>
      <c r="I12">
        <v>-0.25984840876999099</v>
      </c>
      <c r="J12">
        <v>-0.25988220831145098</v>
      </c>
      <c r="K12">
        <v>1.3194285964309199E-3</v>
      </c>
      <c r="L12">
        <v>-1.8997584955778499E-2</v>
      </c>
      <c r="M12">
        <v>3.6834587419923301E-3</v>
      </c>
      <c r="N12">
        <v>-10.3496020144424</v>
      </c>
      <c r="O12">
        <v>3.7637281143196801E-3</v>
      </c>
      <c r="P12">
        <v>-20.150787424061502</v>
      </c>
      <c r="Q12">
        <v>1.29317710127595E-3</v>
      </c>
      <c r="R12">
        <v>-24.297360013925498</v>
      </c>
      <c r="S12">
        <v>0.10279896870047001</v>
      </c>
      <c r="T12">
        <v>627.40623282322099</v>
      </c>
      <c r="U12">
        <v>0.34670051171696797</v>
      </c>
      <c r="V12" s="14">
        <v>45229.708784722221</v>
      </c>
      <c r="W12">
        <v>2.5</v>
      </c>
      <c r="X12">
        <v>5.4927615937954997E-2</v>
      </c>
      <c r="Y12">
        <v>0.132040689072111</v>
      </c>
      <c r="Z12" s="44">
        <f>((((N12/1000)+1)/((SMOW!$Z$4/1000)+1))-1)*1000</f>
        <v>1.8645550102780462E-2</v>
      </c>
      <c r="AA12" s="44">
        <f>((((P12/1000)+1)/((SMOW!$AA$4/1000)+1))-1)*1000</f>
        <v>2.055326969396809E-2</v>
      </c>
      <c r="AB12" s="44">
        <f>Z12*SMOW!$AN$6</f>
        <v>1.9192044354353819E-2</v>
      </c>
      <c r="AC12" s="44">
        <f>AA12*SMOW!$AN$12</f>
        <v>2.1134987981998771E-2</v>
      </c>
      <c r="AD12" s="44">
        <f t="shared" ref="AD12" si="18">LN((AB12/1000)+1)*1000</f>
        <v>1.9191860189483323E-2</v>
      </c>
      <c r="AE12" s="44">
        <f t="shared" ref="AE12" si="19">LN((AC12/1000)+1)*1000</f>
        <v>2.1134764641240603E-2</v>
      </c>
      <c r="AF12" s="44">
        <f>(AD12-SMOW!AN$14*AE12)</f>
        <v>8.0327044589082845E-3</v>
      </c>
      <c r="AG12" s="45">
        <f t="shared" ref="AG12" si="20">AF12*1000</f>
        <v>8.0327044589082846</v>
      </c>
      <c r="AH12" s="2">
        <f>AVERAGE(AG9:AG12)</f>
        <v>1.1794580413516533</v>
      </c>
      <c r="AI12">
        <f>STDEV(AG9:AG12)</f>
        <v>5.6834072172563941</v>
      </c>
      <c r="AK12">
        <v>29</v>
      </c>
      <c r="AL12">
        <v>0</v>
      </c>
      <c r="AM12">
        <v>0</v>
      </c>
      <c r="AN12">
        <v>0</v>
      </c>
    </row>
    <row r="13" spans="1:40" customFormat="1" x14ac:dyDescent="0.2">
      <c r="A13">
        <v>5107</v>
      </c>
      <c r="B13" t="s">
        <v>145</v>
      </c>
      <c r="C13" t="s">
        <v>61</v>
      </c>
      <c r="D13" t="s">
        <v>24</v>
      </c>
      <c r="E13" t="s">
        <v>170</v>
      </c>
      <c r="F13">
        <v>-29.0348548687323</v>
      </c>
      <c r="G13">
        <v>-29.464707526506601</v>
      </c>
      <c r="H13">
        <v>4.0727561407217098E-3</v>
      </c>
      <c r="I13">
        <v>-54.274406262924202</v>
      </c>
      <c r="J13">
        <v>-55.8028222636826</v>
      </c>
      <c r="K13">
        <v>3.1005278651343999E-3</v>
      </c>
      <c r="L13">
        <v>-8.1737128214678402E-4</v>
      </c>
      <c r="M13">
        <v>3.8424218733945099E-3</v>
      </c>
      <c r="N13">
        <v>-38.933836354283201</v>
      </c>
      <c r="O13">
        <v>4.0312344261312603E-3</v>
      </c>
      <c r="P13">
        <v>-73.090665748234997</v>
      </c>
      <c r="Q13">
        <v>3.0388394248124198E-3</v>
      </c>
      <c r="R13">
        <v>-83.299915469894898</v>
      </c>
      <c r="S13">
        <v>0.199356293858519</v>
      </c>
      <c r="T13">
        <v>613.74030685193702</v>
      </c>
      <c r="U13">
        <v>0.472660408746639</v>
      </c>
      <c r="V13" s="14">
        <v>45230.558368055557</v>
      </c>
      <c r="W13">
        <v>2.5</v>
      </c>
      <c r="X13">
        <v>3.8289754670395901E-2</v>
      </c>
      <c r="Y13">
        <v>4.4381152608902102E-2</v>
      </c>
      <c r="Z13" s="44">
        <f>((((N13/1000)+1)/((SMOW!$Z$4/1000)+1))-1)*1000</f>
        <v>-28.865056580264504</v>
      </c>
      <c r="AA13" s="44">
        <f>((((P13/1000)+1)/((SMOW!$AA$4/1000)+1))-1)*1000</f>
        <v>-54.009154293771729</v>
      </c>
      <c r="AB13" s="44">
        <f>Z13*SMOW!$AN$6</f>
        <v>-29.711080827631811</v>
      </c>
      <c r="AC13" s="44">
        <f>AA13*SMOW!$AN$12</f>
        <v>-55.537773011939876</v>
      </c>
      <c r="AD13" s="44">
        <f t="shared" ref="AD13" si="21">LN((AB13/1000)+1)*1000</f>
        <v>-30.161397017773794</v>
      </c>
      <c r="AE13" s="44">
        <f t="shared" ref="AE13" si="22">LN((AC13/1000)+1)*1000</f>
        <v>-57.139585441610912</v>
      </c>
      <c r="AF13" s="44">
        <f>(AD13-SMOW!AN$14*AE13)</f>
        <v>8.3040953967703501E-3</v>
      </c>
      <c r="AG13" s="45">
        <f t="shared" ref="AG13" si="23">AF13*1000</f>
        <v>8.3040953967703501</v>
      </c>
      <c r="AK13">
        <v>29</v>
      </c>
      <c r="AL13">
        <v>0</v>
      </c>
      <c r="AM13">
        <v>0</v>
      </c>
      <c r="AN13">
        <v>0</v>
      </c>
    </row>
    <row r="14" spans="1:40" customFormat="1" x14ac:dyDescent="0.2">
      <c r="A14">
        <v>5108</v>
      </c>
      <c r="B14" t="s">
        <v>145</v>
      </c>
      <c r="C14" t="s">
        <v>61</v>
      </c>
      <c r="D14" t="s">
        <v>24</v>
      </c>
      <c r="E14" t="s">
        <v>171</v>
      </c>
      <c r="F14">
        <v>-29.073260640682602</v>
      </c>
      <c r="G14">
        <v>-29.5042624968643</v>
      </c>
      <c r="H14">
        <v>3.8592460934844899E-3</v>
      </c>
      <c r="I14">
        <v>-54.360007787643802</v>
      </c>
      <c r="J14">
        <v>-55.893340462300202</v>
      </c>
      <c r="K14">
        <v>2.9240326174642299E-3</v>
      </c>
      <c r="L14">
        <v>7.4212672301996498E-3</v>
      </c>
      <c r="M14">
        <v>4.0955803605110096E-3</v>
      </c>
      <c r="N14">
        <v>-38.971850579711599</v>
      </c>
      <c r="O14">
        <v>3.8199011120308001E-3</v>
      </c>
      <c r="P14">
        <v>-73.174564135689295</v>
      </c>
      <c r="Q14">
        <v>2.8658557458249301E-3</v>
      </c>
      <c r="R14">
        <v>-86.397121227666204</v>
      </c>
      <c r="S14">
        <v>0.16119300362888</v>
      </c>
      <c r="T14">
        <v>502.88769236436099</v>
      </c>
      <c r="U14">
        <v>0.22450947143845901</v>
      </c>
      <c r="V14" s="14">
        <v>45230.6640625</v>
      </c>
      <c r="W14">
        <v>2.5</v>
      </c>
      <c r="X14">
        <v>2.00637499082471E-3</v>
      </c>
      <c r="Y14">
        <v>2.7531007268298E-3</v>
      </c>
      <c r="Z14" s="44">
        <f>((((N14/1000)+1)/((SMOW!$Z$4/1000)+1))-1)*1000</f>
        <v>-28.903469068454314</v>
      </c>
      <c r="AA14" s="44">
        <f>((((P14/1000)+1)/((SMOW!$AA$4/1000)+1))-1)*1000</f>
        <v>-54.094779827541409</v>
      </c>
      <c r="AB14" s="44">
        <f>Z14*SMOW!$AN$6</f>
        <v>-29.750619171796295</v>
      </c>
      <c r="AC14" s="44">
        <f>AA14*SMOW!$AN$12</f>
        <v>-55.625822001425256</v>
      </c>
      <c r="AD14" s="44">
        <f t="shared" ref="AD14" si="24">LN((AB14/1000)+1)*1000</f>
        <v>-30.202146890291061</v>
      </c>
      <c r="AE14" s="44">
        <f t="shared" ref="AE14" si="25">LN((AC14/1000)+1)*1000</f>
        <v>-57.232816373963516</v>
      </c>
      <c r="AF14" s="44">
        <f>(AD14-SMOW!AN$14*AE14)</f>
        <v>1.6780155161676191E-2</v>
      </c>
      <c r="AG14" s="45">
        <f t="shared" ref="AG14" si="26">AF14*1000</f>
        <v>16.780155161676191</v>
      </c>
      <c r="AK14">
        <v>29</v>
      </c>
      <c r="AL14">
        <v>0</v>
      </c>
      <c r="AM14">
        <v>0</v>
      </c>
      <c r="AN14">
        <v>0</v>
      </c>
    </row>
    <row r="15" spans="1:40" customFormat="1" x14ac:dyDescent="0.2">
      <c r="A15">
        <v>5109</v>
      </c>
      <c r="B15" t="s">
        <v>145</v>
      </c>
      <c r="C15" t="s">
        <v>61</v>
      </c>
      <c r="D15" t="s">
        <v>24</v>
      </c>
      <c r="E15" t="s">
        <v>172</v>
      </c>
      <c r="F15">
        <v>-29.127697418202501</v>
      </c>
      <c r="G15">
        <v>-29.560330892118198</v>
      </c>
      <c r="H15">
        <v>3.8626357605303502E-3</v>
      </c>
      <c r="I15">
        <v>-54.438137057698299</v>
      </c>
      <c r="J15">
        <v>-55.9759645740073</v>
      </c>
      <c r="K15">
        <v>4.0773340242322501E-3</v>
      </c>
      <c r="L15">
        <v>-5.0215970423453304E-3</v>
      </c>
      <c r="M15">
        <v>4.3696898163193797E-3</v>
      </c>
      <c r="N15">
        <v>-39.025732374742702</v>
      </c>
      <c r="O15">
        <v>3.82325622145033E-3</v>
      </c>
      <c r="P15">
        <v>-73.251138937271705</v>
      </c>
      <c r="Q15">
        <v>3.9962109421061501E-3</v>
      </c>
      <c r="R15">
        <v>-88.521272637818996</v>
      </c>
      <c r="S15">
        <v>0.15393741549085699</v>
      </c>
      <c r="T15">
        <v>486.370026965085</v>
      </c>
      <c r="U15">
        <v>0.15184497559370999</v>
      </c>
      <c r="V15" s="14">
        <v>45230.743738425925</v>
      </c>
      <c r="W15">
        <v>2.5</v>
      </c>
      <c r="X15">
        <v>3.8896254080222299E-2</v>
      </c>
      <c r="Y15">
        <v>3.5470857283427401E-2</v>
      </c>
      <c r="Z15" s="44">
        <f>((((N15/1000)+1)/((SMOW!$Z$4/1000)+1))-1)*1000</f>
        <v>-28.95791536564818</v>
      </c>
      <c r="AA15" s="44">
        <f>((((P15/1000)+1)/((SMOW!$AA$4/1000)+1))-1)*1000</f>
        <v>-54.172931010868396</v>
      </c>
      <c r="AB15" s="44">
        <f>Z15*SMOW!$AN$6</f>
        <v>-29.806661270040379</v>
      </c>
      <c r="AC15" s="44">
        <f>AA15*SMOW!$AN$12</f>
        <v>-55.706185094256156</v>
      </c>
      <c r="AD15" s="44">
        <f t="shared" ref="AD15" si="27">LN((AB15/1000)+1)*1000</f>
        <v>-30.259909067648607</v>
      </c>
      <c r="AE15" s="44">
        <f t="shared" ref="AE15" si="28">LN((AC15/1000)+1)*1000</f>
        <v>-57.317916659647722</v>
      </c>
      <c r="AF15" s="44">
        <f>(AD15-SMOW!AN$14*AE15)</f>
        <v>3.9509286453913717E-3</v>
      </c>
      <c r="AG15" s="45">
        <f t="shared" ref="AG15" si="29">AF15*1000</f>
        <v>3.9509286453913717</v>
      </c>
      <c r="AK15">
        <v>29</v>
      </c>
      <c r="AL15">
        <v>0</v>
      </c>
      <c r="AM15">
        <v>0</v>
      </c>
      <c r="AN15">
        <v>0</v>
      </c>
    </row>
    <row r="16" spans="1:40" customFormat="1" x14ac:dyDescent="0.2">
      <c r="A16">
        <v>5110</v>
      </c>
      <c r="B16" t="s">
        <v>145</v>
      </c>
      <c r="C16" t="s">
        <v>61</v>
      </c>
      <c r="D16" t="s">
        <v>24</v>
      </c>
      <c r="E16" t="s">
        <v>173</v>
      </c>
      <c r="F16">
        <v>-29.001740274744201</v>
      </c>
      <c r="G16">
        <v>-29.4306035490713</v>
      </c>
      <c r="H16">
        <v>5.4159201342381296E-3</v>
      </c>
      <c r="I16">
        <v>-54.2167918347983</v>
      </c>
      <c r="J16">
        <v>-55.741904049270801</v>
      </c>
      <c r="K16">
        <v>6.8128257076383999E-3</v>
      </c>
      <c r="L16">
        <v>1.1217889436871101E-3</v>
      </c>
      <c r="M16">
        <v>4.4560245825757804E-3</v>
      </c>
      <c r="N16">
        <v>-38.901059363302203</v>
      </c>
      <c r="O16">
        <v>5.3607048740354898E-3</v>
      </c>
      <c r="P16">
        <v>-73.034197623050304</v>
      </c>
      <c r="Q16">
        <v>6.6772769848458596E-3</v>
      </c>
      <c r="R16">
        <v>-86.7010859183127</v>
      </c>
      <c r="S16">
        <v>0.26589144347050803</v>
      </c>
      <c r="T16">
        <v>642.67103889269697</v>
      </c>
      <c r="U16">
        <v>0.59492762803652</v>
      </c>
      <c r="V16" s="14">
        <v>45231.451388888891</v>
      </c>
      <c r="W16">
        <v>2.5</v>
      </c>
      <c r="X16">
        <v>7.66342457602968E-3</v>
      </c>
      <c r="Y16">
        <v>1.1338590144773101E-2</v>
      </c>
      <c r="Z16" s="44">
        <f>((((N16/1000)+1)/((SMOW!$Z$4/1000)+1))-1)*1000</f>
        <v>-28.83193619533597</v>
      </c>
      <c r="AA16" s="44">
        <f>((((P16/1000)+1)/((SMOW!$AA$4/1000)+1))-1)*1000</f>
        <v>-53.951523706264545</v>
      </c>
      <c r="AB16" s="44">
        <f>Z16*SMOW!$AN$6</f>
        <v>-29.676989696338939</v>
      </c>
      <c r="AC16" s="44">
        <f>AA16*SMOW!$AN$12</f>
        <v>-55.47851130844959</v>
      </c>
      <c r="AD16" s="44">
        <f t="shared" ref="AD16" si="30">LN((AB16/1000)+1)*1000</f>
        <v>-30.126262603954491</v>
      </c>
      <c r="AE16" s="44">
        <f t="shared" ref="AE16" si="31">LN((AC16/1000)+1)*1000</f>
        <v>-57.076840905469311</v>
      </c>
      <c r="AF16" s="44">
        <f>(AD16-SMOW!AN$14*AE16)</f>
        <v>1.0309394133308558E-2</v>
      </c>
      <c r="AG16" s="45">
        <f t="shared" ref="AG16" si="32">AF16*1000</f>
        <v>10.309394133308558</v>
      </c>
      <c r="AH16" s="2">
        <f>AVERAGE(AG13:AG16)</f>
        <v>9.8361433342866178</v>
      </c>
      <c r="AI16">
        <f>STDEV(AG13:AG16)</f>
        <v>5.3362342962972624</v>
      </c>
      <c r="AK16">
        <v>29</v>
      </c>
      <c r="AL16">
        <v>0</v>
      </c>
      <c r="AM16">
        <v>0</v>
      </c>
      <c r="AN16">
        <v>0</v>
      </c>
    </row>
    <row r="17" spans="1:40" customFormat="1" x14ac:dyDescent="0.2">
      <c r="A17">
        <v>5111</v>
      </c>
      <c r="B17" t="s">
        <v>145</v>
      </c>
      <c r="C17" t="s">
        <v>62</v>
      </c>
      <c r="D17" t="s">
        <v>150</v>
      </c>
      <c r="E17" s="95" t="s">
        <v>174</v>
      </c>
      <c r="F17">
        <v>-7.0079109042583401</v>
      </c>
      <c r="G17">
        <v>-7.0325818863609202</v>
      </c>
      <c r="H17">
        <v>3.5319827619849399E-3</v>
      </c>
      <c r="I17">
        <v>-13.2320019905968</v>
      </c>
      <c r="J17">
        <v>-13.320324965693199</v>
      </c>
      <c r="K17">
        <v>1.50572388091698E-3</v>
      </c>
      <c r="L17">
        <v>5.4969552505974601E-4</v>
      </c>
      <c r="M17">
        <v>3.41061559735782E-3</v>
      </c>
      <c r="N17">
        <v>-17.1314568982068</v>
      </c>
      <c r="O17">
        <v>3.4959742274421001E-3</v>
      </c>
      <c r="P17">
        <v>-32.864845624421001</v>
      </c>
      <c r="Q17">
        <v>1.4757658344757001E-3</v>
      </c>
      <c r="R17">
        <v>-42.487514421021601</v>
      </c>
      <c r="S17">
        <v>0.15092812200189601</v>
      </c>
      <c r="T17">
        <v>538.97294805300498</v>
      </c>
      <c r="U17">
        <v>0.20733815287360099</v>
      </c>
      <c r="V17" s="14">
        <v>45231.570057870369</v>
      </c>
      <c r="W17">
        <v>2.5</v>
      </c>
      <c r="X17">
        <v>2.4354001734577298E-2</v>
      </c>
      <c r="Y17">
        <v>2.62717788030138E-2</v>
      </c>
      <c r="Z17" s="44">
        <f>((((N17/1000)+1)/((SMOW!$Z$4/1000)+1))-1)*1000</f>
        <v>-6.8342606367529646</v>
      </c>
      <c r="AA17" s="44">
        <f>((((P17/1000)+1)/((SMOW!$AA$4/1000)+1))-1)*1000</f>
        <v>-12.955238671192193</v>
      </c>
      <c r="AB17" s="44">
        <f>Z17*SMOW!$AN$6</f>
        <v>-7.034570315531635</v>
      </c>
      <c r="AC17" s="44">
        <f>AA17*SMOW!$AN$12</f>
        <v>-13.321910221415003</v>
      </c>
      <c r="AD17" s="44">
        <f t="shared" ref="AD17" si="33">LN((AB17/1000)+1)*1000</f>
        <v>-7.0594295566133614</v>
      </c>
      <c r="AE17" s="44">
        <f t="shared" ref="AE17" si="34">LN((AC17/1000)+1)*1000</f>
        <v>-13.411442920863609</v>
      </c>
      <c r="AF17" s="44">
        <f>(AD17-SMOW!AN$14*AE17)</f>
        <v>2.1812305602624704E-2</v>
      </c>
      <c r="AG17" s="45">
        <f t="shared" ref="AG17" si="35">AF17*1000</f>
        <v>21.812305602624704</v>
      </c>
      <c r="AK17">
        <v>29</v>
      </c>
      <c r="AL17">
        <v>0</v>
      </c>
      <c r="AM17">
        <v>0</v>
      </c>
      <c r="AN17">
        <v>0</v>
      </c>
    </row>
    <row r="18" spans="1:40" customFormat="1" x14ac:dyDescent="0.2">
      <c r="A18">
        <v>5112</v>
      </c>
      <c r="B18" t="s">
        <v>145</v>
      </c>
      <c r="C18" t="s">
        <v>62</v>
      </c>
      <c r="D18" t="s">
        <v>150</v>
      </c>
      <c r="E18" s="95" t="s">
        <v>175</v>
      </c>
      <c r="F18">
        <v>-7.0356299502807502</v>
      </c>
      <c r="G18">
        <v>-7.0604970827701399</v>
      </c>
      <c r="H18">
        <v>4.4637544550346804E-3</v>
      </c>
      <c r="I18">
        <v>-13.3080944108778</v>
      </c>
      <c r="J18">
        <v>-13.397440935549801</v>
      </c>
      <c r="K18">
        <v>3.6864133593658599E-3</v>
      </c>
      <c r="L18">
        <v>1.33517312001783E-2</v>
      </c>
      <c r="M18">
        <v>4.6489132408071799E-3</v>
      </c>
      <c r="N18">
        <v>-17.158893348788201</v>
      </c>
      <c r="O18">
        <v>4.4182465159221997E-3</v>
      </c>
      <c r="P18">
        <v>-32.939424101615003</v>
      </c>
      <c r="Q18">
        <v>3.6130680773949599E-3</v>
      </c>
      <c r="R18">
        <v>-42.166282381901603</v>
      </c>
      <c r="S18">
        <v>0.14774746375230099</v>
      </c>
      <c r="T18">
        <v>687.56551389979495</v>
      </c>
      <c r="U18">
        <v>0.41492388728775198</v>
      </c>
      <c r="V18" s="14">
        <v>45232.442361111112</v>
      </c>
      <c r="W18">
        <v>2.5</v>
      </c>
      <c r="X18">
        <v>8.7179150647778203E-2</v>
      </c>
      <c r="Y18">
        <v>0.17823310492449401</v>
      </c>
      <c r="Z18" s="44">
        <f>((((N18/1000)+1)/((SMOW!$Z$4/1000)+1))-1)*1000</f>
        <v>-6.8619845301650662</v>
      </c>
      <c r="AA18" s="44">
        <f>((((P18/1000)+1)/((SMOW!$AA$4/1000)+1))-1)*1000</f>
        <v>-13.031352433461208</v>
      </c>
      <c r="AB18" s="44">
        <f>Z18*SMOW!$AN$6</f>
        <v>-7.063106786116168</v>
      </c>
      <c r="AC18" s="44">
        <f>AA18*SMOW!$AN$12</f>
        <v>-13.40017822814935</v>
      </c>
      <c r="AD18" s="44">
        <f t="shared" ref="AD18" si="36">LN((AB18/1000)+1)*1000</f>
        <v>-7.0881686041057428</v>
      </c>
      <c r="AE18" s="44">
        <f t="shared" ref="AE18" si="37">LN((AC18/1000)+1)*1000</f>
        <v>-13.490770831359319</v>
      </c>
      <c r="AF18" s="44">
        <f>(AD18-SMOW!AN$14*AE18)</f>
        <v>3.4958394851977381E-2</v>
      </c>
      <c r="AG18" s="45">
        <f t="shared" ref="AG18" si="38">AF18*1000</f>
        <v>34.958394851977381</v>
      </c>
      <c r="AH18" s="2">
        <f>AVERAGE(AG17:AG18)</f>
        <v>28.385350227301043</v>
      </c>
      <c r="AI18">
        <f>STDEV(AG17:AG18)</f>
        <v>9.2956888543008436</v>
      </c>
      <c r="AK18">
        <v>29</v>
      </c>
      <c r="AL18">
        <v>0</v>
      </c>
      <c r="AM18">
        <v>0</v>
      </c>
      <c r="AN18">
        <v>0</v>
      </c>
    </row>
    <row r="19" spans="1:40" customFormat="1" x14ac:dyDescent="0.2">
      <c r="A19">
        <v>5113</v>
      </c>
      <c r="B19" t="s">
        <v>145</v>
      </c>
      <c r="C19" t="s">
        <v>62</v>
      </c>
      <c r="D19" t="s">
        <v>150</v>
      </c>
      <c r="E19" t="s">
        <v>176</v>
      </c>
      <c r="F19">
        <v>-7.1792147978807996</v>
      </c>
      <c r="G19">
        <v>-7.2051095973560901</v>
      </c>
      <c r="H19">
        <v>3.3900432550241998E-3</v>
      </c>
      <c r="I19">
        <v>-13.5605981172488</v>
      </c>
      <c r="J19">
        <v>-13.6533828370906</v>
      </c>
      <c r="K19">
        <v>1.4802746654031501E-3</v>
      </c>
      <c r="L19">
        <v>3.8765406277451401E-3</v>
      </c>
      <c r="M19">
        <v>3.3860134346143001E-3</v>
      </c>
      <c r="N19">
        <v>-17.301014350075</v>
      </c>
      <c r="O19">
        <v>3.3554817925612701E-3</v>
      </c>
      <c r="P19">
        <v>-33.186903966724302</v>
      </c>
      <c r="Q19">
        <v>1.450822959329E-3</v>
      </c>
      <c r="R19">
        <v>-43.619999815583299</v>
      </c>
      <c r="S19">
        <v>0.135762010293875</v>
      </c>
      <c r="T19">
        <v>652.964051719449</v>
      </c>
      <c r="U19">
        <v>0.26617208115094598</v>
      </c>
      <c r="V19" s="14">
        <v>45232.534270833334</v>
      </c>
      <c r="W19">
        <v>2.5</v>
      </c>
      <c r="X19">
        <v>7.2800630289395096E-2</v>
      </c>
      <c r="Y19">
        <v>7.6536394254140799E-2</v>
      </c>
      <c r="Z19" s="44">
        <f>((((N19/1000)+1)/((SMOW!$Z$4/1000)+1))-1)*1000</f>
        <v>-7.0055944872776665</v>
      </c>
      <c r="AA19" s="44">
        <f>((((P19/1000)+1)/((SMOW!$AA$4/1000)+1))-1)*1000</f>
        <v>-13.283926960698022</v>
      </c>
      <c r="AB19" s="44">
        <f>Z19*SMOW!$AN$6</f>
        <v>-7.2109258985284574</v>
      </c>
      <c r="AC19" s="44">
        <f>AA19*SMOW!$AN$12</f>
        <v>-13.659901361120047</v>
      </c>
      <c r="AD19" s="44">
        <f t="shared" ref="AD19" si="39">LN((AB19/1000)+1)*1000</f>
        <v>-7.2370502878006286</v>
      </c>
      <c r="AE19" s="44">
        <f t="shared" ref="AE19" si="40">LN((AC19/1000)+1)*1000</f>
        <v>-13.754056227720485</v>
      </c>
      <c r="AF19" s="44">
        <f>(AD19-SMOW!AN$14*AE19)</f>
        <v>2.5091400435787392E-2</v>
      </c>
      <c r="AG19" s="45">
        <f t="shared" ref="AG19" si="41">AF19*1000</f>
        <v>25.091400435787392</v>
      </c>
      <c r="AK19">
        <v>29</v>
      </c>
      <c r="AL19">
        <v>0</v>
      </c>
      <c r="AM19">
        <v>0</v>
      </c>
      <c r="AN19">
        <v>0</v>
      </c>
    </row>
    <row r="20" spans="1:40" customFormat="1" x14ac:dyDescent="0.2">
      <c r="A20">
        <v>5114</v>
      </c>
      <c r="B20" t="s">
        <v>145</v>
      </c>
      <c r="C20" t="s">
        <v>62</v>
      </c>
      <c r="D20" t="s">
        <v>150</v>
      </c>
      <c r="E20" t="s">
        <v>177</v>
      </c>
      <c r="F20">
        <v>-7.1745145708115396</v>
      </c>
      <c r="G20">
        <v>-7.2003757233120798</v>
      </c>
      <c r="H20">
        <v>5.3068168918587602E-3</v>
      </c>
      <c r="I20">
        <v>-13.570251966567801</v>
      </c>
      <c r="J20">
        <v>-13.663169462991201</v>
      </c>
      <c r="K20">
        <v>1.7444525241130701E-3</v>
      </c>
      <c r="L20">
        <v>1.37777531472737E-2</v>
      </c>
      <c r="M20">
        <v>5.2194838353367603E-3</v>
      </c>
      <c r="N20">
        <v>-17.296362041781201</v>
      </c>
      <c r="O20">
        <v>5.2527139382944699E-3</v>
      </c>
      <c r="P20">
        <v>-33.196365742005</v>
      </c>
      <c r="Q20">
        <v>1.70974470656871E-3</v>
      </c>
      <c r="R20">
        <v>-44.673092125426002</v>
      </c>
      <c r="S20">
        <v>0.15681734608239301</v>
      </c>
      <c r="T20">
        <v>825.09722234181197</v>
      </c>
      <c r="U20">
        <v>0.20990209135712901</v>
      </c>
      <c r="V20" s="14">
        <v>45232.645289351851</v>
      </c>
      <c r="W20">
        <v>2.5</v>
      </c>
      <c r="X20">
        <v>8.9664862257760797E-2</v>
      </c>
      <c r="Y20">
        <v>9.4970179416953904E-2</v>
      </c>
      <c r="Z20" s="44">
        <f>((((N20/1000)+1)/((SMOW!$Z$4/1000)+1))-1)*1000</f>
        <v>-7.0008934382524979</v>
      </c>
      <c r="AA20" s="44">
        <f>((((P20/1000)+1)/((SMOW!$AA$4/1000)+1))-1)*1000</f>
        <v>-13.293583517676065</v>
      </c>
      <c r="AB20" s="44">
        <f>Z20*SMOW!$AN$6</f>
        <v>-7.2060870634763567</v>
      </c>
      <c r="AC20" s="44">
        <f>AA20*SMOW!$AN$12</f>
        <v>-13.669831227205458</v>
      </c>
      <c r="AD20" s="44">
        <f t="shared" ref="AD20" si="42">LN((AB20/1000)+1)*1000</f>
        <v>-7.2321763187107564</v>
      </c>
      <c r="AE20" s="44">
        <f t="shared" ref="AE20" si="43">LN((AC20/1000)+1)*1000</f>
        <v>-13.764123663976317</v>
      </c>
      <c r="AF20" s="44">
        <f>(AD20-SMOW!AN$14*AE20)</f>
        <v>3.5280975868739795E-2</v>
      </c>
      <c r="AG20" s="45">
        <f t="shared" ref="AG20" si="44">AF20*1000</f>
        <v>35.280975868739795</v>
      </c>
      <c r="AH20" s="2">
        <f>AVERAGE(AG19:AG20)</f>
        <v>30.186188152263593</v>
      </c>
      <c r="AI20">
        <f>STDEV(AG19:AG20)</f>
        <v>7.2051178860525056</v>
      </c>
      <c r="AK20">
        <v>29</v>
      </c>
      <c r="AL20">
        <v>0</v>
      </c>
      <c r="AM20">
        <v>0</v>
      </c>
      <c r="AN20">
        <v>0</v>
      </c>
    </row>
    <row r="21" spans="1:40" customFormat="1" x14ac:dyDescent="0.2">
      <c r="A21">
        <v>5115</v>
      </c>
      <c r="B21" t="s">
        <v>145</v>
      </c>
      <c r="C21" t="s">
        <v>62</v>
      </c>
      <c r="D21" t="s">
        <v>150</v>
      </c>
      <c r="E21" t="s">
        <v>184</v>
      </c>
      <c r="F21">
        <v>-7.51434238801746</v>
      </c>
      <c r="G21">
        <v>-7.5427176522500501</v>
      </c>
      <c r="H21">
        <v>4.2540851457770999E-3</v>
      </c>
      <c r="I21">
        <v>-14.184762961090099</v>
      </c>
      <c r="J21">
        <v>-14.286328627331899</v>
      </c>
      <c r="K21">
        <v>3.9843080393107402E-3</v>
      </c>
      <c r="L21">
        <v>4.6386298118998901E-4</v>
      </c>
      <c r="M21">
        <v>4.1021212367184498E-3</v>
      </c>
      <c r="N21">
        <v>-17.6327253172498</v>
      </c>
      <c r="O21">
        <v>4.21071478350688E-3</v>
      </c>
      <c r="P21">
        <v>-33.798650358806299</v>
      </c>
      <c r="Q21">
        <v>3.9050358123209499E-3</v>
      </c>
      <c r="R21">
        <v>-44.4412851540771</v>
      </c>
      <c r="S21">
        <v>0.138826352003842</v>
      </c>
      <c r="T21">
        <v>760.11619102882401</v>
      </c>
      <c r="U21">
        <v>0.53628531934026202</v>
      </c>
      <c r="V21" s="14">
        <v>45233.664861111109</v>
      </c>
      <c r="W21">
        <v>2.5</v>
      </c>
      <c r="X21">
        <v>6.4464871314498804E-3</v>
      </c>
      <c r="Y21">
        <v>5.3292033814796198E-3</v>
      </c>
      <c r="Z21" s="44">
        <f>((((N21/1000)+1)/((SMOW!$Z$4/1000)+1))-1)*1000</f>
        <v>-7.3407806831135014</v>
      </c>
      <c r="AA21" s="44">
        <f>((((P21/1000)+1)/((SMOW!$AA$4/1000)+1))-1)*1000</f>
        <v>-13.908266866898833</v>
      </c>
      <c r="AB21" s="44">
        <f>Z21*SMOW!$AN$6</f>
        <v>-7.5559362791280185</v>
      </c>
      <c r="AC21" s="44">
        <f>AA21*SMOW!$AN$12</f>
        <v>-14.301911932221975</v>
      </c>
      <c r="AD21" s="44">
        <f t="shared" ref="AD21:AD22" si="45">LN((AB21/1000)+1)*1000</f>
        <v>-7.5846269804316631</v>
      </c>
      <c r="AE21" s="44">
        <f t="shared" ref="AE21:AE22" si="46">LN((AC21/1000)+1)*1000</f>
        <v>-14.405169982120681</v>
      </c>
      <c r="AF21" s="44">
        <f>(AD21-SMOW!AN$14*AE21)</f>
        <v>2.1302770128056814E-2</v>
      </c>
      <c r="AG21" s="45">
        <f t="shared" ref="AG21:AG22" si="47">AF21*1000</f>
        <v>21.302770128056814</v>
      </c>
      <c r="AK21">
        <v>29</v>
      </c>
      <c r="AL21">
        <v>0</v>
      </c>
      <c r="AM21">
        <v>0</v>
      </c>
      <c r="AN21">
        <v>0</v>
      </c>
    </row>
    <row r="22" spans="1:40" customFormat="1" x14ac:dyDescent="0.2">
      <c r="A22">
        <v>5116</v>
      </c>
      <c r="B22" t="s">
        <v>145</v>
      </c>
      <c r="C22" t="s">
        <v>62</v>
      </c>
      <c r="D22" t="s">
        <v>150</v>
      </c>
      <c r="E22" t="s">
        <v>185</v>
      </c>
      <c r="F22">
        <v>-7.4693139343409003</v>
      </c>
      <c r="G22">
        <v>-7.4973492121158101</v>
      </c>
      <c r="H22">
        <v>3.69733943152062E-3</v>
      </c>
      <c r="I22">
        <v>-14.0986650047896</v>
      </c>
      <c r="J22">
        <v>-14.1989953555541</v>
      </c>
      <c r="K22">
        <v>1.45434807826276E-3</v>
      </c>
      <c r="L22">
        <v>-2.7966438321983298E-4</v>
      </c>
      <c r="M22">
        <v>3.77224827748313E-3</v>
      </c>
      <c r="N22">
        <v>-17.588155928279601</v>
      </c>
      <c r="O22">
        <v>3.6596450871221502E-3</v>
      </c>
      <c r="P22">
        <v>-33.714265416827999</v>
      </c>
      <c r="Q22">
        <v>1.4254122103917E-3</v>
      </c>
      <c r="R22">
        <v>-46.497043210512999</v>
      </c>
      <c r="S22">
        <v>0.154732729306719</v>
      </c>
      <c r="T22">
        <v>623.93570880868901</v>
      </c>
      <c r="U22">
        <v>0.29698323906980201</v>
      </c>
      <c r="V22" s="14">
        <v>45233.755659722221</v>
      </c>
      <c r="W22">
        <v>2.5</v>
      </c>
      <c r="X22">
        <v>0.13896682934072299</v>
      </c>
      <c r="Y22">
        <v>0.30341070647089802</v>
      </c>
      <c r="Z22" s="44">
        <f>((((N22/1000)+1)/((SMOW!$Z$4/1000)+1))-1)*1000</f>
        <v>-7.2957443550508705</v>
      </c>
      <c r="AA22" s="44">
        <f>((((P22/1000)+1)/((SMOW!$AA$4/1000)+1))-1)*1000</f>
        <v>-13.822144762312028</v>
      </c>
      <c r="AB22" s="44">
        <f>Z22*SMOW!$AN$6</f>
        <v>-7.5095799527675346</v>
      </c>
      <c r="AC22" s="44">
        <f>AA22*SMOW!$AN$12</f>
        <v>-14.213352317497474</v>
      </c>
      <c r="AD22" s="44">
        <f t="shared" si="45"/>
        <v>-7.5379188127335182</v>
      </c>
      <c r="AE22" s="44">
        <f t="shared" si="46"/>
        <v>-14.315329454138707</v>
      </c>
      <c r="AF22" s="44">
        <f>(AD22-SMOW!AN$14*AE22)</f>
        <v>2.0575139051719482E-2</v>
      </c>
      <c r="AG22" s="45">
        <f t="shared" si="47"/>
        <v>20.575139051719482</v>
      </c>
      <c r="AH22" s="2">
        <f>AVERAGE(AG21:AG22)</f>
        <v>20.938954589888148</v>
      </c>
      <c r="AI22">
        <f>STDEV(AG21:AG22)</f>
        <v>0.51451286828019371</v>
      </c>
      <c r="AK22">
        <v>29</v>
      </c>
      <c r="AL22">
        <v>0</v>
      </c>
      <c r="AM22">
        <v>0</v>
      </c>
      <c r="AN22">
        <v>0</v>
      </c>
    </row>
    <row r="23" spans="1:40" customFormat="1" x14ac:dyDescent="0.2">
      <c r="A23">
        <v>5117</v>
      </c>
      <c r="B23" t="s">
        <v>160</v>
      </c>
      <c r="C23" t="s">
        <v>62</v>
      </c>
      <c r="D23" t="s">
        <v>150</v>
      </c>
      <c r="E23" t="s">
        <v>178</v>
      </c>
      <c r="F23">
        <v>-7.7650850507100904</v>
      </c>
      <c r="G23">
        <v>-7.7953908153825902</v>
      </c>
      <c r="H23">
        <v>5.0638233607979803E-3</v>
      </c>
      <c r="I23">
        <v>-14.6689374688754</v>
      </c>
      <c r="J23">
        <v>-14.777590754977901</v>
      </c>
      <c r="K23">
        <v>5.3136536353471497E-3</v>
      </c>
      <c r="L23">
        <v>7.1771032457196501E-3</v>
      </c>
      <c r="M23">
        <v>5.16925317169817E-3</v>
      </c>
      <c r="N23">
        <v>-17.880911660605801</v>
      </c>
      <c r="O23">
        <v>5.0121977242397796E-3</v>
      </c>
      <c r="P23">
        <v>-34.273191677815703</v>
      </c>
      <c r="Q23">
        <v>5.2079326034966799E-3</v>
      </c>
      <c r="R23">
        <v>-46.461054404319903</v>
      </c>
      <c r="S23">
        <v>0.14435898341060799</v>
      </c>
      <c r="T23">
        <v>677.57279568922797</v>
      </c>
      <c r="U23">
        <v>0.68331562464468598</v>
      </c>
      <c r="V23" s="14">
        <v>45236.477222222224</v>
      </c>
      <c r="W23">
        <v>2.5</v>
      </c>
      <c r="X23">
        <v>3.86463805545042E-3</v>
      </c>
      <c r="Y23">
        <v>3.0087899661862998E-3</v>
      </c>
      <c r="Z23" s="44">
        <f>((((N23/1000)+1)/((SMOW!$Z$4/1000)+1))-1)*1000</f>
        <v>-7.5915671946251706</v>
      </c>
      <c r="AA23" s="44">
        <f>((((P23/1000)+1)/((SMOW!$AA$4/1000)+1))-1)*1000</f>
        <v>-14.392577173315878</v>
      </c>
      <c r="AB23" s="44">
        <f>Z23*SMOW!$AN$6</f>
        <v>-7.8140732515356</v>
      </c>
      <c r="AC23" s="44">
        <f>AA23*SMOW!$AN$12</f>
        <v>-14.799929651937218</v>
      </c>
      <c r="AD23" s="44">
        <f t="shared" ref="AD23" si="48">LN((AB23/1000)+1)*1000</f>
        <v>-7.8447631016259898</v>
      </c>
      <c r="AE23" s="44">
        <f t="shared" ref="AE23" si="49">LN((AC23/1000)+1)*1000</f>
        <v>-14.91054133090212</v>
      </c>
      <c r="AF23" s="44">
        <f>(AD23-SMOW!AN$14*AE23)</f>
        <v>2.8002721090330418E-2</v>
      </c>
      <c r="AG23" s="45">
        <f t="shared" ref="AG23" si="50">AF23*1000</f>
        <v>28.002721090330418</v>
      </c>
      <c r="AK23">
        <v>29</v>
      </c>
      <c r="AL23">
        <v>0</v>
      </c>
      <c r="AM23">
        <v>0</v>
      </c>
      <c r="AN23">
        <v>0</v>
      </c>
    </row>
    <row r="24" spans="1:40" customFormat="1" x14ac:dyDescent="0.2">
      <c r="A24">
        <v>5118</v>
      </c>
      <c r="B24" t="s">
        <v>160</v>
      </c>
      <c r="C24" t="s">
        <v>62</v>
      </c>
      <c r="D24" t="s">
        <v>150</v>
      </c>
      <c r="E24" t="s">
        <v>179</v>
      </c>
      <c r="F24">
        <v>-7.7049782744719701</v>
      </c>
      <c r="G24">
        <v>-7.7348154306068002</v>
      </c>
      <c r="H24">
        <v>4.7744837257860696E-3</v>
      </c>
      <c r="I24">
        <v>-14.5494914437833</v>
      </c>
      <c r="J24">
        <v>-14.6563733291039</v>
      </c>
      <c r="K24">
        <v>1.58269530458702E-3</v>
      </c>
      <c r="L24">
        <v>3.7496871600663198E-3</v>
      </c>
      <c r="M24">
        <v>4.9040606729561197E-3</v>
      </c>
      <c r="N24">
        <v>-17.821417672445801</v>
      </c>
      <c r="O24">
        <v>4.7258079043718598E-3</v>
      </c>
      <c r="P24">
        <v>-34.156122163856999</v>
      </c>
      <c r="Q24">
        <v>1.55120582631289E-3</v>
      </c>
      <c r="R24">
        <v>-48.077407993276303</v>
      </c>
      <c r="S24">
        <v>0.10888226736899</v>
      </c>
      <c r="T24">
        <v>601.89276631141604</v>
      </c>
      <c r="U24">
        <v>0.189065325496037</v>
      </c>
      <c r="V24" s="14">
        <v>45236.558171296296</v>
      </c>
      <c r="W24">
        <v>2.5</v>
      </c>
      <c r="X24">
        <v>1.4540484071451899E-2</v>
      </c>
      <c r="Y24">
        <v>1.0903116559540999E-2</v>
      </c>
      <c r="Z24" s="44">
        <f>((((N24/1000)+1)/((SMOW!$Z$4/1000)+1))-1)*1000</f>
        <v>-7.5314499071676977</v>
      </c>
      <c r="AA24" s="44">
        <f>((((P24/1000)+1)/((SMOW!$AA$4/1000)+1))-1)*1000</f>
        <v>-14.273097646652522</v>
      </c>
      <c r="AB24" s="44">
        <f>Z24*SMOW!$AN$6</f>
        <v>-7.7521939483781557</v>
      </c>
      <c r="AC24" s="44">
        <f>AA24*SMOW!$AN$12</f>
        <v>-14.677068501486492</v>
      </c>
      <c r="AD24" s="44">
        <f t="shared" ref="AD24" si="51">LN((AB24/1000)+1)*1000</f>
        <v>-7.7823984056880429</v>
      </c>
      <c r="AE24" s="44">
        <f t="shared" ref="AE24" si="52">LN((AC24/1000)+1)*1000</f>
        <v>-14.785842303796368</v>
      </c>
      <c r="AF24" s="44">
        <f>(AD24-SMOW!AN$14*AE24)</f>
        <v>2.4526330716439837E-2</v>
      </c>
      <c r="AG24" s="45">
        <f t="shared" ref="AG24" si="53">AF24*1000</f>
        <v>24.526330716439837</v>
      </c>
      <c r="AH24" s="2">
        <f>AVERAGE(AG23:AG24)</f>
        <v>26.264525903385127</v>
      </c>
      <c r="AI24">
        <f>STDEV(AG23:AG24)</f>
        <v>2.4581792074296671</v>
      </c>
      <c r="AK24">
        <v>29</v>
      </c>
      <c r="AL24">
        <v>0</v>
      </c>
      <c r="AM24">
        <v>0</v>
      </c>
      <c r="AN24">
        <v>0</v>
      </c>
    </row>
    <row r="25" spans="1:40" customFormat="1" x14ac:dyDescent="0.2">
      <c r="A25">
        <v>5119</v>
      </c>
      <c r="B25" t="s">
        <v>160</v>
      </c>
      <c r="C25" t="s">
        <v>62</v>
      </c>
      <c r="D25" t="s">
        <v>150</v>
      </c>
      <c r="E25" t="s">
        <v>186</v>
      </c>
      <c r="F25">
        <v>-7.7112736011345797</v>
      </c>
      <c r="G25">
        <v>-7.7411597279015796</v>
      </c>
      <c r="H25">
        <v>5.1239578658743004E-3</v>
      </c>
      <c r="I25">
        <v>-14.5813852357134</v>
      </c>
      <c r="J25">
        <v>-14.688738514503701</v>
      </c>
      <c r="K25">
        <v>1.2296382996564001E-3</v>
      </c>
      <c r="L25">
        <v>1.44942077564047E-2</v>
      </c>
      <c r="M25">
        <v>5.1238054423333899E-3</v>
      </c>
      <c r="N25">
        <v>-17.827648818305999</v>
      </c>
      <c r="O25">
        <v>5.0717191585405901E-3</v>
      </c>
      <c r="P25">
        <v>-34.187381393426797</v>
      </c>
      <c r="Q25">
        <v>1.2051732820315499E-3</v>
      </c>
      <c r="R25">
        <v>-48.657975754202297</v>
      </c>
      <c r="S25">
        <v>0.14025814092721001</v>
      </c>
      <c r="T25">
        <v>639.17906710968202</v>
      </c>
      <c r="U25">
        <v>0.16208443674421399</v>
      </c>
      <c r="V25" s="14">
        <v>45236.637569444443</v>
      </c>
      <c r="W25">
        <v>2.5</v>
      </c>
      <c r="X25">
        <v>2.12012269932862E-2</v>
      </c>
      <c r="Y25">
        <v>2.4694546896922999E-2</v>
      </c>
      <c r="Z25" s="44">
        <f>((((N25/1000)+1)/((SMOW!$Z$4/1000)+1))-1)*1000</f>
        <v>-7.5377463347303664</v>
      </c>
      <c r="AA25" s="44">
        <f>((((P25/1000)+1)/((SMOW!$AA$4/1000)+1))-1)*1000</f>
        <v>-14.305000383979859</v>
      </c>
      <c r="AB25" s="44">
        <f>Z25*SMOW!$AN$6</f>
        <v>-7.7586749219289812</v>
      </c>
      <c r="AC25" s="44">
        <f>AA25*SMOW!$AN$12</f>
        <v>-14.709874180585036</v>
      </c>
      <c r="AD25" s="44">
        <f t="shared" ref="AD25" si="54">LN((AB25/1000)+1)*1000</f>
        <v>-7.7889300348606945</v>
      </c>
      <c r="AE25" s="44">
        <f t="shared" ref="AE25" si="55">LN((AC25/1000)+1)*1000</f>
        <v>-14.819137200508511</v>
      </c>
      <c r="AF25" s="44">
        <f>(AD25-SMOW!AN$14*AE25)</f>
        <v>3.5574407007799458E-2</v>
      </c>
      <c r="AG25" s="45">
        <f t="shared" ref="AG25" si="56">AF25*1000</f>
        <v>35.574407007799458</v>
      </c>
      <c r="AI25" s="95"/>
      <c r="AK25">
        <v>29</v>
      </c>
      <c r="AL25">
        <v>0</v>
      </c>
      <c r="AM25">
        <v>0</v>
      </c>
      <c r="AN25">
        <v>0</v>
      </c>
    </row>
    <row r="26" spans="1:40" customFormat="1" x14ac:dyDescent="0.2">
      <c r="A26">
        <v>5120</v>
      </c>
      <c r="B26" t="s">
        <v>160</v>
      </c>
      <c r="C26" t="s">
        <v>62</v>
      </c>
      <c r="D26" t="s">
        <v>150</v>
      </c>
      <c r="E26" t="s">
        <v>187</v>
      </c>
      <c r="F26">
        <v>-7.7927379211412804</v>
      </c>
      <c r="G26">
        <v>-7.8232603038377597</v>
      </c>
      <c r="H26">
        <v>4.0831756163751199E-3</v>
      </c>
      <c r="I26">
        <v>-14.6997463339401</v>
      </c>
      <c r="J26">
        <v>-14.808858237693499</v>
      </c>
      <c r="K26">
        <v>1.31124860171893E-3</v>
      </c>
      <c r="L26">
        <v>-4.1831543355871402E-3</v>
      </c>
      <c r="M26">
        <v>3.8930950212552298E-3</v>
      </c>
      <c r="N26">
        <v>-17.908282610255601</v>
      </c>
      <c r="O26">
        <v>4.04154767531928E-3</v>
      </c>
      <c r="P26">
        <v>-34.303387566343297</v>
      </c>
      <c r="Q26">
        <v>1.2851598566302801E-3</v>
      </c>
      <c r="R26">
        <v>-48.841116783807401</v>
      </c>
      <c r="S26">
        <v>0.129559979124171</v>
      </c>
      <c r="T26">
        <v>576.44531072028803</v>
      </c>
      <c r="U26">
        <v>8.7934054154585606E-2</v>
      </c>
      <c r="V26" s="14">
        <v>45236.723599537036</v>
      </c>
      <c r="W26">
        <v>2.5</v>
      </c>
      <c r="X26">
        <v>6.8728908041365E-2</v>
      </c>
      <c r="Y26">
        <v>6.4553556261671904E-2</v>
      </c>
      <c r="Z26" s="44">
        <f>((((N26/1000)+1)/((SMOW!$Z$4/1000)+1))-1)*1000</f>
        <v>-7.6192249008736335</v>
      </c>
      <c r="AA26" s="44">
        <f>((((P26/1000)+1)/((SMOW!$AA$4/1000)+1))-1)*1000</f>
        <v>-14.423394679483392</v>
      </c>
      <c r="AB26" s="44">
        <f>Z26*SMOW!$AN$6</f>
        <v>-7.8425415950349437</v>
      </c>
      <c r="AC26" s="44">
        <f>AA26*SMOW!$AN$12</f>
        <v>-14.83161938462616</v>
      </c>
      <c r="AD26" s="44">
        <f t="shared" ref="AD26" si="57">LN((AB26/1000)+1)*1000</f>
        <v>-7.8734560624454666</v>
      </c>
      <c r="AE26" s="44">
        <f t="shared" ref="AE26" si="58">LN((AC26/1000)+1)*1000</f>
        <v>-14.942707632261852</v>
      </c>
      <c r="AF26" s="44">
        <f>(AD26-SMOW!AN$14*AE26)</f>
        <v>1.6293567388792063E-2</v>
      </c>
      <c r="AG26" s="45">
        <f t="shared" ref="AG26" si="59">AF26*1000</f>
        <v>16.293567388792063</v>
      </c>
      <c r="AH26" s="2">
        <f>AVERAGE(AG25:AG26)</f>
        <v>25.93398719829576</v>
      </c>
      <c r="AI26" s="95">
        <f>STDEV(AG25:AG26)</f>
        <v>13.633612441570374</v>
      </c>
      <c r="AJ26" t="s">
        <v>197</v>
      </c>
      <c r="AK26">
        <v>29</v>
      </c>
      <c r="AL26">
        <v>0</v>
      </c>
      <c r="AM26">
        <v>0</v>
      </c>
      <c r="AN26">
        <v>1</v>
      </c>
    </row>
    <row r="27" spans="1:40" customFormat="1" x14ac:dyDescent="0.2">
      <c r="A27">
        <v>5121</v>
      </c>
      <c r="B27" t="s">
        <v>160</v>
      </c>
      <c r="C27" t="s">
        <v>62</v>
      </c>
      <c r="D27" t="s">
        <v>150</v>
      </c>
      <c r="E27" t="s">
        <v>188</v>
      </c>
      <c r="F27">
        <v>-8.2137143838561393</v>
      </c>
      <c r="G27">
        <v>-8.2476330914498899</v>
      </c>
      <c r="H27">
        <v>3.8716092684798501E-3</v>
      </c>
      <c r="I27">
        <v>-15.500992765341699</v>
      </c>
      <c r="J27">
        <v>-15.622389341261499</v>
      </c>
      <c r="K27">
        <v>1.45042155689913E-3</v>
      </c>
      <c r="L27">
        <v>9.8848073617459104E-4</v>
      </c>
      <c r="M27">
        <v>4.1084909749936303E-3</v>
      </c>
      <c r="N27">
        <v>-18.3249672214749</v>
      </c>
      <c r="O27">
        <v>3.8321382445603699E-3</v>
      </c>
      <c r="P27">
        <v>-35.088692311419898</v>
      </c>
      <c r="Q27">
        <v>1.4215638115258401E-3</v>
      </c>
      <c r="R27">
        <v>-50.787804892692101</v>
      </c>
      <c r="S27">
        <v>0.15531998345238199</v>
      </c>
      <c r="T27">
        <v>575.547023730761</v>
      </c>
      <c r="U27">
        <v>0.106619705325774</v>
      </c>
      <c r="V27" s="14">
        <v>45236.810335648152</v>
      </c>
      <c r="W27">
        <v>2.5</v>
      </c>
      <c r="X27">
        <v>7.0091730220258899E-2</v>
      </c>
      <c r="Y27">
        <v>7.4123834478379294E-2</v>
      </c>
      <c r="Z27" s="44">
        <f>((((N27/1000)+1)/((SMOW!$Z$4/1000)+1))-1)*1000</f>
        <v>-8.0402749821764097</v>
      </c>
      <c r="AA27" s="44">
        <f>((((P27/1000)+1)/((SMOW!$AA$4/1000)+1))-1)*1000</f>
        <v>-15.224865840124835</v>
      </c>
      <c r="AB27" s="44">
        <f>Z27*SMOW!$AN$6</f>
        <v>-8.2759325001690396</v>
      </c>
      <c r="AC27" s="44">
        <f>AA27*SMOW!$AN$12</f>
        <v>-15.655774548271324</v>
      </c>
      <c r="AD27" s="44">
        <f t="shared" ref="AD27:AD30" si="60">LN((AB27/1000)+1)*1000</f>
        <v>-8.3103681525770998</v>
      </c>
      <c r="AE27" s="44">
        <f t="shared" ref="AE27:AE30" si="61">LN((AC27/1000)+1)*1000</f>
        <v>-15.779620490002442</v>
      </c>
      <c r="AF27" s="44">
        <f>(AD27-SMOW!AN$14*AE27)</f>
        <v>2.1271466144190398E-2</v>
      </c>
      <c r="AG27" s="96">
        <f t="shared" ref="AG27:AG30" si="62">AF27*1000</f>
        <v>21.271466144190398</v>
      </c>
      <c r="AH27" s="95"/>
      <c r="AI27" s="95"/>
      <c r="AJ27" s="95"/>
      <c r="AK27">
        <v>29</v>
      </c>
      <c r="AL27">
        <v>0</v>
      </c>
      <c r="AM27">
        <v>0</v>
      </c>
      <c r="AN27">
        <v>0</v>
      </c>
    </row>
    <row r="28" spans="1:40" customFormat="1" x14ac:dyDescent="0.2">
      <c r="A28">
        <v>5122</v>
      </c>
      <c r="B28" t="s">
        <v>160</v>
      </c>
      <c r="C28" t="s">
        <v>62</v>
      </c>
      <c r="D28" t="s">
        <v>150</v>
      </c>
      <c r="E28" t="s">
        <v>189</v>
      </c>
      <c r="F28">
        <v>-8.2389710021611204</v>
      </c>
      <c r="G28">
        <v>-8.2730992946622699</v>
      </c>
      <c r="H28">
        <v>4.4302287571549599E-3</v>
      </c>
      <c r="I28">
        <v>-15.5613946767175</v>
      </c>
      <c r="J28">
        <v>-15.683744310227199</v>
      </c>
      <c r="K28">
        <v>3.0421568215461899E-3</v>
      </c>
      <c r="L28">
        <v>7.91770113771126E-3</v>
      </c>
      <c r="M28">
        <v>4.5831050606104902E-3</v>
      </c>
      <c r="N28">
        <v>-18.349966348768799</v>
      </c>
      <c r="O28">
        <v>4.3850626122484398E-3</v>
      </c>
      <c r="P28">
        <v>-35.147892459783897</v>
      </c>
      <c r="Q28">
        <v>2.98162973786892E-3</v>
      </c>
      <c r="R28">
        <v>-50.547985564568599</v>
      </c>
      <c r="S28">
        <v>0.154440636541814</v>
      </c>
      <c r="T28">
        <v>677.05179419257297</v>
      </c>
      <c r="U28">
        <v>0.35993517373557499</v>
      </c>
      <c r="V28" s="14">
        <v>45237.416875000003</v>
      </c>
      <c r="W28">
        <v>2.5</v>
      </c>
      <c r="X28">
        <v>8.8167739129360791E-3</v>
      </c>
      <c r="Y28">
        <v>9.9302227176641406E-3</v>
      </c>
      <c r="Z28" s="44">
        <f>((((N28/1000)+1)/((SMOW!$Z$4/1000)+1))-1)*1000</f>
        <v>-8.0655360172523505</v>
      </c>
      <c r="AA28" s="44">
        <f>((((P28/1000)+1)/((SMOW!$AA$4/1000)+1))-1)*1000</f>
        <v>-15.285284692700074</v>
      </c>
      <c r="AB28" s="44">
        <f>Z28*SMOW!$AN$6</f>
        <v>-8.3019339269406771</v>
      </c>
      <c r="AC28" s="44">
        <f>AA28*SMOW!$AN$12</f>
        <v>-15.717903432973236</v>
      </c>
      <c r="AD28" s="44">
        <f t="shared" si="60"/>
        <v>-8.3365869048366843</v>
      </c>
      <c r="AE28" s="44">
        <f t="shared" si="61"/>
        <v>-15.84273951267083</v>
      </c>
      <c r="AF28" s="44">
        <f>(AD28-SMOW!AN$14*AE28)</f>
        <v>2.8379557853513759E-2</v>
      </c>
      <c r="AG28" s="96">
        <f t="shared" si="62"/>
        <v>28.379557853513759</v>
      </c>
      <c r="AH28" s="39">
        <f>AVERAGE(AG27:AG28)</f>
        <v>24.825511998852079</v>
      </c>
      <c r="AI28" s="95">
        <f>STDEV(AG27:AG28)</f>
        <v>5.026179848958428</v>
      </c>
      <c r="AJ28" s="95"/>
      <c r="AK28">
        <v>29</v>
      </c>
      <c r="AL28">
        <v>0</v>
      </c>
      <c r="AM28">
        <v>0</v>
      </c>
      <c r="AN28">
        <v>0</v>
      </c>
    </row>
    <row r="29" spans="1:40" customFormat="1" x14ac:dyDescent="0.2">
      <c r="A29">
        <v>5123</v>
      </c>
      <c r="B29" t="s">
        <v>160</v>
      </c>
      <c r="C29" t="s">
        <v>62</v>
      </c>
      <c r="D29" t="s">
        <v>150</v>
      </c>
      <c r="E29" t="s">
        <v>190</v>
      </c>
      <c r="F29">
        <v>-8.2263442519365295</v>
      </c>
      <c r="G29">
        <v>-8.2603676359192502</v>
      </c>
      <c r="H29">
        <v>3.8588301254841701E-3</v>
      </c>
      <c r="I29">
        <v>-15.5482689209691</v>
      </c>
      <c r="J29">
        <v>-15.670411025949001</v>
      </c>
      <c r="K29">
        <v>1.61697169056259E-3</v>
      </c>
      <c r="L29">
        <v>1.3609385781822501E-2</v>
      </c>
      <c r="M29">
        <v>4.2320248741474402E-3</v>
      </c>
      <c r="N29">
        <v>-18.337468328156501</v>
      </c>
      <c r="O29">
        <v>3.8194893848220702E-3</v>
      </c>
      <c r="P29">
        <v>-35.1350278555024</v>
      </c>
      <c r="Q29">
        <v>1.58480024557711E-3</v>
      </c>
      <c r="R29">
        <v>-51.159377621480999</v>
      </c>
      <c r="S29">
        <v>0.163644454232964</v>
      </c>
      <c r="T29">
        <v>640.57610027374994</v>
      </c>
      <c r="U29">
        <v>8.2087162782103207E-2</v>
      </c>
      <c r="V29" s="14">
        <v>45237.504201388889</v>
      </c>
      <c r="W29">
        <v>2.5</v>
      </c>
      <c r="X29">
        <v>3.9719534092380701E-2</v>
      </c>
      <c r="Y29">
        <v>4.2969473623791499E-2</v>
      </c>
      <c r="Z29" s="44">
        <f>((((N29/1000)+1)/((SMOW!$Z$4/1000)+1))-1)*1000</f>
        <v>-8.0529070589149256</v>
      </c>
      <c r="AA29" s="44">
        <f>((((P29/1000)+1)/((SMOW!$AA$4/1000)+1))-1)*1000</f>
        <v>-15.272155255511066</v>
      </c>
      <c r="AB29" s="44">
        <f>Z29*SMOW!$AN$6</f>
        <v>-8.2889348184550009</v>
      </c>
      <c r="AC29" s="44">
        <f>AA29*SMOW!$AN$12</f>
        <v>-15.704402393901018</v>
      </c>
      <c r="AD29" s="44">
        <f t="shared" si="60"/>
        <v>-8.3234790610933356</v>
      </c>
      <c r="AE29" s="44">
        <f t="shared" si="61"/>
        <v>-15.829022970913465</v>
      </c>
      <c r="AF29" s="44">
        <f>(AD29-SMOW!AN$14*AE29)</f>
        <v>3.4245067548974717E-2</v>
      </c>
      <c r="AG29" s="96">
        <f t="shared" si="62"/>
        <v>34.245067548974717</v>
      </c>
      <c r="AH29" s="95"/>
      <c r="AI29" s="95"/>
      <c r="AJ29" s="95"/>
      <c r="AK29">
        <v>29</v>
      </c>
      <c r="AL29">
        <v>0</v>
      </c>
      <c r="AM29">
        <v>0</v>
      </c>
      <c r="AN29">
        <v>0</v>
      </c>
    </row>
    <row r="30" spans="1:40" customFormat="1" x14ac:dyDescent="0.2">
      <c r="A30">
        <v>5124</v>
      </c>
      <c r="B30" t="s">
        <v>160</v>
      </c>
      <c r="C30" t="s">
        <v>62</v>
      </c>
      <c r="D30" t="s">
        <v>150</v>
      </c>
      <c r="E30" t="s">
        <v>180</v>
      </c>
      <c r="F30">
        <v>-8.2344031317394002</v>
      </c>
      <c r="G30">
        <v>-8.2684934397148293</v>
      </c>
      <c r="H30">
        <v>4.1483671164689899E-3</v>
      </c>
      <c r="I30">
        <v>-15.5431783617445</v>
      </c>
      <c r="J30">
        <v>-15.665240115262799</v>
      </c>
      <c r="K30">
        <v>2.08218404123097E-3</v>
      </c>
      <c r="L30">
        <v>2.7533411439249799E-3</v>
      </c>
      <c r="M30">
        <v>4.3124118134904897E-3</v>
      </c>
      <c r="N30">
        <v>-18.345445047747599</v>
      </c>
      <c r="O30">
        <v>4.1060745486172197E-3</v>
      </c>
      <c r="P30">
        <v>-35.130038578598899</v>
      </c>
      <c r="Q30">
        <v>2.0407566806142801E-3</v>
      </c>
      <c r="R30">
        <v>-51.678253981256503</v>
      </c>
      <c r="S30">
        <v>0.13562902360568299</v>
      </c>
      <c r="T30">
        <v>585.69785442771797</v>
      </c>
      <c r="U30">
        <v>9.21269412247709E-2</v>
      </c>
      <c r="V30" s="14">
        <v>45237.614722222221</v>
      </c>
      <c r="W30">
        <v>2.5</v>
      </c>
      <c r="X30">
        <v>8.6575331224209698E-2</v>
      </c>
      <c r="Y30">
        <v>9.0617385537381606E-2</v>
      </c>
      <c r="Z30" s="44">
        <f>((((N30/1000)+1)/((SMOW!$Z$4/1000)+1))-1)*1000</f>
        <v>-8.0609673480206432</v>
      </c>
      <c r="AA30" s="44">
        <f>((((P30/1000)+1)/((SMOW!$AA$4/1000)+1))-1)*1000</f>
        <v>-15.267063268514125</v>
      </c>
      <c r="AB30" s="44">
        <f>Z30*SMOW!$AN$6</f>
        <v>-8.2972313516853511</v>
      </c>
      <c r="AC30" s="44">
        <f>AA30*SMOW!$AN$12</f>
        <v>-15.699166288620095</v>
      </c>
      <c r="AD30" s="44">
        <f t="shared" si="60"/>
        <v>-8.3318449735306199</v>
      </c>
      <c r="AE30" s="44">
        <f t="shared" si="61"/>
        <v>-15.823703337902222</v>
      </c>
      <c r="AF30" s="44">
        <f>(AD30-SMOW!AN$14*AE30)</f>
        <v>2.3070388881754056E-2</v>
      </c>
      <c r="AG30" s="96">
        <f t="shared" si="62"/>
        <v>23.070388881754056</v>
      </c>
      <c r="AH30" s="39">
        <f>AVERAGE(AG29:AG30)</f>
        <v>28.657728215364386</v>
      </c>
      <c r="AI30" s="95">
        <f>STDEV(AG29:AG30)</f>
        <v>7.9016910631723922</v>
      </c>
      <c r="AJ30" s="95"/>
      <c r="AK30">
        <v>29</v>
      </c>
      <c r="AL30">
        <v>0</v>
      </c>
      <c r="AM30">
        <v>0</v>
      </c>
      <c r="AN30">
        <v>0</v>
      </c>
    </row>
    <row r="31" spans="1:40" customFormat="1" x14ac:dyDescent="0.2">
      <c r="A31">
        <v>5125</v>
      </c>
      <c r="B31" t="s">
        <v>199</v>
      </c>
      <c r="C31" t="s">
        <v>62</v>
      </c>
      <c r="D31" t="s">
        <v>137</v>
      </c>
      <c r="E31" t="s">
        <v>181</v>
      </c>
      <c r="F31">
        <v>-8.8744922389554102</v>
      </c>
      <c r="G31">
        <v>-8.9141054299124498</v>
      </c>
      <c r="H31">
        <v>4.1868736148556801E-3</v>
      </c>
      <c r="I31">
        <v>-16.7792158620184</v>
      </c>
      <c r="J31">
        <v>-16.921581727039701</v>
      </c>
      <c r="K31">
        <v>1.5923485143582901E-3</v>
      </c>
      <c r="L31">
        <v>2.0489721964495399E-2</v>
      </c>
      <c r="M31">
        <v>4.3760986617146199E-3</v>
      </c>
      <c r="N31">
        <v>-18.9790084519008</v>
      </c>
      <c r="O31">
        <v>4.1441884735770197E-3</v>
      </c>
      <c r="P31">
        <v>-36.341483742054699</v>
      </c>
      <c r="Q31">
        <v>1.5606669747707E-3</v>
      </c>
      <c r="R31">
        <v>-53.615875152745801</v>
      </c>
      <c r="S31">
        <v>0.14793016156059399</v>
      </c>
      <c r="T31">
        <v>654.44211523290403</v>
      </c>
      <c r="U31">
        <v>0.16428592458072799</v>
      </c>
      <c r="V31" s="14">
        <v>45237.735347222224</v>
      </c>
      <c r="W31">
        <v>2.5</v>
      </c>
      <c r="X31">
        <v>1.3437123357795599E-2</v>
      </c>
      <c r="Y31">
        <v>1.18114125807719E-2</v>
      </c>
      <c r="Z31" s="44">
        <f>((((N31/1000)+1)/((SMOW!$Z$4/1000)+1))-1)*1000</f>
        <v>-8.7011683913194027</v>
      </c>
      <c r="AA31" s="44">
        <f>((((P31/1000)+1)/((SMOW!$AA$4/1000)+1))-1)*1000</f>
        <v>-16.503447445861298</v>
      </c>
      <c r="AB31" s="44">
        <f>Z31*SMOW!$AN$6</f>
        <v>-8.9561964533296905</v>
      </c>
      <c r="AC31" s="44">
        <f>AA31*SMOW!$AN$12</f>
        <v>-16.970543792951425</v>
      </c>
      <c r="AD31" s="44">
        <f t="shared" ref="AD31" si="63">LN((AB31/1000)+1)*1000</f>
        <v>-8.9965442700999176</v>
      </c>
      <c r="AE31" s="44">
        <f t="shared" ref="AE31" si="64">LN((AC31/1000)+1)*1000</f>
        <v>-17.116193661297409</v>
      </c>
      <c r="AF31" s="44">
        <f>(AD31-SMOW!AN$14*AE31)</f>
        <v>4.0805983065114404E-2</v>
      </c>
      <c r="AG31" s="96">
        <f t="shared" ref="AG31" si="65">AF31*1000</f>
        <v>40.805983065114404</v>
      </c>
      <c r="AH31" s="39"/>
      <c r="AI31" s="95"/>
      <c r="AK31">
        <v>29</v>
      </c>
      <c r="AL31">
        <v>0</v>
      </c>
      <c r="AM31">
        <v>0</v>
      </c>
      <c r="AN31">
        <v>0</v>
      </c>
    </row>
    <row r="32" spans="1:40" customFormat="1" x14ac:dyDescent="0.2">
      <c r="A32">
        <v>5126</v>
      </c>
      <c r="B32" t="s">
        <v>199</v>
      </c>
      <c r="C32" t="s">
        <v>62</v>
      </c>
      <c r="D32" t="s">
        <v>137</v>
      </c>
      <c r="E32" t="s">
        <v>182</v>
      </c>
      <c r="F32">
        <v>-8.9201406712105307</v>
      </c>
      <c r="G32">
        <v>-8.9601637482283607</v>
      </c>
      <c r="H32">
        <v>4.7046481437690796E-3</v>
      </c>
      <c r="I32">
        <v>-16.871135667554</v>
      </c>
      <c r="J32">
        <v>-17.0150745539292</v>
      </c>
      <c r="K32">
        <v>1.3900506660384001E-3</v>
      </c>
      <c r="L32">
        <v>2.3795616246248499E-2</v>
      </c>
      <c r="M32">
        <v>4.739073612037E-3</v>
      </c>
      <c r="N32">
        <v>-19.024191498773099</v>
      </c>
      <c r="O32">
        <v>4.6566842955250301E-3</v>
      </c>
      <c r="P32">
        <v>-36.4315747011212</v>
      </c>
      <c r="Q32">
        <v>1.3623940664895199E-3</v>
      </c>
      <c r="R32">
        <v>-54.095610421730001</v>
      </c>
      <c r="S32">
        <v>0.142141280813251</v>
      </c>
      <c r="T32">
        <v>598.28719586240095</v>
      </c>
      <c r="U32">
        <v>0.128197099864686</v>
      </c>
      <c r="V32" s="14">
        <v>45237.812060185184</v>
      </c>
      <c r="W32">
        <v>2.5</v>
      </c>
      <c r="X32">
        <v>1.54063205366381E-2</v>
      </c>
      <c r="Y32">
        <v>1.2270039857052301E-2</v>
      </c>
      <c r="Z32" s="44">
        <f>((((N32/1000)+1)/((SMOW!$Z$4/1000)+1))-1)*1000</f>
        <v>-8.7468248063797827</v>
      </c>
      <c r="AA32" s="44">
        <f>((((P32/1000)+1)/((SMOW!$AA$4/1000)+1))-1)*1000</f>
        <v>-16.595393032563855</v>
      </c>
      <c r="AB32" s="44">
        <f>Z32*SMOW!$AN$6</f>
        <v>-9.0031910412109539</v>
      </c>
      <c r="AC32" s="44">
        <f>AA32*SMOW!$AN$12</f>
        <v>-17.065091711549833</v>
      </c>
      <c r="AD32" s="44">
        <f t="shared" ref="AD32" si="66">LN((AB32/1000)+1)*1000</f>
        <v>-9.0439646787369181</v>
      </c>
      <c r="AE32" s="44">
        <f t="shared" ref="AE32" si="67">LN((AC32/1000)+1)*1000</f>
        <v>-17.212378434916719</v>
      </c>
      <c r="AF32" s="44">
        <f>(AD32-SMOW!AN$14*AE32)</f>
        <v>4.4171134899109177E-2</v>
      </c>
      <c r="AG32" s="96">
        <f t="shared" ref="AG32" si="68">AF32*1000</f>
        <v>44.171134899109177</v>
      </c>
      <c r="AH32" s="39">
        <f>AVERAGE(AG31:AG32)</f>
        <v>42.48855898211179</v>
      </c>
      <c r="AI32" s="95">
        <f>STDEV(AG31:AG32)</f>
        <v>2.3795216815400511</v>
      </c>
      <c r="AK32">
        <v>29</v>
      </c>
      <c r="AL32">
        <v>0</v>
      </c>
      <c r="AM32">
        <v>0</v>
      </c>
      <c r="AN32">
        <v>0</v>
      </c>
    </row>
    <row r="33" spans="1:40" customFormat="1" x14ac:dyDescent="0.2">
      <c r="A33">
        <v>5127</v>
      </c>
      <c r="B33" t="s">
        <v>160</v>
      </c>
      <c r="C33" t="s">
        <v>62</v>
      </c>
      <c r="D33" t="s">
        <v>150</v>
      </c>
      <c r="E33" t="s">
        <v>183</v>
      </c>
      <c r="F33">
        <v>-8.1486882431637699</v>
      </c>
      <c r="G33">
        <v>-8.1820707447710408</v>
      </c>
      <c r="H33">
        <v>4.8765552155632204E-3</v>
      </c>
      <c r="I33">
        <v>-15.3955666059232</v>
      </c>
      <c r="J33">
        <v>-15.515309098477299</v>
      </c>
      <c r="K33">
        <v>2.8772014917340899E-3</v>
      </c>
      <c r="L33">
        <v>1.00124592249552E-2</v>
      </c>
      <c r="M33">
        <v>4.9276159138631698E-3</v>
      </c>
      <c r="N33">
        <v>-18.260604021739798</v>
      </c>
      <c r="O33">
        <v>4.8268387761692001E-3</v>
      </c>
      <c r="P33">
        <v>-34.985363722359303</v>
      </c>
      <c r="Q33">
        <v>2.8199563772753899E-3</v>
      </c>
      <c r="R33">
        <v>-52.122828024185097</v>
      </c>
      <c r="S33">
        <v>0.102716701028971</v>
      </c>
      <c r="T33">
        <v>661.89179518065805</v>
      </c>
      <c r="U33">
        <v>0.33365030728462902</v>
      </c>
      <c r="V33" s="14">
        <v>45238.445381944446</v>
      </c>
      <c r="W33">
        <v>2.5</v>
      </c>
      <c r="X33">
        <v>4.4716189797676404E-3</v>
      </c>
      <c r="Y33">
        <v>5.2285404676457696E-3</v>
      </c>
      <c r="Z33" s="44">
        <f>((((N33/1000)+1)/((SMOW!$Z$4/1000)+1))-1)*1000</f>
        <v>-7.9752374699868511</v>
      </c>
      <c r="AA33" s="44">
        <f>((((P33/1000)+1)/((SMOW!$AA$4/1000)+1))-1)*1000</f>
        <v>-15.11941011135065</v>
      </c>
      <c r="AB33" s="44">
        <f>Z33*SMOW!$AN$6</f>
        <v>-8.2089887622927993</v>
      </c>
      <c r="AC33" s="44">
        <f>AA33*SMOW!$AN$12</f>
        <v>-15.547334110644536</v>
      </c>
      <c r="AD33" s="44">
        <f t="shared" ref="AD33" si="69">LN((AB33/1000)+1)*1000</f>
        <v>-8.2428680477185932</v>
      </c>
      <c r="AE33" s="44">
        <f t="shared" ref="AE33" si="70">LN((AC33/1000)+1)*1000</f>
        <v>-15.669461399226456</v>
      </c>
      <c r="AF33" s="44">
        <f>(AD33-SMOW!AN$14*AE33)</f>
        <v>3.0607571072975404E-2</v>
      </c>
      <c r="AG33" s="96">
        <f t="shared" ref="AG33" si="71">AF33*1000</f>
        <v>30.607571072975404</v>
      </c>
      <c r="AI33" s="95"/>
      <c r="AK33">
        <v>29</v>
      </c>
      <c r="AL33">
        <v>0</v>
      </c>
      <c r="AM33">
        <v>0</v>
      </c>
      <c r="AN33">
        <v>0</v>
      </c>
    </row>
    <row r="34" spans="1:40" customFormat="1" x14ac:dyDescent="0.2">
      <c r="A34">
        <v>5128</v>
      </c>
      <c r="B34" t="s">
        <v>160</v>
      </c>
      <c r="C34" t="s">
        <v>62</v>
      </c>
      <c r="D34" t="s">
        <v>150</v>
      </c>
      <c r="E34" t="s">
        <v>192</v>
      </c>
      <c r="F34">
        <v>-8.0963274746064808</v>
      </c>
      <c r="G34">
        <v>-8.1292809098773002</v>
      </c>
      <c r="H34">
        <v>3.0848126293566902E-3</v>
      </c>
      <c r="I34">
        <v>-15.2965994478539</v>
      </c>
      <c r="J34">
        <v>-15.4147993851776</v>
      </c>
      <c r="K34">
        <v>1.4073535609509099E-3</v>
      </c>
      <c r="L34">
        <v>9.7331654964869993E-3</v>
      </c>
      <c r="M34">
        <v>3.2887572856136601E-3</v>
      </c>
      <c r="N34">
        <v>-18.208777070777401</v>
      </c>
      <c r="O34">
        <v>3.0533629905536599E-3</v>
      </c>
      <c r="P34">
        <v>-34.888365625653201</v>
      </c>
      <c r="Q34">
        <v>1.3793527011184601E-3</v>
      </c>
      <c r="R34">
        <v>-52.508657403016102</v>
      </c>
      <c r="S34">
        <v>0.16783650135046099</v>
      </c>
      <c r="T34">
        <v>646.35780252855898</v>
      </c>
      <c r="U34">
        <v>0.167545494600258</v>
      </c>
      <c r="V34" s="14">
        <v>45238.530277777776</v>
      </c>
      <c r="W34">
        <v>2.5</v>
      </c>
      <c r="X34">
        <v>7.1315376897251703E-2</v>
      </c>
      <c r="Y34">
        <v>7.6398769728328694E-2</v>
      </c>
      <c r="Z34" s="44">
        <f>((((N34/1000)+1)/((SMOW!$Z$4/1000)+1))-1)*1000</f>
        <v>-7.9228675447992059</v>
      </c>
      <c r="AA34" s="44">
        <f>((((P34/1000)+1)/((SMOW!$AA$4/1000)+1))-1)*1000</f>
        <v>-15.02041519551145</v>
      </c>
      <c r="AB34" s="44">
        <f>Z34*SMOW!$AN$6</f>
        <v>-8.1550838937587464</v>
      </c>
      <c r="AC34" s="44">
        <f>AA34*SMOW!$AN$12</f>
        <v>-15.445537346057026</v>
      </c>
      <c r="AD34" s="44">
        <f t="shared" ref="AD34" si="72">LN((AB34/1000)+1)*1000</f>
        <v>-8.1885184891082901</v>
      </c>
      <c r="AE34" s="44">
        <f t="shared" ref="AE34" si="73">LN((AC34/1000)+1)*1000</f>
        <v>-15.566062317321096</v>
      </c>
      <c r="AF34" s="44">
        <f>(AD34-SMOW!AN$14*AE34)</f>
        <v>3.0362414437249186E-2</v>
      </c>
      <c r="AG34" s="96">
        <f t="shared" ref="AG34:AG36" si="74">AF34*1000</f>
        <v>30.362414437249186</v>
      </c>
      <c r="AH34" s="39">
        <f>AVERAGE(AG33:AG34)</f>
        <v>30.484992755112295</v>
      </c>
      <c r="AI34" s="95">
        <f>STDEV(AG33:AG34)</f>
        <v>0.17335191957488899</v>
      </c>
      <c r="AK34">
        <v>29</v>
      </c>
      <c r="AL34">
        <v>0</v>
      </c>
      <c r="AM34">
        <v>0</v>
      </c>
      <c r="AN34">
        <v>0</v>
      </c>
    </row>
    <row r="35" spans="1:40" customFormat="1" x14ac:dyDescent="0.2">
      <c r="A35">
        <v>5129</v>
      </c>
      <c r="B35" t="s">
        <v>160</v>
      </c>
      <c r="C35" t="s">
        <v>61</v>
      </c>
      <c r="D35" t="s">
        <v>68</v>
      </c>
      <c r="E35" t="s">
        <v>193</v>
      </c>
      <c r="F35">
        <v>-10.3209398244443</v>
      </c>
      <c r="G35">
        <v>-10.3745703937242</v>
      </c>
      <c r="H35">
        <v>4.1394683975870296E-3</v>
      </c>
      <c r="I35">
        <v>-19.486081162386899</v>
      </c>
      <c r="J35">
        <v>-19.678437843976401</v>
      </c>
      <c r="K35">
        <v>1.57519551280706E-3</v>
      </c>
      <c r="L35">
        <v>1.5644787895318001E-2</v>
      </c>
      <c r="M35">
        <v>4.0522401219095098E-3</v>
      </c>
      <c r="N35">
        <v>-20.410709516425101</v>
      </c>
      <c r="O35">
        <v>4.0972665521011899E-3</v>
      </c>
      <c r="P35">
        <v>-38.994492955392403</v>
      </c>
      <c r="Q35">
        <v>1.5438552512062099E-3</v>
      </c>
      <c r="R35">
        <v>-58.904252982087499</v>
      </c>
      <c r="S35">
        <v>0.147112960023702</v>
      </c>
      <c r="T35">
        <v>505.65036839606802</v>
      </c>
      <c r="U35">
        <v>0.15376316244757299</v>
      </c>
      <c r="V35" s="14">
        <v>45238.656354166669</v>
      </c>
      <c r="W35">
        <v>2.5</v>
      </c>
      <c r="X35">
        <v>1.07431303035018E-2</v>
      </c>
      <c r="Y35">
        <v>9.9499981863085795E-3</v>
      </c>
      <c r="Z35" s="44">
        <f>((((N35/1000)+1)/((SMOW!$Z$4/1000)+1))-1)*1000</f>
        <v>-10.147868925460045</v>
      </c>
      <c r="AA35" s="44">
        <f>((((P35/1000)+1)/((SMOW!$AA$4/1000)+1))-1)*1000</f>
        <v>-19.211071953082026</v>
      </c>
      <c r="AB35" s="44">
        <f>Z35*SMOW!$AN$6</f>
        <v>-10.445299250814555</v>
      </c>
      <c r="AC35" s="44">
        <f>AA35*SMOW!$AN$12</f>
        <v>-19.75480207749434</v>
      </c>
      <c r="AD35" s="44">
        <f t="shared" ref="AD35" si="75">LN((AB35/1000)+1)*1000</f>
        <v>-10.500234265661625</v>
      </c>
      <c r="AE35" s="44">
        <f t="shared" ref="AE35" si="76">LN((AC35/1000)+1)*1000</f>
        <v>-19.952536651069845</v>
      </c>
      <c r="AF35" s="44">
        <f>(AD35-SMOW!AN$14*AE35)</f>
        <v>3.470508610325318E-2</v>
      </c>
      <c r="AG35" s="96">
        <f t="shared" si="74"/>
        <v>34.70508610325318</v>
      </c>
      <c r="AI35" s="95"/>
      <c r="AJ35" t="s">
        <v>191</v>
      </c>
      <c r="AK35">
        <v>29</v>
      </c>
      <c r="AL35">
        <v>1</v>
      </c>
      <c r="AM35">
        <v>0</v>
      </c>
      <c r="AN35">
        <v>0</v>
      </c>
    </row>
    <row r="36" spans="1:40" customFormat="1" x14ac:dyDescent="0.2">
      <c r="A36">
        <v>5130</v>
      </c>
      <c r="B36" t="s">
        <v>160</v>
      </c>
      <c r="C36" t="s">
        <v>61</v>
      </c>
      <c r="D36" t="s">
        <v>68</v>
      </c>
      <c r="E36" t="s">
        <v>194</v>
      </c>
      <c r="F36">
        <v>-10.2748354109206</v>
      </c>
      <c r="G36">
        <v>-10.3279862964703</v>
      </c>
      <c r="H36">
        <v>4.3435373108191401E-3</v>
      </c>
      <c r="I36">
        <v>-19.385537505073199</v>
      </c>
      <c r="J36">
        <v>-19.575901302540899</v>
      </c>
      <c r="K36">
        <v>1.5207059003126699E-3</v>
      </c>
      <c r="L36">
        <v>8.0895912712895396E-3</v>
      </c>
      <c r="M36">
        <v>4.2887315135984204E-3</v>
      </c>
      <c r="N36">
        <v>-20.365075137009299</v>
      </c>
      <c r="O36">
        <v>4.2992549844797804E-3</v>
      </c>
      <c r="P36">
        <v>-38.895949725642602</v>
      </c>
      <c r="Q36">
        <v>1.4904497699827601E-3</v>
      </c>
      <c r="R36">
        <v>-53.764762027531397</v>
      </c>
      <c r="S36">
        <v>0.138141329171239</v>
      </c>
      <c r="T36">
        <v>642.95047196178405</v>
      </c>
      <c r="U36">
        <v>0.16280707887096901</v>
      </c>
      <c r="V36" s="14">
        <v>45238.790381944447</v>
      </c>
      <c r="W36">
        <v>2.5</v>
      </c>
      <c r="X36">
        <v>1.9854838236280401E-2</v>
      </c>
      <c r="Y36">
        <v>1.6818472168927401E-2</v>
      </c>
      <c r="Z36" s="44">
        <f>((((N36/1000)+1)/((SMOW!$Z$4/1000)+1))-1)*1000</f>
        <v>-10.10175644939093</v>
      </c>
      <c r="AA36" s="44">
        <f>((((P36/1000)+1)/((SMOW!$AA$4/1000)+1))-1)*1000</f>
        <v>-19.110500095830261</v>
      </c>
      <c r="AB36" s="44">
        <f>Z36*SMOW!$AN$6</f>
        <v>-10.397835234943253</v>
      </c>
      <c r="AC36" s="44">
        <f>AA36*SMOW!$AN$12</f>
        <v>-19.65138373939083</v>
      </c>
      <c r="AD36" s="44">
        <f t="shared" ref="AD36" si="77">LN((AB36/1000)+1)*1000</f>
        <v>-10.452270391036476</v>
      </c>
      <c r="AE36" s="44">
        <f t="shared" ref="AE36" si="78">LN((AC36/1000)+1)*1000</f>
        <v>-19.847039696574374</v>
      </c>
      <c r="AF36" s="44">
        <f>(AD36-SMOW!AN$14*AE36)</f>
        <v>2.6966568754794196E-2</v>
      </c>
      <c r="AG36" s="96">
        <f t="shared" si="74"/>
        <v>26.966568754794196</v>
      </c>
      <c r="AH36" s="39">
        <f>AVERAGE(AG35:AG36)</f>
        <v>30.835827429023688</v>
      </c>
      <c r="AI36" s="95">
        <f>STDEV(AG35:AG36)</f>
        <v>5.471958093425096</v>
      </c>
      <c r="AJ36" t="s">
        <v>195</v>
      </c>
      <c r="AK36">
        <v>29</v>
      </c>
      <c r="AL36">
        <v>0</v>
      </c>
      <c r="AM36">
        <v>0</v>
      </c>
      <c r="AN36">
        <v>1</v>
      </c>
    </row>
    <row r="37" spans="1:40" customFormat="1" x14ac:dyDescent="0.2">
      <c r="A37">
        <v>5131</v>
      </c>
      <c r="B37" t="s">
        <v>160</v>
      </c>
      <c r="C37" t="s">
        <v>62</v>
      </c>
      <c r="D37" t="s">
        <v>150</v>
      </c>
      <c r="E37" t="s">
        <v>196</v>
      </c>
      <c r="F37">
        <v>-7.7558216530003401</v>
      </c>
      <c r="G37">
        <v>-7.7860549525740996</v>
      </c>
      <c r="H37">
        <v>4.99011223361134E-3</v>
      </c>
      <c r="I37">
        <v>-14.6566878692723</v>
      </c>
      <c r="J37">
        <v>-14.7651584973054</v>
      </c>
      <c r="K37">
        <v>3.1195797329239298E-3</v>
      </c>
      <c r="L37">
        <v>9.9487340031597198E-3</v>
      </c>
      <c r="M37">
        <v>4.5391929105485004E-3</v>
      </c>
      <c r="N37">
        <v>-17.8717427031578</v>
      </c>
      <c r="O37">
        <v>4.9392380813729903E-3</v>
      </c>
      <c r="P37">
        <v>-34.261185797581398</v>
      </c>
      <c r="Q37">
        <v>3.05751223456206E-3</v>
      </c>
      <c r="R37">
        <v>-47.236225842272397</v>
      </c>
      <c r="S37">
        <v>0.14663220747070899</v>
      </c>
      <c r="T37">
        <v>530.37869875612296</v>
      </c>
      <c r="U37">
        <v>0.32690362329817602</v>
      </c>
      <c r="V37" s="14">
        <v>45239.569155092591</v>
      </c>
      <c r="W37">
        <v>2.5</v>
      </c>
      <c r="X37">
        <v>2.4376759697424501E-2</v>
      </c>
      <c r="Y37">
        <v>2.6957660961365499E-2</v>
      </c>
      <c r="Z37" s="44">
        <f>((((N37/1000)+1)/((SMOW!$Z$4/1000)+1))-1)*1000</f>
        <v>-7.5823021769715337</v>
      </c>
      <c r="AA37" s="44">
        <f>((((P37/1000)+1)/((SMOW!$AA$4/1000)+1))-1)*1000</f>
        <v>-14.380324138011712</v>
      </c>
      <c r="AB37" s="44">
        <f>Z37*SMOW!$AN$6</f>
        <v>-7.8045366796043725</v>
      </c>
      <c r="AC37" s="44">
        <f>AA37*SMOW!$AN$12</f>
        <v>-14.787329819513836</v>
      </c>
      <c r="AD37" s="44">
        <f t="shared" ref="AD37" si="79">LN((AB37/1000)+1)*1000</f>
        <v>-7.8351514695283919</v>
      </c>
      <c r="AE37" s="44">
        <f t="shared" ref="AE37" si="80">LN((AC37/1000)+1)*1000</f>
        <v>-14.89775230232509</v>
      </c>
      <c r="AF37" s="44">
        <f>(AD37-SMOW!AN$14*AE37)</f>
        <v>3.086174609925596E-2</v>
      </c>
      <c r="AG37" s="96">
        <f t="shared" ref="AG37" si="81">AF37*1000</f>
        <v>30.86174609925596</v>
      </c>
      <c r="AH37" s="2">
        <f>AVERAGE(AG25:AG26,AG37)</f>
        <v>27.576573498615829</v>
      </c>
      <c r="AI37" s="95">
        <f>STDEV(AG25:AG26,AG37)</f>
        <v>10.051465732193913</v>
      </c>
      <c r="AK37">
        <v>29</v>
      </c>
      <c r="AL37">
        <v>2</v>
      </c>
      <c r="AM37">
        <v>0</v>
      </c>
      <c r="AN37">
        <v>0</v>
      </c>
    </row>
    <row r="38" spans="1:40" customFormat="1" x14ac:dyDescent="0.2">
      <c r="A38">
        <v>5132</v>
      </c>
      <c r="B38" t="s">
        <v>160</v>
      </c>
      <c r="C38" t="s">
        <v>62</v>
      </c>
      <c r="D38" t="s">
        <v>150</v>
      </c>
      <c r="E38" t="s">
        <v>198</v>
      </c>
      <c r="F38">
        <v>-6.9865920347243096</v>
      </c>
      <c r="G38">
        <v>-7.0111130117260299</v>
      </c>
      <c r="H38">
        <v>4.85565633206873E-3</v>
      </c>
      <c r="I38">
        <v>-13.201304362278499</v>
      </c>
      <c r="J38">
        <v>-13.289216193115299</v>
      </c>
      <c r="K38">
        <v>1.6592720186934099E-3</v>
      </c>
      <c r="L38">
        <v>5.5931382388390198E-3</v>
      </c>
      <c r="M38">
        <v>4.8193029214693098E-3</v>
      </c>
      <c r="N38">
        <v>-17.1103553743683</v>
      </c>
      <c r="O38">
        <v>4.8061529566173298E-3</v>
      </c>
      <c r="P38">
        <v>-32.834758759461401</v>
      </c>
      <c r="Q38">
        <v>1.6262589617688601E-3</v>
      </c>
      <c r="R38">
        <v>-45.809086449519803</v>
      </c>
      <c r="S38">
        <v>0.13066456366861801</v>
      </c>
      <c r="T38">
        <v>588.775478947838</v>
      </c>
      <c r="U38">
        <v>8.8356351890078705E-2</v>
      </c>
      <c r="V38" s="14">
        <v>45239.65693287037</v>
      </c>
      <c r="W38">
        <v>2.5</v>
      </c>
      <c r="X38">
        <v>1.8531526430092801E-2</v>
      </c>
      <c r="Y38">
        <v>2.1353166854871101E-2</v>
      </c>
      <c r="Z38" s="44">
        <f>((((N38/1000)+1)/((SMOW!$Z$4/1000)+1))-1)*1000</f>
        <v>-6.8129380390649086</v>
      </c>
      <c r="AA38" s="44">
        <f>((((P38/1000)+1)/((SMOW!$AA$4/1000)+1))-1)*1000</f>
        <v>-12.924532432970093</v>
      </c>
      <c r="AB38" s="44">
        <f>Z38*SMOW!$AN$6</f>
        <v>-7.0126227603067459</v>
      </c>
      <c r="AC38" s="44">
        <f>AA38*SMOW!$AN$12</f>
        <v>-13.29033490588324</v>
      </c>
      <c r="AD38" s="44">
        <f t="shared" ref="AD38" si="82">LN((AB38/1000)+1)*1000</f>
        <v>-7.0373267602636593</v>
      </c>
      <c r="AE38" s="44">
        <f t="shared" ref="AE38" si="83">LN((AC38/1000)+1)*1000</f>
        <v>-13.379441794418488</v>
      </c>
      <c r="AF38" s="44">
        <f>(AD38-SMOW!AN$14*AE38)</f>
        <v>2.7018507189302987E-2</v>
      </c>
      <c r="AG38" s="96">
        <f>AF38*1000</f>
        <v>27.018507189302987</v>
      </c>
      <c r="AH38" s="2">
        <f>AVERAGE(AG18:AG19,AG38)</f>
        <v>29.022767492355921</v>
      </c>
      <c r="AI38" s="95">
        <f>STDEV(AG26:AG27,AG38)</f>
        <v>5.3670645378050716</v>
      </c>
      <c r="AK38">
        <v>29</v>
      </c>
      <c r="AL38">
        <v>0</v>
      </c>
      <c r="AM38">
        <v>0</v>
      </c>
      <c r="AN38">
        <v>0</v>
      </c>
    </row>
    <row r="39" spans="1:40" customFormat="1" x14ac:dyDescent="0.2">
      <c r="A39">
        <v>5133</v>
      </c>
      <c r="B39" t="s">
        <v>199</v>
      </c>
      <c r="C39" t="s">
        <v>62</v>
      </c>
      <c r="D39" t="s">
        <v>137</v>
      </c>
      <c r="E39" t="s">
        <v>200</v>
      </c>
      <c r="F39">
        <v>-6.28839830905999</v>
      </c>
      <c r="G39">
        <v>-6.3082539610473596</v>
      </c>
      <c r="H39">
        <v>4.4614143973738399E-3</v>
      </c>
      <c r="I39">
        <v>-11.841117573357</v>
      </c>
      <c r="J39">
        <v>-11.9117820244421</v>
      </c>
      <c r="K39">
        <v>1.30475895267428E-3</v>
      </c>
      <c r="L39">
        <v>-1.88330521419088E-2</v>
      </c>
      <c r="M39">
        <v>4.6497914365155801E-3</v>
      </c>
      <c r="N39">
        <v>-16.419279727863</v>
      </c>
      <c r="O39">
        <v>4.4159303151285398E-3</v>
      </c>
      <c r="P39">
        <v>-31.501634395135799</v>
      </c>
      <c r="Q39">
        <v>1.2787993263495101E-3</v>
      </c>
      <c r="R39">
        <v>-44.472523038028598</v>
      </c>
      <c r="S39">
        <v>0.13180867538525701</v>
      </c>
      <c r="T39">
        <v>546.67462197454199</v>
      </c>
      <c r="U39">
        <v>8.8045322653298494E-2</v>
      </c>
      <c r="V39" s="14">
        <v>45239.739166666666</v>
      </c>
      <c r="W39">
        <v>2.5</v>
      </c>
      <c r="X39">
        <v>6.0058379713252598E-3</v>
      </c>
      <c r="Y39">
        <v>4.3711027040064902E-3</v>
      </c>
      <c r="Z39" s="44">
        <f>((((N39/1000)+1)/((SMOW!$Z$4/1000)+1))-1)*1000</f>
        <v>-6.1146222162272723</v>
      </c>
      <c r="AA39" s="44">
        <f>((((P39/1000)+1)/((SMOW!$AA$4/1000)+1))-1)*1000</f>
        <v>-11.563964146258376</v>
      </c>
      <c r="AB39" s="44">
        <f>Z39*SMOW!$AN$6</f>
        <v>-6.2938395561979839</v>
      </c>
      <c r="AC39" s="44">
        <f>AA39*SMOW!$AN$12</f>
        <v>-11.891258514802754</v>
      </c>
      <c r="AD39" s="44">
        <f t="shared" ref="AD39" si="84">LN((AB39/1000)+1)*1000</f>
        <v>-6.3137292633800666</v>
      </c>
      <c r="AE39" s="44">
        <f t="shared" ref="AE39" si="85">LN((AC39/1000)+1)*1000</f>
        <v>-11.962525058691307</v>
      </c>
      <c r="AF39" s="44">
        <f>(AD39-SMOW!AN$14*AE39)</f>
        <v>2.4839676089438711E-3</v>
      </c>
      <c r="AG39" s="96">
        <f t="shared" ref="AG39" si="86">AF39*1000</f>
        <v>2.4839676089438711</v>
      </c>
      <c r="AK39">
        <v>29</v>
      </c>
      <c r="AL39">
        <v>0</v>
      </c>
      <c r="AM39">
        <v>0</v>
      </c>
      <c r="AN39">
        <v>0</v>
      </c>
    </row>
    <row r="40" spans="1:40" customFormat="1" x14ac:dyDescent="0.2">
      <c r="A40">
        <v>5134</v>
      </c>
      <c r="B40" t="s">
        <v>199</v>
      </c>
      <c r="C40" t="s">
        <v>62</v>
      </c>
      <c r="D40" t="s">
        <v>137</v>
      </c>
      <c r="E40" t="s">
        <v>201</v>
      </c>
      <c r="F40">
        <v>-6.2992434414967002</v>
      </c>
      <c r="G40">
        <v>-6.3191676212850902</v>
      </c>
      <c r="H40">
        <v>3.4217308964593798E-3</v>
      </c>
      <c r="I40">
        <v>-11.8606767989308</v>
      </c>
      <c r="J40">
        <v>-11.9315758176211</v>
      </c>
      <c r="K40">
        <v>1.1694938032410899E-3</v>
      </c>
      <c r="L40">
        <v>-1.9295589581128599E-2</v>
      </c>
      <c r="M40">
        <v>3.45121514633646E-3</v>
      </c>
      <c r="N40">
        <v>-16.4300142942657</v>
      </c>
      <c r="O40">
        <v>3.38684637875886E-3</v>
      </c>
      <c r="P40">
        <v>-31.520804468225801</v>
      </c>
      <c r="Q40">
        <v>1.1462254270718599E-3</v>
      </c>
      <c r="R40">
        <v>-44.728002191681</v>
      </c>
      <c r="S40">
        <v>0.14274918286330901</v>
      </c>
      <c r="T40">
        <v>629.91372454185705</v>
      </c>
      <c r="U40">
        <v>0.10884953823591199</v>
      </c>
      <c r="V40" s="14">
        <v>45239.818240740744</v>
      </c>
      <c r="W40">
        <v>2.5</v>
      </c>
      <c r="X40">
        <v>1.7148558054114998E-2</v>
      </c>
      <c r="Y40">
        <v>1.4872608456043501E-2</v>
      </c>
      <c r="Z40" s="44">
        <f>((((N40/1000)+1)/((SMOW!$Z$4/1000)+1))-1)*1000</f>
        <v>-6.125469245214954</v>
      </c>
      <c r="AA40" s="44">
        <f>((((P40/1000)+1)/((SMOW!$AA$4/1000)+1))-1)*1000</f>
        <v>-11.583528857697424</v>
      </c>
      <c r="AB40" s="44">
        <f>Z40*SMOW!$AN$6</f>
        <v>-6.3050045076366388</v>
      </c>
      <c r="AC40" s="44">
        <f>AA40*SMOW!$AN$12</f>
        <v>-11.911376965409028</v>
      </c>
      <c r="AD40" s="44">
        <f t="shared" ref="AD40" si="87">LN((AB40/1000)+1)*1000</f>
        <v>-6.324964993424171</v>
      </c>
      <c r="AE40" s="44">
        <f t="shared" ref="AE40" si="88">LN((AC40/1000)+1)*1000</f>
        <v>-11.982885829298667</v>
      </c>
      <c r="AF40" s="44">
        <f>(AD40-SMOW!AN$14*AE40)</f>
        <v>1.9987244455252906E-3</v>
      </c>
      <c r="AG40" s="96">
        <f t="shared" ref="AG40" si="89">AF40*1000</f>
        <v>1.9987244455252906</v>
      </c>
      <c r="AH40" s="39">
        <f>AVERAGE(AG39:AG40)</f>
        <v>2.2413460272345809</v>
      </c>
      <c r="AI40" s="95">
        <f>STDEV(AG39:AG40)</f>
        <v>0.34311873137769033</v>
      </c>
      <c r="AK40">
        <v>29</v>
      </c>
      <c r="AL40">
        <v>0</v>
      </c>
      <c r="AM40">
        <v>0</v>
      </c>
      <c r="AN40">
        <v>0</v>
      </c>
    </row>
    <row r="41" spans="1:40" customFormat="1" x14ac:dyDescent="0.2">
      <c r="A41">
        <v>5135</v>
      </c>
      <c r="B41" t="s">
        <v>199</v>
      </c>
      <c r="C41" t="s">
        <v>62</v>
      </c>
      <c r="D41" t="s">
        <v>137</v>
      </c>
      <c r="E41" t="s">
        <v>202</v>
      </c>
      <c r="F41">
        <v>-3.6765788713229801</v>
      </c>
      <c r="G41">
        <v>-3.6833543816247198</v>
      </c>
      <c r="H41">
        <v>3.79331753729096E-3</v>
      </c>
      <c r="I41">
        <v>-6.9202438779336699</v>
      </c>
      <c r="J41">
        <v>-6.9442999450035803</v>
      </c>
      <c r="K41">
        <v>2.5955926947136801E-3</v>
      </c>
      <c r="L41">
        <v>-1.6764010662827299E-2</v>
      </c>
      <c r="M41">
        <v>4.1202185595139397E-3</v>
      </c>
      <c r="N41">
        <v>-13.8340877673196</v>
      </c>
      <c r="O41">
        <v>3.7546446969120898E-3</v>
      </c>
      <c r="P41">
        <v>-26.678666939070499</v>
      </c>
      <c r="Q41">
        <v>2.5439504995721099E-3</v>
      </c>
      <c r="R41">
        <v>-37.933314095586503</v>
      </c>
      <c r="S41">
        <v>0.10300201857758801</v>
      </c>
      <c r="T41">
        <v>660.13560385391804</v>
      </c>
      <c r="U41">
        <v>0.30280644713149502</v>
      </c>
      <c r="V41" s="14">
        <v>45240.448935185188</v>
      </c>
      <c r="W41">
        <v>2.5</v>
      </c>
      <c r="X41" s="67">
        <v>3.2207366690025497E-7</v>
      </c>
      <c r="Y41" s="67">
        <v>2.7278133271745699E-5</v>
      </c>
      <c r="Z41" s="44">
        <f>((((N41/1000)+1)/((SMOW!$Z$4/1000)+1))-1)*1000</f>
        <v>-3.5023460345252611</v>
      </c>
      <c r="AA41" s="44">
        <f>((((P41/1000)+1)/((SMOW!$AA$4/1000)+1))-1)*1000</f>
        <v>-6.6417102709538378</v>
      </c>
      <c r="AB41" s="44">
        <f>Z41*SMOW!$AN$6</f>
        <v>-3.6049985153766237</v>
      </c>
      <c r="AC41" s="44">
        <f>AA41*SMOW!$AN$12</f>
        <v>-6.8296903045904775</v>
      </c>
      <c r="AD41" s="44">
        <f t="shared" ref="AD41" si="90">LN((AB41/1000)+1)*1000</f>
        <v>-3.6115121817415758</v>
      </c>
      <c r="AE41" s="44">
        <f t="shared" ref="AE41" si="91">LN((AC41/1000)+1)*1000</f>
        <v>-6.8531193758883653</v>
      </c>
      <c r="AF41" s="44">
        <f>(AD41-SMOW!AN$14*AE41)</f>
        <v>6.9348487274814019E-3</v>
      </c>
      <c r="AG41" s="96">
        <f t="shared" ref="AG41" si="92">AF41*1000</f>
        <v>6.9348487274814019</v>
      </c>
      <c r="AK41">
        <v>29</v>
      </c>
      <c r="AL41">
        <v>1</v>
      </c>
      <c r="AM41">
        <v>0</v>
      </c>
      <c r="AN41">
        <v>0</v>
      </c>
    </row>
    <row r="42" spans="1:40" customFormat="1" x14ac:dyDescent="0.2">
      <c r="A42" s="95">
        <v>5138</v>
      </c>
      <c r="B42" t="s">
        <v>199</v>
      </c>
      <c r="C42" t="s">
        <v>62</v>
      </c>
      <c r="D42" t="s">
        <v>137</v>
      </c>
      <c r="E42" t="s">
        <v>203</v>
      </c>
      <c r="F42">
        <v>-2.12108478415839</v>
      </c>
      <c r="G42">
        <v>-2.12333775375106</v>
      </c>
      <c r="H42">
        <v>3.8033232962552E-3</v>
      </c>
      <c r="I42">
        <v>-3.9372707727238501</v>
      </c>
      <c r="J42">
        <v>-3.9450422680720201</v>
      </c>
      <c r="K42">
        <v>1.41202298314503E-3</v>
      </c>
      <c r="L42">
        <v>-4.0355436209032702E-2</v>
      </c>
      <c r="M42">
        <v>3.7343283810886301E-3</v>
      </c>
      <c r="N42">
        <v>-12.2944519292867</v>
      </c>
      <c r="O42">
        <v>3.7645484472481898E-3</v>
      </c>
      <c r="P42">
        <v>-23.755043391868899</v>
      </c>
      <c r="Q42">
        <v>1.3839292199798201E-3</v>
      </c>
      <c r="R42">
        <v>-34.086823262535802</v>
      </c>
      <c r="S42">
        <v>0.129051811311549</v>
      </c>
      <c r="T42">
        <v>662.00758596928495</v>
      </c>
      <c r="U42">
        <v>0.14723442476287901</v>
      </c>
      <c r="V42" s="14">
        <v>45240.686388888891</v>
      </c>
      <c r="W42">
        <v>2.5</v>
      </c>
      <c r="X42">
        <v>1.67121522756149E-2</v>
      </c>
      <c r="Y42">
        <v>1.4763266078398099E-2</v>
      </c>
      <c r="Z42" s="44">
        <f>((((N42/1000)+1)/((SMOW!$Z$4/1000)+1))-1)*1000</f>
        <v>-1.9465799291166208</v>
      </c>
      <c r="AA42" s="44">
        <f>((((P42/1000)+1)/((SMOW!$AA$4/1000)+1))-1)*1000</f>
        <v>-3.657900517676782</v>
      </c>
      <c r="AB42" s="44">
        <f>Z42*SMOW!$AN$6</f>
        <v>-2.0036334746342543</v>
      </c>
      <c r="AC42" s="44">
        <f>AA42*SMOW!$AN$12</f>
        <v>-3.7614299151212167</v>
      </c>
      <c r="AD42" s="44">
        <f t="shared" ref="AD42:AD46" si="93">LN((AB42/1000)+1)*1000</f>
        <v>-2.00564343344722</v>
      </c>
      <c r="AE42" s="44">
        <f t="shared" ref="AE42:AE46" si="94">LN((AC42/1000)+1)*1000</f>
        <v>-3.7685218821680087</v>
      </c>
      <c r="AF42" s="44">
        <f>(AD42-SMOW!AN$14*AE42)</f>
        <v>-1.5863879662511238E-2</v>
      </c>
      <c r="AG42" s="96">
        <f t="shared" ref="AG42:AG46" si="95">AF42*1000</f>
        <v>-15.863879662511238</v>
      </c>
      <c r="AK42">
        <v>29</v>
      </c>
      <c r="AL42">
        <v>0</v>
      </c>
      <c r="AM42">
        <v>0</v>
      </c>
      <c r="AN42">
        <v>0</v>
      </c>
    </row>
    <row r="43" spans="1:40" customFormat="1" x14ac:dyDescent="0.2">
      <c r="A43" s="95">
        <v>5139</v>
      </c>
      <c r="B43" t="s">
        <v>199</v>
      </c>
      <c r="C43" t="s">
        <v>62</v>
      </c>
      <c r="D43" t="s">
        <v>137</v>
      </c>
      <c r="E43" t="s">
        <v>207</v>
      </c>
      <c r="F43">
        <v>-2.1957090703540501</v>
      </c>
      <c r="G43">
        <v>-2.1981233870841499</v>
      </c>
      <c r="H43">
        <v>3.2988726809823499E-3</v>
      </c>
      <c r="I43">
        <v>-4.0814012248238498</v>
      </c>
      <c r="J43">
        <v>-4.0897529108065296</v>
      </c>
      <c r="K43">
        <v>1.3525848561583901E-3</v>
      </c>
      <c r="L43">
        <v>-3.8733850178299098E-2</v>
      </c>
      <c r="M43">
        <v>3.5985801770670998E-3</v>
      </c>
      <c r="N43">
        <v>-12.3683154215125</v>
      </c>
      <c r="O43">
        <v>3.26524070175379E-3</v>
      </c>
      <c r="P43">
        <v>-23.8963062087855</v>
      </c>
      <c r="Q43">
        <v>1.3256736804455401E-3</v>
      </c>
      <c r="R43">
        <v>-34.542840755203201</v>
      </c>
      <c r="S43">
        <v>0.140511069567479</v>
      </c>
      <c r="T43">
        <v>579.438668561231</v>
      </c>
      <c r="U43">
        <v>0.10017924040269199</v>
      </c>
      <c r="V43" s="14">
        <v>45240.770636574074</v>
      </c>
      <c r="W43">
        <v>2.5</v>
      </c>
      <c r="X43">
        <v>1.24782962319499E-2</v>
      </c>
      <c r="Y43">
        <v>1.4004754475364201E-2</v>
      </c>
      <c r="Z43" s="44">
        <f>((((N43/1000)+1)/((SMOW!$Z$4/1000)+1))-1)*1000</f>
        <v>-2.0212172652926963</v>
      </c>
      <c r="AA43" s="44">
        <f>((((P43/1000)+1)/((SMOW!$AA$4/1000)+1))-1)*1000</f>
        <v>-3.8020713947017892</v>
      </c>
      <c r="AB43" s="44">
        <f>Z43*SMOW!$AN$6</f>
        <v>-2.0804584038257214</v>
      </c>
      <c r="AC43" s="44">
        <f>AA43*SMOW!$AN$12</f>
        <v>-3.9096812541367303</v>
      </c>
      <c r="AD43" s="44">
        <f t="shared" si="93"/>
        <v>-2.0826255637231608</v>
      </c>
      <c r="AE43" s="44">
        <f t="shared" si="94"/>
        <v>-3.9173440371046411</v>
      </c>
      <c r="AF43" s="44">
        <f>(AD43-SMOW!AN$14*AE43)</f>
        <v>-1.4267912131910254E-2</v>
      </c>
      <c r="AG43" s="96">
        <f t="shared" si="95"/>
        <v>-14.267912131910254</v>
      </c>
      <c r="AH43" s="39">
        <f>AVERAGE(AG42:AG43)</f>
        <v>-15.065895897210746</v>
      </c>
      <c r="AI43" s="95">
        <f>STDEV(AG42:AG43)</f>
        <v>1.1285194634415043</v>
      </c>
      <c r="AK43">
        <v>29</v>
      </c>
      <c r="AL43">
        <v>0</v>
      </c>
      <c r="AM43">
        <v>0</v>
      </c>
      <c r="AN43">
        <v>0</v>
      </c>
    </row>
    <row r="44" spans="1:40" customFormat="1" x14ac:dyDescent="0.2">
      <c r="A44" s="95">
        <v>5140</v>
      </c>
      <c r="B44" t="s">
        <v>160</v>
      </c>
      <c r="C44" t="s">
        <v>61</v>
      </c>
      <c r="D44" t="s">
        <v>66</v>
      </c>
      <c r="E44" t="s">
        <v>206</v>
      </c>
      <c r="F44">
        <v>-1.42164459283315</v>
      </c>
      <c r="G44">
        <v>-1.4226566090009001</v>
      </c>
      <c r="H44">
        <v>5.1602144060241203E-3</v>
      </c>
      <c r="I44">
        <v>-2.68964085510496</v>
      </c>
      <c r="J44">
        <v>-2.6932645666792401</v>
      </c>
      <c r="K44">
        <v>2.5623897272596002E-3</v>
      </c>
      <c r="L44">
        <v>-6.1291779426531101E-4</v>
      </c>
      <c r="M44">
        <v>5.1051230823167502E-3</v>
      </c>
      <c r="N44">
        <v>-11.6021425248274</v>
      </c>
      <c r="O44">
        <v>5.1076060635688904E-3</v>
      </c>
      <c r="P44">
        <v>-22.5322364550671</v>
      </c>
      <c r="Q44">
        <v>2.5114081419765301E-3</v>
      </c>
      <c r="R44">
        <v>-33.043551393616397</v>
      </c>
      <c r="S44">
        <v>0.13277570149662499</v>
      </c>
      <c r="T44">
        <v>740.97898416941496</v>
      </c>
      <c r="U44">
        <v>0.33660947050588302</v>
      </c>
      <c r="V44" s="14">
        <v>45241.459687499999</v>
      </c>
      <c r="W44">
        <v>2.5</v>
      </c>
      <c r="X44">
        <v>2.63393154003438E-3</v>
      </c>
      <c r="Y44">
        <v>3.486409472038E-3</v>
      </c>
      <c r="Z44" s="44">
        <f>((((N44/1000)+1)/((SMOW!$Z$4/1000)+1))-1)*1000</f>
        <v>-1.2470174226413278</v>
      </c>
      <c r="AA44" s="44">
        <f>((((P44/1000)+1)/((SMOW!$AA$4/1000)+1))-1)*1000</f>
        <v>-2.4099206716066135</v>
      </c>
      <c r="AB44" s="44">
        <f>Z44*SMOW!$AN$6</f>
        <v>-1.2835670470465461</v>
      </c>
      <c r="AC44" s="44">
        <f>AA44*SMOW!$AN$12</f>
        <v>-2.4781285503651045</v>
      </c>
      <c r="AD44" s="44">
        <f t="shared" ref="AD44" si="96">LN((AB44/1000)+1)*1000</f>
        <v>-1.2843915248192226</v>
      </c>
      <c r="AE44" s="44">
        <f t="shared" ref="AE44" si="97">LN((AC44/1000)+1)*1000</f>
        <v>-2.4812041931974371</v>
      </c>
      <c r="AF44" s="44">
        <f>(AD44-SMOW!AN$14*AE44)</f>
        <v>2.5684289189024323E-2</v>
      </c>
      <c r="AG44" s="96">
        <f t="shared" ref="AG44" si="98">AF44*1000</f>
        <v>25.684289189024323</v>
      </c>
      <c r="AK44">
        <v>29</v>
      </c>
      <c r="AL44">
        <v>0</v>
      </c>
      <c r="AM44">
        <v>0</v>
      </c>
      <c r="AN44">
        <v>0</v>
      </c>
    </row>
    <row r="45" spans="1:40" customFormat="1" x14ac:dyDescent="0.2">
      <c r="A45" s="95">
        <v>5141</v>
      </c>
      <c r="B45" t="s">
        <v>160</v>
      </c>
      <c r="C45" t="s">
        <v>61</v>
      </c>
      <c r="D45" t="s">
        <v>66</v>
      </c>
      <c r="E45" t="s">
        <v>204</v>
      </c>
      <c r="F45">
        <v>-1.31596350665771</v>
      </c>
      <c r="G45">
        <v>-1.31683042474644</v>
      </c>
      <c r="H45">
        <v>3.7688911810349101E-3</v>
      </c>
      <c r="I45">
        <v>-2.4613169155664898</v>
      </c>
      <c r="J45">
        <v>-2.4643509700209298</v>
      </c>
      <c r="K45">
        <v>1.3267743145208501E-3</v>
      </c>
      <c r="L45">
        <v>-1.5653112575393101E-2</v>
      </c>
      <c r="M45">
        <v>3.8463156975917E-3</v>
      </c>
      <c r="N45">
        <v>-11.4975388564364</v>
      </c>
      <c r="O45">
        <v>3.73046736715374E-3</v>
      </c>
      <c r="P45">
        <v>-22.308455273514099</v>
      </c>
      <c r="Q45">
        <v>1.3003766681558399E-3</v>
      </c>
      <c r="R45">
        <v>-32.3592917934863</v>
      </c>
      <c r="S45">
        <v>0.11397743026316599</v>
      </c>
      <c r="T45">
        <v>631.40905093567096</v>
      </c>
      <c r="U45">
        <v>0.10702938223033499</v>
      </c>
      <c r="V45" s="14">
        <v>45241.545254629629</v>
      </c>
      <c r="W45">
        <v>2.5</v>
      </c>
      <c r="X45">
        <v>6.2401612742022695E-4</v>
      </c>
      <c r="Y45">
        <v>9.5884642914000799E-4</v>
      </c>
      <c r="Z45" s="44">
        <f>((((N45/1000)+1)/((SMOW!$Z$4/1000)+1))-1)*1000</f>
        <v>-1.1413178554035008</v>
      </c>
      <c r="AA45" s="44">
        <f>((((P45/1000)+1)/((SMOW!$AA$4/1000)+1))-1)*1000</f>
        <v>-2.1815326930116896</v>
      </c>
      <c r="AB45" s="44">
        <f>Z45*SMOW!$AN$6</f>
        <v>-1.1747694641657993</v>
      </c>
      <c r="AC45" s="44">
        <f>AA45*SMOW!$AN$12</f>
        <v>-2.2432765168585664</v>
      </c>
      <c r="AD45" s="44">
        <f t="shared" si="93"/>
        <v>-1.175460046715981</v>
      </c>
      <c r="AE45" s="44">
        <f t="shared" si="94"/>
        <v>-2.2457964309054055</v>
      </c>
      <c r="AF45" s="44">
        <f>(AD45-SMOW!AN$14*AE45)</f>
        <v>1.0320468802073046E-2</v>
      </c>
      <c r="AG45" s="96">
        <f t="shared" si="95"/>
        <v>10.320468802073046</v>
      </c>
      <c r="AH45" s="39">
        <f>AVERAGE(AG44:AG45)</f>
        <v>18.002378995548685</v>
      </c>
      <c r="AI45" s="95">
        <f>STDEV(AG44:AG45)</f>
        <v>10.863861580545374</v>
      </c>
      <c r="AK45">
        <v>29</v>
      </c>
      <c r="AL45">
        <v>0</v>
      </c>
      <c r="AM45">
        <v>0</v>
      </c>
      <c r="AN45">
        <v>0</v>
      </c>
    </row>
    <row r="46" spans="1:40" customFormat="1" x14ac:dyDescent="0.2">
      <c r="A46">
        <v>5142</v>
      </c>
      <c r="B46" t="s">
        <v>199</v>
      </c>
      <c r="C46" t="s">
        <v>62</v>
      </c>
      <c r="D46" t="s">
        <v>137</v>
      </c>
      <c r="E46" t="s">
        <v>205</v>
      </c>
      <c r="F46">
        <v>-3.6049805984258301</v>
      </c>
      <c r="G46">
        <v>-3.61149445547996</v>
      </c>
      <c r="H46">
        <v>3.6067905780333598E-3</v>
      </c>
      <c r="I46">
        <v>-6.8087072353168496</v>
      </c>
      <c r="J46">
        <v>-6.8319923535329199</v>
      </c>
      <c r="K46">
        <v>2.4336524534847798E-3</v>
      </c>
      <c r="L46">
        <v>-4.20249281457664E-3</v>
      </c>
      <c r="M46">
        <v>3.9190651422096297E-3</v>
      </c>
      <c r="N46">
        <v>-13.7632194382122</v>
      </c>
      <c r="O46">
        <v>3.5700193784342798E-3</v>
      </c>
      <c r="P46">
        <v>-26.569349441651301</v>
      </c>
      <c r="Q46">
        <v>2.38523223903066E-3</v>
      </c>
      <c r="R46">
        <v>-38.773156167206601</v>
      </c>
      <c r="S46">
        <v>0.136940101259826</v>
      </c>
      <c r="T46">
        <v>614.52747268354096</v>
      </c>
      <c r="U46">
        <v>0.23991756588333199</v>
      </c>
      <c r="V46" s="14">
        <v>45241.869560185187</v>
      </c>
      <c r="W46">
        <v>2.5</v>
      </c>
      <c r="X46">
        <v>5.6492754051159699E-3</v>
      </c>
      <c r="Y46">
        <v>6.4855193527861401E-3</v>
      </c>
      <c r="Z46" s="44">
        <f>((((N46/1000)+1)/((SMOW!$Z$4/1000)+1))-1)*1000</f>
        <v>-3.4307352408241565</v>
      </c>
      <c r="AA46" s="44">
        <f>((((P46/1000)+1)/((SMOW!$AA$4/1000)+1))-1)*1000</f>
        <v>-6.5301423451463725</v>
      </c>
      <c r="AB46" s="44">
        <f>Z46*SMOW!$AN$6</f>
        <v>-3.5312888355127332</v>
      </c>
      <c r="AC46" s="44">
        <f>AA46*SMOW!$AN$12</f>
        <v>-6.7149646766866447</v>
      </c>
      <c r="AD46" s="44">
        <f t="shared" si="93"/>
        <v>-3.537538553309548</v>
      </c>
      <c r="AE46" s="44">
        <f t="shared" si="94"/>
        <v>-6.7376114906302673</v>
      </c>
      <c r="AF46" s="44">
        <f>(AD46-SMOW!AN$14*AE46)</f>
        <v>1.9920313743233109E-2</v>
      </c>
      <c r="AG46" s="96">
        <f t="shared" si="95"/>
        <v>19.920313743233109</v>
      </c>
      <c r="AH46" s="39">
        <f>AVERAGE(AG41,AG46)</f>
        <v>13.427581235357255</v>
      </c>
      <c r="AI46" s="95">
        <f>STDEV(AG41,AG46)</f>
        <v>9.1821103694987105</v>
      </c>
      <c r="AK46">
        <v>29</v>
      </c>
      <c r="AL46">
        <v>1</v>
      </c>
      <c r="AM46">
        <v>0</v>
      </c>
      <c r="AN46">
        <v>0</v>
      </c>
    </row>
    <row r="47" spans="1:40" customFormat="1" x14ac:dyDescent="0.2">
      <c r="A47">
        <v>5143</v>
      </c>
      <c r="B47" t="s">
        <v>160</v>
      </c>
      <c r="C47" t="s">
        <v>62</v>
      </c>
      <c r="D47" t="s">
        <v>137</v>
      </c>
      <c r="E47" t="s">
        <v>208</v>
      </c>
      <c r="F47">
        <v>1.42357601913159</v>
      </c>
      <c r="G47">
        <v>1.42256325193861</v>
      </c>
      <c r="H47">
        <v>4.7757008980263502E-3</v>
      </c>
      <c r="I47">
        <v>2.8608010212700798</v>
      </c>
      <c r="J47">
        <v>2.85671664801685</v>
      </c>
      <c r="K47">
        <v>1.8965992726455601E-3</v>
      </c>
      <c r="L47">
        <v>-8.5783138214287402E-2</v>
      </c>
      <c r="M47">
        <v>4.7809391405515102E-3</v>
      </c>
      <c r="N47">
        <v>-8.7859289130638292</v>
      </c>
      <c r="O47">
        <v>4.72701266754852E-3</v>
      </c>
      <c r="P47">
        <v>-17.092226775193499</v>
      </c>
      <c r="Q47">
        <v>1.8588643268111699E-3</v>
      </c>
      <c r="R47">
        <v>-25.842160235227102</v>
      </c>
      <c r="S47">
        <v>0.13499129353856901</v>
      </c>
      <c r="T47">
        <v>528.41447254781201</v>
      </c>
      <c r="U47">
        <v>0.26734834497388199</v>
      </c>
      <c r="V47" s="14">
        <v>45242.48101851852</v>
      </c>
      <c r="W47">
        <v>2.5</v>
      </c>
      <c r="X47">
        <v>7.7515512756275396E-3</v>
      </c>
      <c r="Y47">
        <v>6.4023152959017003E-3</v>
      </c>
      <c r="Z47" s="44">
        <f>((((N47/1000)+1)/((SMOW!$Z$4/1000)+1))-1)*1000</f>
        <v>1.5987007495010808</v>
      </c>
      <c r="AA47" s="44">
        <f>((((P47/1000)+1)/((SMOW!$AA$4/1000)+1))-1)*1000</f>
        <v>3.1420779625077611</v>
      </c>
      <c r="AB47" s="44">
        <f>Z47*SMOW!$AN$6</f>
        <v>1.6455580835444497</v>
      </c>
      <c r="AC47" s="44">
        <f>AA47*SMOW!$AN$12</f>
        <v>3.2310080568637631</v>
      </c>
      <c r="AD47" s="44">
        <f t="shared" ref="AD47" si="99">LN((AB47/1000)+1)*1000</f>
        <v>1.6442056363249162</v>
      </c>
      <c r="AE47" s="44">
        <f t="shared" ref="AE47" si="100">LN((AC47/1000)+1)*1000</f>
        <v>3.2257995664328716</v>
      </c>
      <c r="AF47" s="44">
        <f>(AD47-SMOW!AN$14*AE47)</f>
        <v>-5.9016534751640037E-2</v>
      </c>
      <c r="AG47" s="96">
        <f t="shared" ref="AG47" si="101">AF47*1000</f>
        <v>-59.016534751640037</v>
      </c>
      <c r="AK47">
        <v>29</v>
      </c>
      <c r="AL47">
        <v>0</v>
      </c>
      <c r="AM47">
        <v>0</v>
      </c>
      <c r="AN47">
        <v>0</v>
      </c>
    </row>
    <row r="48" spans="1:40" customFormat="1" x14ac:dyDescent="0.2">
      <c r="A48">
        <v>5144</v>
      </c>
      <c r="B48" t="s">
        <v>160</v>
      </c>
      <c r="C48" t="s">
        <v>62</v>
      </c>
      <c r="D48" t="s">
        <v>137</v>
      </c>
      <c r="E48" t="s">
        <v>209</v>
      </c>
      <c r="F48">
        <v>1.3984472927698299</v>
      </c>
      <c r="G48">
        <v>1.3974700625584899</v>
      </c>
      <c r="H48">
        <v>4.0149947106504196E-3</v>
      </c>
      <c r="I48">
        <v>2.8223975173238798</v>
      </c>
      <c r="J48">
        <v>2.8184220003193898</v>
      </c>
      <c r="K48">
        <v>1.2774227038032499E-3</v>
      </c>
      <c r="L48">
        <v>-9.0656753610141805E-2</v>
      </c>
      <c r="M48">
        <v>3.8044223887117299E-3</v>
      </c>
      <c r="N48">
        <v>-8.8108014522717593</v>
      </c>
      <c r="O48">
        <v>3.9740618733552103E-3</v>
      </c>
      <c r="P48">
        <v>-17.1298661988397</v>
      </c>
      <c r="Q48">
        <v>1.25200696246562E-3</v>
      </c>
      <c r="R48">
        <v>-25.964542730452301</v>
      </c>
      <c r="S48">
        <v>0.114548803942206</v>
      </c>
      <c r="T48">
        <v>639.21284117920402</v>
      </c>
      <c r="U48">
        <v>0.12666716350649601</v>
      </c>
      <c r="V48" s="14">
        <v>45242.565451388888</v>
      </c>
      <c r="W48">
        <v>2.5</v>
      </c>
      <c r="X48">
        <v>8.6995829780921793E-3</v>
      </c>
      <c r="Y48">
        <v>7.4111103256805904E-3</v>
      </c>
      <c r="Z48" s="44">
        <f>((((N48/1000)+1)/((SMOW!$Z$4/1000)+1))-1)*1000</f>
        <v>1.5735676287336187</v>
      </c>
      <c r="AA48" s="44">
        <f>((((P48/1000)+1)/((SMOW!$AA$4/1000)+1))-1)*1000</f>
        <v>3.1036636873558177</v>
      </c>
      <c r="AB48" s="44">
        <f>Z48*SMOW!$AN$6</f>
        <v>1.6196883202028718</v>
      </c>
      <c r="AC48" s="44">
        <f>AA48*SMOW!$AN$12</f>
        <v>3.1915065441719999</v>
      </c>
      <c r="AD48" s="44">
        <f t="shared" ref="AD48" si="102">LN((AB48/1000)+1)*1000</f>
        <v>1.6183780397154386</v>
      </c>
      <c r="AE48" s="44">
        <f t="shared" ref="AE48" si="103">LN((AC48/1000)+1)*1000</f>
        <v>3.1864244972145341</v>
      </c>
      <c r="AF48" s="44">
        <f>(AD48-SMOW!AN$14*AE48)</f>
        <v>-6.4054094813835505E-2</v>
      </c>
      <c r="AG48" s="96">
        <f t="shared" ref="AG48" si="104">AF48*1000</f>
        <v>-64.054094813835505</v>
      </c>
      <c r="AH48" s="39">
        <f>AVERAGE(AG47:AG48)</f>
        <v>-61.535314782737771</v>
      </c>
      <c r="AI48" s="95">
        <f>STDEV(AG47:AG48)</f>
        <v>3.562092880612941</v>
      </c>
      <c r="AK48">
        <v>29</v>
      </c>
      <c r="AL48">
        <v>0</v>
      </c>
      <c r="AM48">
        <v>0</v>
      </c>
      <c r="AN48">
        <v>0</v>
      </c>
    </row>
    <row r="49" spans="1:40" customFormat="1" x14ac:dyDescent="0.2">
      <c r="A49">
        <v>5145</v>
      </c>
      <c r="B49" t="s">
        <v>145</v>
      </c>
      <c r="C49" t="s">
        <v>61</v>
      </c>
      <c r="D49" t="s">
        <v>22</v>
      </c>
      <c r="E49" t="s">
        <v>214</v>
      </c>
      <c r="F49">
        <v>-0.174335732257067</v>
      </c>
      <c r="G49">
        <v>-0.17435124064768301</v>
      </c>
      <c r="H49">
        <v>3.9874257844575598E-3</v>
      </c>
      <c r="I49">
        <v>-0.27422624379321298</v>
      </c>
      <c r="J49">
        <v>-0.27426397642564798</v>
      </c>
      <c r="K49">
        <v>2.53863228856803E-3</v>
      </c>
      <c r="L49">
        <v>-2.9539861094940702E-2</v>
      </c>
      <c r="M49">
        <v>4.0024543315462296E-3</v>
      </c>
      <c r="N49">
        <v>-10.3675499675909</v>
      </c>
      <c r="O49">
        <v>3.9467740121316699E-3</v>
      </c>
      <c r="P49">
        <v>-20.1648791961121</v>
      </c>
      <c r="Q49">
        <v>2.4881233838762299E-3</v>
      </c>
      <c r="R49">
        <v>-30.538492733545802</v>
      </c>
      <c r="S49">
        <v>0.141973833617352</v>
      </c>
      <c r="T49">
        <v>567.17460406637599</v>
      </c>
      <c r="U49">
        <v>0.35691789160336501</v>
      </c>
      <c r="V49" s="14">
        <v>45243.458819444444</v>
      </c>
      <c r="W49">
        <v>2.5</v>
      </c>
      <c r="X49">
        <v>6.0808515985980799E-3</v>
      </c>
      <c r="Y49">
        <v>7.2811841432082504E-3</v>
      </c>
      <c r="Z49" s="44">
        <f>((((N49/1000)+1)/((SMOW!$Z$4/1000)+1))-1)*1000</f>
        <v>5.095620463357875E-4</v>
      </c>
      <c r="AA49" s="44">
        <f>((((P49/1000)+1)/((SMOW!$AA$4/1000)+1))-1)*1000</f>
        <v>6.1714020538339298E-3</v>
      </c>
      <c r="AB49" s="44">
        <f>Z49*SMOW!$AN$6</f>
        <v>5.2449712347791687E-4</v>
      </c>
      <c r="AC49" s="44">
        <f>AA49*SMOW!$AN$12</f>
        <v>6.3460709746898112E-3</v>
      </c>
      <c r="AD49" s="44">
        <f t="shared" ref="AD49" si="105">LN((AB49/1000)+1)*1000</f>
        <v>5.2449698596220169E-4</v>
      </c>
      <c r="AE49" s="44">
        <f t="shared" ref="AE49" si="106">LN((AC49/1000)+1)*1000</f>
        <v>6.3460508384932937E-3</v>
      </c>
      <c r="AF49" s="44">
        <f>(AD49-SMOW!AN$14*AE49)</f>
        <v>-2.8262178567622573E-3</v>
      </c>
      <c r="AG49" s="96">
        <f t="shared" ref="AG49" si="107">AF49*1000</f>
        <v>-2.8262178567622573</v>
      </c>
      <c r="AK49">
        <v>29</v>
      </c>
      <c r="AL49">
        <v>2</v>
      </c>
      <c r="AM49">
        <v>0</v>
      </c>
      <c r="AN49">
        <v>0</v>
      </c>
    </row>
    <row r="50" spans="1:40" customFormat="1" x14ac:dyDescent="0.2">
      <c r="A50">
        <v>5146</v>
      </c>
      <c r="B50" t="s">
        <v>145</v>
      </c>
      <c r="C50" t="s">
        <v>61</v>
      </c>
      <c r="D50" t="s">
        <v>22</v>
      </c>
      <c r="E50" t="s">
        <v>215</v>
      </c>
      <c r="F50">
        <v>-0.1899164324041</v>
      </c>
      <c r="G50">
        <v>-0.18993474657214501</v>
      </c>
      <c r="H50">
        <v>3.7734285840717598E-3</v>
      </c>
      <c r="I50">
        <v>-0.30548228400088301</v>
      </c>
      <c r="J50">
        <v>-0.30552898932835199</v>
      </c>
      <c r="K50">
        <v>1.36038653999192E-3</v>
      </c>
      <c r="L50">
        <v>-2.8615440206774801E-2</v>
      </c>
      <c r="M50">
        <v>3.9173977279578897E-3</v>
      </c>
      <c r="N50">
        <v>-10.382971822630999</v>
      </c>
      <c r="O50">
        <v>3.73495851140499E-3</v>
      </c>
      <c r="P50">
        <v>-20.195513362737302</v>
      </c>
      <c r="Q50">
        <v>1.33332014112774E-3</v>
      </c>
      <c r="R50">
        <v>-30.750744264916399</v>
      </c>
      <c r="S50">
        <v>0.144442914648022</v>
      </c>
      <c r="T50">
        <v>782.74574772600397</v>
      </c>
      <c r="U50">
        <v>0.14227913545587301</v>
      </c>
      <c r="V50" s="14">
        <v>45243.548425925925</v>
      </c>
      <c r="W50">
        <v>2.5</v>
      </c>
      <c r="X50">
        <v>1.7394757632390901E-3</v>
      </c>
      <c r="Y50">
        <v>2.47843722840491E-3</v>
      </c>
      <c r="Z50" s="44">
        <f>((((N50/1000)+1)/((SMOW!$Z$4/1000)+1))-1)*1000</f>
        <v>-1.507386278787326E-2</v>
      </c>
      <c r="AA50" s="44">
        <f>((((P50/1000)+1)/((SMOW!$AA$4/1000)+1))-1)*1000</f>
        <v>-2.5093404677822839E-2</v>
      </c>
      <c r="AB50" s="44">
        <f>Z50*SMOW!$AN$6</f>
        <v>-1.5515672191037494E-2</v>
      </c>
      <c r="AC50" s="44">
        <f>AA50*SMOW!$AN$12</f>
        <v>-2.580362220658558E-2</v>
      </c>
      <c r="AD50" s="44">
        <f t="shared" ref="AD50" si="108">LN((AB50/1000)+1)*1000</f>
        <v>-1.5515792560333391E-2</v>
      </c>
      <c r="AE50" s="44">
        <f t="shared" ref="AE50" si="109">LN((AC50/1000)+1)*1000</f>
        <v>-2.5803955125796994E-2</v>
      </c>
      <c r="AF50" s="44">
        <f>(AD50-SMOW!AN$14*AE50)</f>
        <v>-1.8913042539125784E-3</v>
      </c>
      <c r="AG50" s="96">
        <f t="shared" ref="AG50" si="110">AF50*1000</f>
        <v>-1.8913042539125784</v>
      </c>
      <c r="AH50" s="39">
        <f>AVERAGE(AG49:AG50)</f>
        <v>-2.3587610553374176</v>
      </c>
      <c r="AI50" s="95">
        <f>STDEV(AG49:AG50)</f>
        <v>0.66108374839855633</v>
      </c>
      <c r="AK50">
        <v>29</v>
      </c>
      <c r="AL50">
        <v>0</v>
      </c>
      <c r="AM50">
        <v>0</v>
      </c>
      <c r="AN50">
        <v>0</v>
      </c>
    </row>
    <row r="51" spans="1:40" customFormat="1" x14ac:dyDescent="0.2">
      <c r="A51">
        <v>5147</v>
      </c>
      <c r="B51" t="s">
        <v>145</v>
      </c>
      <c r="C51" t="s">
        <v>61</v>
      </c>
      <c r="D51" t="s">
        <v>24</v>
      </c>
      <c r="E51" t="s">
        <v>216</v>
      </c>
      <c r="F51">
        <v>-29.150675675798499</v>
      </c>
      <c r="G51">
        <v>-29.583998957735901</v>
      </c>
      <c r="H51">
        <v>4.6777644723378104E-3</v>
      </c>
      <c r="I51">
        <v>-54.465811035249899</v>
      </c>
      <c r="J51">
        <v>-56.0052319431082</v>
      </c>
      <c r="K51">
        <v>1.82086754287846E-3</v>
      </c>
      <c r="L51">
        <v>-1.32364917747164E-2</v>
      </c>
      <c r="M51">
        <v>4.5777318166524798E-3</v>
      </c>
      <c r="N51">
        <v>-39.048476369195697</v>
      </c>
      <c r="O51">
        <v>4.6300747028989904E-3</v>
      </c>
      <c r="P51">
        <v>-73.278262310349803</v>
      </c>
      <c r="Q51">
        <v>1.7846393637926401E-3</v>
      </c>
      <c r="R51">
        <v>-103.817466096163</v>
      </c>
      <c r="S51">
        <v>0.12500365990332299</v>
      </c>
      <c r="T51">
        <v>421.17089697230398</v>
      </c>
      <c r="U51">
        <v>9.6964048003324699E-2</v>
      </c>
      <c r="V51" s="14">
        <v>45243.654224537036</v>
      </c>
      <c r="W51">
        <v>2.5</v>
      </c>
      <c r="X51">
        <v>7.6941473959153697E-2</v>
      </c>
      <c r="Y51">
        <v>6.9644908427523494E-2</v>
      </c>
      <c r="Z51" s="44">
        <f>((((N51/1000)+1)/((SMOW!$Z$4/1000)+1))-1)*1000</f>
        <v>-28.980897641584846</v>
      </c>
      <c r="AA51" s="44">
        <f>((((P51/1000)+1)/((SMOW!$AA$4/1000)+1))-1)*1000</f>
        <v>-54.200612750266771</v>
      </c>
      <c r="AB51" s="44">
        <f>Z51*SMOW!$AN$6</f>
        <v>-29.830317148076112</v>
      </c>
      <c r="AC51" s="44">
        <f>AA51*SMOW!$AN$12</f>
        <v>-55.734650308707032</v>
      </c>
      <c r="AD51" s="44">
        <f t="shared" ref="AD51" si="111">LN((AB51/1000)+1)*1000</f>
        <v>-30.284292008133274</v>
      </c>
      <c r="AE51" s="44">
        <f t="shared" ref="AE51" si="112">LN((AC51/1000)+1)*1000</f>
        <v>-57.348061560571814</v>
      </c>
      <c r="AF51" s="44">
        <f>(AD51-SMOW!AN$14*AE51)</f>
        <v>-4.5155041513531557E-3</v>
      </c>
      <c r="AG51" s="96">
        <f t="shared" ref="AG51" si="113">AF51*1000</f>
        <v>-4.5155041513531557</v>
      </c>
      <c r="AK51">
        <v>29</v>
      </c>
      <c r="AL51">
        <v>2</v>
      </c>
      <c r="AM51">
        <v>0</v>
      </c>
      <c r="AN51">
        <v>0</v>
      </c>
    </row>
    <row r="52" spans="1:40" customFormat="1" x14ac:dyDescent="0.2">
      <c r="A52">
        <v>5148</v>
      </c>
      <c r="B52" t="s">
        <v>145</v>
      </c>
      <c r="C52" t="s">
        <v>61</v>
      </c>
      <c r="D52" t="s">
        <v>24</v>
      </c>
      <c r="E52" t="s">
        <v>217</v>
      </c>
      <c r="F52">
        <v>-28.910784928923398</v>
      </c>
      <c r="G52">
        <v>-29.336936181367701</v>
      </c>
      <c r="H52">
        <v>6.40662471472969E-3</v>
      </c>
      <c r="I52">
        <v>-54.014473891762997</v>
      </c>
      <c r="J52">
        <v>-55.528011208951199</v>
      </c>
      <c r="K52">
        <v>6.9896951913313004E-3</v>
      </c>
      <c r="L52">
        <v>-1.81462630414163E-2</v>
      </c>
      <c r="M52">
        <v>5.0469504685536296E-3</v>
      </c>
      <c r="N52">
        <v>-38.811031306466802</v>
      </c>
      <c r="O52">
        <v>6.3413092296623601E-3</v>
      </c>
      <c r="P52">
        <v>-72.835905019859894</v>
      </c>
      <c r="Q52">
        <v>6.8506274540149504E-3</v>
      </c>
      <c r="R52">
        <v>-101.5392657214</v>
      </c>
      <c r="S52">
        <v>0.161865189864805</v>
      </c>
      <c r="T52">
        <v>642.21204834151501</v>
      </c>
      <c r="U52">
        <v>0.35299459601646699</v>
      </c>
      <c r="V52" s="14">
        <v>45244.540902777779</v>
      </c>
      <c r="W52">
        <v>2.5</v>
      </c>
      <c r="X52">
        <v>7.6494812516614101E-3</v>
      </c>
      <c r="Y52">
        <v>5.8582907235373797E-3</v>
      </c>
      <c r="Z52" s="44">
        <f>((((N52/1000)+1)/((SMOW!$Z$4/1000)+1))-1)*1000</f>
        <v>-28.74096494362799</v>
      </c>
      <c r="AA52" s="44">
        <f>((((P52/1000)+1)/((SMOW!$AA$4/1000)+1))-1)*1000</f>
        <v>-53.749149018193499</v>
      </c>
      <c r="AB52" s="44">
        <f>Z52*SMOW!$AN$6</f>
        <v>-29.583352110527496</v>
      </c>
      <c r="AC52" s="44">
        <f>AA52*SMOW!$AN$12</f>
        <v>-55.270408818484327</v>
      </c>
      <c r="AD52" s="44">
        <f t="shared" ref="AD52" si="114">LN((AB52/1000)+1)*1000</f>
        <v>-30.02976580131666</v>
      </c>
      <c r="AE52" s="44">
        <f t="shared" ref="AE52" si="115">LN((AC52/1000)+1)*1000</f>
        <v>-56.856539334096475</v>
      </c>
      <c r="AF52" s="44">
        <f>(AD52-SMOW!AN$14*AE52)</f>
        <v>-9.5130329137198544E-3</v>
      </c>
      <c r="AG52" s="96">
        <f t="shared" ref="AG52" si="116">AF52*1000</f>
        <v>-9.5130329137198544</v>
      </c>
      <c r="AH52" s="39"/>
      <c r="AI52" s="95"/>
      <c r="AK52">
        <v>29</v>
      </c>
      <c r="AL52">
        <v>0</v>
      </c>
      <c r="AM52">
        <v>0</v>
      </c>
      <c r="AN52">
        <v>0</v>
      </c>
    </row>
    <row r="53" spans="1:40" customFormat="1" x14ac:dyDescent="0.2">
      <c r="A53">
        <v>5149</v>
      </c>
      <c r="B53" t="s">
        <v>145</v>
      </c>
      <c r="C53" t="s">
        <v>61</v>
      </c>
      <c r="D53" t="s">
        <v>24</v>
      </c>
      <c r="E53" t="s">
        <v>218</v>
      </c>
      <c r="F53">
        <v>-29.0113904965995</v>
      </c>
      <c r="G53">
        <v>-29.4405417085664</v>
      </c>
      <c r="H53">
        <v>3.5621648174136199E-3</v>
      </c>
      <c r="I53">
        <v>-54.189582458022002</v>
      </c>
      <c r="J53">
        <v>-55.713134604697103</v>
      </c>
      <c r="K53">
        <v>3.7168523950802499E-3</v>
      </c>
      <c r="L53">
        <v>-2.4006637286335199E-2</v>
      </c>
      <c r="M53">
        <v>3.7542567864367101E-3</v>
      </c>
      <c r="N53">
        <v>-38.910611201226899</v>
      </c>
      <c r="O53">
        <v>3.5258485770703701E-3</v>
      </c>
      <c r="P53">
        <v>-73.007529606999896</v>
      </c>
      <c r="Q53">
        <v>3.6429014947357901E-3</v>
      </c>
      <c r="R53">
        <v>-103.24715793185401</v>
      </c>
      <c r="S53">
        <v>0.15203715206257901</v>
      </c>
      <c r="T53">
        <v>556.31576478883403</v>
      </c>
      <c r="U53">
        <v>0.18127458375772301</v>
      </c>
      <c r="V53" s="14">
        <v>45244.779618055552</v>
      </c>
      <c r="W53">
        <v>2.5</v>
      </c>
      <c r="X53">
        <v>2.49032524060912E-2</v>
      </c>
      <c r="Y53">
        <v>2.3171725623391499E-2</v>
      </c>
      <c r="Z53" s="44">
        <f>((((N53/1000)+1)/((SMOW!$Z$4/1000)+1))-1)*1000</f>
        <v>-28.841588104781323</v>
      </c>
      <c r="AA53" s="44">
        <f>((((P53/1000)+1)/((SMOW!$AA$4/1000)+1))-1)*1000</f>
        <v>-53.924306697950229</v>
      </c>
      <c r="AB53" s="44">
        <f>Z53*SMOW!$AN$6</f>
        <v>-29.686924499718742</v>
      </c>
      <c r="AC53" s="44">
        <f>AA53*SMOW!$AN$12</f>
        <v>-55.450523978346197</v>
      </c>
      <c r="AD53" s="44">
        <f t="shared" ref="AD53" si="117">LN((AB53/1000)+1)*1000</f>
        <v>-30.13650131223433</v>
      </c>
      <c r="AE53" s="44">
        <f t="shared" ref="AE53" si="118">LN((AC53/1000)+1)*1000</f>
        <v>-57.047210118031153</v>
      </c>
      <c r="AF53" s="44">
        <f>(AD53-SMOW!AN$14*AE53)</f>
        <v>-1.5574369913878172E-2</v>
      </c>
      <c r="AG53" s="96">
        <f>AF53*1000</f>
        <v>-15.574369913878172</v>
      </c>
      <c r="AI53" s="95"/>
      <c r="AK53">
        <v>29</v>
      </c>
      <c r="AL53">
        <v>0</v>
      </c>
      <c r="AM53">
        <v>0</v>
      </c>
      <c r="AN53">
        <v>0</v>
      </c>
    </row>
    <row r="54" spans="1:40" customFormat="1" x14ac:dyDescent="0.2">
      <c r="A54">
        <v>5150</v>
      </c>
      <c r="B54" t="s">
        <v>145</v>
      </c>
      <c r="C54" t="s">
        <v>61</v>
      </c>
      <c r="D54" t="s">
        <v>24</v>
      </c>
      <c r="E54" t="s">
        <v>220</v>
      </c>
      <c r="F54">
        <v>-28.871828881863902</v>
      </c>
      <c r="G54">
        <v>-29.296820833811001</v>
      </c>
      <c r="H54">
        <v>5.0325734335062398E-3</v>
      </c>
      <c r="I54">
        <v>-53.9422553778383</v>
      </c>
      <c r="J54">
        <v>-55.451671870596698</v>
      </c>
      <c r="K54">
        <v>6.44213371271447E-3</v>
      </c>
      <c r="L54">
        <v>-1.8338086135982999E-2</v>
      </c>
      <c r="M54">
        <v>3.77214111769026E-3</v>
      </c>
      <c r="N54">
        <v>-38.772472415979301</v>
      </c>
      <c r="O54">
        <v>4.9812663896939401E-3</v>
      </c>
      <c r="P54">
        <v>-72.765123373359103</v>
      </c>
      <c r="Q54">
        <v>6.3139603182552203E-3</v>
      </c>
      <c r="R54">
        <v>-102.48759739632899</v>
      </c>
      <c r="S54">
        <v>0.16009170506279</v>
      </c>
      <c r="T54">
        <v>668.117992661671</v>
      </c>
      <c r="U54">
        <v>0.33570938487957802</v>
      </c>
      <c r="V54" s="14">
        <v>45245.46570601852</v>
      </c>
      <c r="W54">
        <v>2.5</v>
      </c>
      <c r="X54">
        <v>9.9364818004515406E-3</v>
      </c>
      <c r="Y54">
        <v>7.92011517646923E-3</v>
      </c>
      <c r="Z54" s="44">
        <f>((((N54/1000)+1)/((SMOW!$Z$4/1000)+1))-1)*1000</f>
        <v>-28.702002084099231</v>
      </c>
      <c r="AA54" s="44">
        <f>((((P54/1000)+1)/((SMOW!$AA$4/1000)+1))-1)*1000</f>
        <v>-53.676910248812717</v>
      </c>
      <c r="AB54" s="44">
        <f>Z54*SMOW!$AN$6</f>
        <v>-29.543247263841483</v>
      </c>
      <c r="AC54" s="44">
        <f>AA54*SMOW!$AN$12</f>
        <v>-55.196125478391473</v>
      </c>
      <c r="AD54" s="44">
        <f t="shared" ref="AD54" si="119">LN((AB54/1000)+1)*1000</f>
        <v>-29.988439204044706</v>
      </c>
      <c r="AE54" s="44">
        <f t="shared" ref="AE54" si="120">LN((AC54/1000)+1)*1000</f>
        <v>-56.777913216613584</v>
      </c>
      <c r="AF54" s="44">
        <f>(AD54-SMOW!AN$14*AE54)</f>
        <v>-9.7010256727330102E-3</v>
      </c>
      <c r="AG54" s="96">
        <f>AF54*1000</f>
        <v>-9.7010256727330102</v>
      </c>
      <c r="AH54" s="39">
        <f>AVERAGE(AG51:AG54)</f>
        <v>-9.8259831629210481</v>
      </c>
      <c r="AI54">
        <f>STDEV(AG51:AG54)</f>
        <v>4.5224878774008035</v>
      </c>
      <c r="AK54">
        <v>29</v>
      </c>
      <c r="AL54">
        <v>0</v>
      </c>
      <c r="AM54">
        <v>0</v>
      </c>
      <c r="AN54">
        <v>0</v>
      </c>
    </row>
    <row r="55" spans="1:40" customFormat="1" x14ac:dyDescent="0.2">
      <c r="V55" s="14"/>
      <c r="Z55" s="44"/>
      <c r="AA55" s="44"/>
      <c r="AB55" s="44"/>
      <c r="AC55" s="44"/>
      <c r="AD55" s="44"/>
      <c r="AE55" s="44"/>
      <c r="AF55" s="44"/>
      <c r="AG55" s="45"/>
      <c r="AH55" s="2"/>
    </row>
    <row r="56" spans="1:40" customFormat="1" x14ac:dyDescent="0.2">
      <c r="V56" s="14"/>
      <c r="Z56" s="44"/>
      <c r="AA56" s="44"/>
      <c r="AB56" s="44"/>
      <c r="AC56" s="44"/>
      <c r="AD56" s="44"/>
      <c r="AE56" s="44"/>
      <c r="AF56" s="44"/>
      <c r="AG56" s="45"/>
      <c r="AH56" s="2"/>
    </row>
    <row r="57" spans="1:40" customFormat="1" x14ac:dyDescent="0.2">
      <c r="V57" s="14"/>
      <c r="Z57" s="44"/>
      <c r="AA57" s="44"/>
      <c r="AB57" s="44"/>
      <c r="AC57" s="44"/>
      <c r="AD57" s="44"/>
      <c r="AE57" s="44"/>
      <c r="AF57" s="44"/>
      <c r="AG57" s="45"/>
      <c r="AH57" s="2"/>
    </row>
    <row r="58" spans="1:40" customFormat="1" x14ac:dyDescent="0.2">
      <c r="V58" s="14"/>
      <c r="Z58" s="44"/>
      <c r="AA58" s="44"/>
      <c r="AB58" s="44"/>
      <c r="AC58" s="44"/>
      <c r="AD58" s="44"/>
      <c r="AE58" s="44"/>
      <c r="AF58" s="44"/>
      <c r="AG58" s="45"/>
      <c r="AH58" s="2"/>
    </row>
    <row r="59" spans="1:40" customFormat="1" x14ac:dyDescent="0.2">
      <c r="V59" s="14"/>
      <c r="Z59" s="44"/>
      <c r="AA59" s="44"/>
      <c r="AB59" s="44"/>
      <c r="AC59" s="44"/>
      <c r="AD59" s="44"/>
      <c r="AE59" s="44"/>
      <c r="AF59" s="44"/>
      <c r="AG59" s="45"/>
      <c r="AH59" s="2"/>
    </row>
    <row r="60" spans="1:40" customFormat="1" x14ac:dyDescent="0.2">
      <c r="V60" s="14"/>
      <c r="Z60" s="44"/>
      <c r="AA60" s="44"/>
      <c r="AB60" s="44"/>
      <c r="AC60" s="44"/>
      <c r="AD60" s="44"/>
      <c r="AE60" s="44"/>
      <c r="AF60" s="44"/>
      <c r="AG60" s="45"/>
      <c r="AH60" s="2"/>
    </row>
    <row r="61" spans="1:40" customFormat="1" x14ac:dyDescent="0.2">
      <c r="V61" s="14"/>
      <c r="Z61" s="44"/>
      <c r="AA61" s="44"/>
      <c r="AB61" s="44"/>
      <c r="AC61" s="44"/>
      <c r="AD61" s="44"/>
      <c r="AE61" s="44"/>
      <c r="AF61" s="44"/>
      <c r="AG61" s="45"/>
      <c r="AH61" s="2"/>
    </row>
    <row r="62" spans="1:40" customFormat="1" x14ac:dyDescent="0.2">
      <c r="V62" s="14"/>
      <c r="Z62" s="44"/>
      <c r="AA62" s="44"/>
      <c r="AB62" s="44"/>
      <c r="AC62" s="44"/>
      <c r="AD62" s="44"/>
      <c r="AE62" s="44"/>
      <c r="AF62" s="44"/>
      <c r="AG62" s="45"/>
      <c r="AH62" s="2"/>
    </row>
    <row r="63" spans="1:40" customFormat="1" x14ac:dyDescent="0.2">
      <c r="V63" s="14"/>
      <c r="Z63" s="44"/>
      <c r="AA63" s="44"/>
      <c r="AB63" s="44"/>
      <c r="AC63" s="44"/>
      <c r="AD63" s="44"/>
      <c r="AE63" s="44"/>
      <c r="AF63" s="44"/>
      <c r="AG63" s="45"/>
    </row>
    <row r="64" spans="1:40" customFormat="1" x14ac:dyDescent="0.2">
      <c r="V64" s="14"/>
      <c r="Z64" s="44"/>
      <c r="AA64" s="44"/>
      <c r="AB64" s="44"/>
      <c r="AC64" s="44"/>
      <c r="AD64" s="44"/>
      <c r="AE64" s="44"/>
      <c r="AF64" s="44"/>
      <c r="AG64" s="45"/>
      <c r="AH64" s="2"/>
    </row>
    <row r="65" spans="22:34" customFormat="1" x14ac:dyDescent="0.2">
      <c r="V65" s="14"/>
      <c r="Z65" s="44"/>
      <c r="AA65" s="44"/>
      <c r="AB65" s="44"/>
      <c r="AC65" s="44"/>
      <c r="AD65" s="44"/>
      <c r="AE65" s="44"/>
      <c r="AF65" s="44"/>
      <c r="AG65" s="45"/>
      <c r="AH65" s="2"/>
    </row>
    <row r="66" spans="22:34" customFormat="1" x14ac:dyDescent="0.2">
      <c r="V66" s="14"/>
      <c r="Z66" s="44"/>
      <c r="AA66" s="44"/>
      <c r="AB66" s="44"/>
      <c r="AC66" s="44"/>
      <c r="AD66" s="44"/>
      <c r="AE66" s="44"/>
      <c r="AF66" s="44"/>
      <c r="AG66" s="45"/>
      <c r="AH66" s="2"/>
    </row>
    <row r="67" spans="22:34" customFormat="1" x14ac:dyDescent="0.2">
      <c r="V67" s="14"/>
      <c r="Z67" s="44"/>
      <c r="AA67" s="44"/>
      <c r="AB67" s="44"/>
      <c r="AC67" s="44"/>
      <c r="AD67" s="44"/>
      <c r="AE67" s="44"/>
      <c r="AF67" s="44"/>
      <c r="AG67" s="45"/>
    </row>
    <row r="68" spans="22:34" customFormat="1" x14ac:dyDescent="0.2">
      <c r="V68" s="14"/>
      <c r="Z68" s="44"/>
      <c r="AA68" s="44"/>
      <c r="AB68" s="44"/>
      <c r="AC68" s="44"/>
      <c r="AD68" s="44"/>
      <c r="AE68" s="44"/>
      <c r="AF68" s="44"/>
      <c r="AG68" s="45"/>
      <c r="AH68" s="2"/>
    </row>
    <row r="69" spans="22:34" customFormat="1" x14ac:dyDescent="0.2">
      <c r="V69" s="14"/>
      <c r="Z69" s="44"/>
      <c r="AA69" s="44"/>
      <c r="AB69" s="44"/>
      <c r="AC69" s="44"/>
      <c r="AD69" s="44"/>
      <c r="AE69" s="44"/>
      <c r="AF69" s="44"/>
      <c r="AG69" s="45"/>
    </row>
    <row r="70" spans="22:34" customFormat="1" x14ac:dyDescent="0.2">
      <c r="V70" s="14"/>
      <c r="Z70" s="44"/>
      <c r="AA70" s="44"/>
      <c r="AB70" s="44"/>
      <c r="AC70" s="44"/>
      <c r="AD70" s="44"/>
      <c r="AE70" s="44"/>
      <c r="AF70" s="44"/>
      <c r="AG70" s="45"/>
      <c r="AH70" s="2"/>
    </row>
    <row r="71" spans="22:34" customFormat="1" x14ac:dyDescent="0.2">
      <c r="V71" s="14"/>
      <c r="Z71" s="44"/>
      <c r="AA71" s="44"/>
      <c r="AB71" s="44"/>
      <c r="AC71" s="44"/>
      <c r="AD71" s="44"/>
      <c r="AE71" s="44"/>
      <c r="AF71" s="44"/>
      <c r="AG71" s="45"/>
    </row>
    <row r="72" spans="22:34" customFormat="1" x14ac:dyDescent="0.2">
      <c r="V72" s="14"/>
      <c r="Z72" s="44"/>
      <c r="AA72" s="44"/>
      <c r="AB72" s="44"/>
      <c r="AC72" s="44"/>
      <c r="AD72" s="44"/>
      <c r="AE72" s="44"/>
      <c r="AF72" s="44"/>
      <c r="AG72" s="45"/>
    </row>
    <row r="73" spans="22:34" customFormat="1" x14ac:dyDescent="0.2">
      <c r="V73" s="14"/>
      <c r="Z73" s="44"/>
      <c r="AA73" s="44"/>
      <c r="AB73" s="44"/>
      <c r="AC73" s="44"/>
      <c r="AD73" s="44"/>
      <c r="AE73" s="44"/>
      <c r="AF73" s="44"/>
      <c r="AG73" s="45"/>
    </row>
    <row r="74" spans="22:34" customFormat="1" x14ac:dyDescent="0.2">
      <c r="V74" s="14"/>
      <c r="Z74" s="44"/>
      <c r="AA74" s="44"/>
      <c r="AB74" s="44"/>
      <c r="AC74" s="44"/>
      <c r="AD74" s="44"/>
      <c r="AE74" s="44"/>
      <c r="AF74" s="44"/>
      <c r="AG74" s="45"/>
    </row>
    <row r="75" spans="22:34" customFormat="1" x14ac:dyDescent="0.2">
      <c r="V75" s="14"/>
      <c r="Z75" s="44"/>
      <c r="AA75" s="44"/>
      <c r="AB75" s="44"/>
      <c r="AC75" s="44"/>
      <c r="AD75" s="44"/>
      <c r="AE75" s="44"/>
      <c r="AF75" s="44"/>
      <c r="AG75" s="45"/>
    </row>
    <row r="76" spans="22:34" customFormat="1" x14ac:dyDescent="0.2">
      <c r="V76" s="14"/>
      <c r="Z76" s="44"/>
      <c r="AA76" s="44"/>
      <c r="AB76" s="44"/>
      <c r="AC76" s="44"/>
      <c r="AD76" s="44"/>
      <c r="AE76" s="44"/>
      <c r="AF76" s="44"/>
      <c r="AG76" s="45"/>
    </row>
    <row r="77" spans="22:34" customFormat="1" x14ac:dyDescent="0.2">
      <c r="V77" s="14"/>
      <c r="Z77" s="44"/>
      <c r="AA77" s="44"/>
      <c r="AB77" s="44"/>
      <c r="AC77" s="44"/>
      <c r="AD77" s="44"/>
      <c r="AE77" s="44"/>
      <c r="AF77" s="44"/>
      <c r="AG77" s="45"/>
      <c r="AH77" s="2"/>
    </row>
    <row r="78" spans="22:34" customFormat="1" x14ac:dyDescent="0.2">
      <c r="V78" s="14"/>
      <c r="Z78" s="44"/>
      <c r="AA78" s="44"/>
      <c r="AB78" s="44"/>
      <c r="AC78" s="44"/>
      <c r="AD78" s="44"/>
      <c r="AE78" s="44"/>
      <c r="AF78" s="44"/>
      <c r="AG78" s="45"/>
    </row>
    <row r="79" spans="22:34" customFormat="1" x14ac:dyDescent="0.2">
      <c r="V79" s="14"/>
      <c r="Z79" s="44"/>
      <c r="AA79" s="44"/>
      <c r="AB79" s="44"/>
      <c r="AC79" s="44"/>
      <c r="AD79" s="44"/>
      <c r="AE79" s="44"/>
      <c r="AF79" s="44"/>
      <c r="AG79" s="45"/>
      <c r="AH79" s="2"/>
    </row>
    <row r="80" spans="22:34" customFormat="1" x14ac:dyDescent="0.2">
      <c r="V80" s="14"/>
      <c r="Z80" s="44"/>
      <c r="AA80" s="44"/>
      <c r="AB80" s="44"/>
      <c r="AC80" s="44"/>
      <c r="AD80" s="44"/>
      <c r="AE80" s="44"/>
      <c r="AF80" s="44"/>
      <c r="AG80" s="45"/>
    </row>
    <row r="81" spans="22:34" customFormat="1" x14ac:dyDescent="0.2">
      <c r="V81" s="14"/>
      <c r="Z81" s="44"/>
      <c r="AA81" s="44"/>
      <c r="AB81" s="44"/>
      <c r="AC81" s="44"/>
      <c r="AD81" s="44"/>
      <c r="AE81" s="44"/>
      <c r="AF81" s="44"/>
      <c r="AG81" s="45"/>
      <c r="AH81" s="2"/>
    </row>
    <row r="82" spans="22:34" customFormat="1" x14ac:dyDescent="0.2">
      <c r="V82" s="14"/>
      <c r="Z82" s="44"/>
      <c r="AA82" s="44"/>
      <c r="AB82" s="44"/>
      <c r="AC82" s="44"/>
      <c r="AD82" s="44"/>
      <c r="AE82" s="44"/>
      <c r="AF82" s="44"/>
      <c r="AG82" s="45"/>
    </row>
    <row r="83" spans="22:34" customFormat="1" x14ac:dyDescent="0.2">
      <c r="V83" s="14"/>
      <c r="Z83" s="44"/>
      <c r="AA83" s="44"/>
      <c r="AB83" s="44"/>
      <c r="AC83" s="44"/>
      <c r="AD83" s="44"/>
      <c r="AE83" s="44"/>
      <c r="AF83" s="44"/>
      <c r="AG83" s="45"/>
      <c r="AH83" s="2"/>
    </row>
    <row r="84" spans="22:34" customFormat="1" x14ac:dyDescent="0.2">
      <c r="V84" s="14"/>
      <c r="Z84" s="44"/>
      <c r="AA84" s="44"/>
      <c r="AB84" s="44"/>
      <c r="AC84" s="44"/>
      <c r="AD84" s="44"/>
      <c r="AE84" s="44"/>
      <c r="AF84" s="44"/>
      <c r="AG84" s="45"/>
    </row>
    <row r="85" spans="22:34" customFormat="1" x14ac:dyDescent="0.2">
      <c r="V85" s="14"/>
      <c r="Z85" s="44"/>
      <c r="AA85" s="44"/>
      <c r="AB85" s="44"/>
      <c r="AC85" s="44"/>
      <c r="AD85" s="44"/>
      <c r="AE85" s="44"/>
      <c r="AF85" s="44"/>
      <c r="AG85" s="45"/>
      <c r="AH85" s="2"/>
    </row>
    <row r="86" spans="22:34" customFormat="1" x14ac:dyDescent="0.2">
      <c r="V86" s="14"/>
      <c r="Z86" s="44"/>
      <c r="AA86" s="44"/>
      <c r="AB86" s="44"/>
      <c r="AC86" s="44"/>
      <c r="AD86" s="44"/>
      <c r="AE86" s="44"/>
      <c r="AF86" s="44"/>
      <c r="AG86" s="45"/>
    </row>
    <row r="87" spans="22:34" customFormat="1" x14ac:dyDescent="0.2">
      <c r="V87" s="14"/>
      <c r="Z87" s="44"/>
      <c r="AA87" s="44"/>
      <c r="AB87" s="44"/>
      <c r="AC87" s="44"/>
      <c r="AD87" s="44"/>
      <c r="AE87" s="44"/>
      <c r="AF87" s="44"/>
      <c r="AG87" s="45"/>
      <c r="AH87" s="2"/>
    </row>
    <row r="88" spans="22:34" customFormat="1" x14ac:dyDescent="0.2">
      <c r="V88" s="14"/>
      <c r="Z88" s="44"/>
      <c r="AA88" s="44"/>
      <c r="AB88" s="44"/>
      <c r="AC88" s="44"/>
      <c r="AD88" s="44"/>
      <c r="AE88" s="44"/>
      <c r="AF88" s="44"/>
      <c r="AG88" s="45"/>
    </row>
    <row r="89" spans="22:34" customFormat="1" x14ac:dyDescent="0.2">
      <c r="V89" s="14"/>
      <c r="Z89" s="44"/>
      <c r="AA89" s="44"/>
      <c r="AB89" s="44"/>
      <c r="AC89" s="44"/>
      <c r="AD89" s="44"/>
      <c r="AE89" s="44"/>
      <c r="AF89" s="44"/>
      <c r="AG89" s="45"/>
      <c r="AH89" s="2"/>
    </row>
    <row r="90" spans="22:34" customFormat="1" x14ac:dyDescent="0.2">
      <c r="V90" s="14"/>
      <c r="Z90" s="44"/>
      <c r="AA90" s="44"/>
      <c r="AB90" s="44"/>
      <c r="AC90" s="44"/>
      <c r="AD90" s="44"/>
      <c r="AE90" s="44"/>
      <c r="AF90" s="44"/>
      <c r="AG90" s="45"/>
    </row>
    <row r="91" spans="22:34" customFormat="1" x14ac:dyDescent="0.2">
      <c r="V91" s="14"/>
      <c r="Z91" s="44"/>
      <c r="AA91" s="44"/>
      <c r="AB91" s="44"/>
      <c r="AC91" s="44"/>
      <c r="AD91" s="44"/>
      <c r="AE91" s="44"/>
      <c r="AF91" s="44"/>
      <c r="AG91" s="45"/>
      <c r="AH91" s="2"/>
    </row>
    <row r="92" spans="22:34" customFormat="1" x14ac:dyDescent="0.2">
      <c r="V92" s="14"/>
      <c r="Z92" s="44"/>
      <c r="AA92" s="44"/>
      <c r="AB92" s="44"/>
      <c r="AC92" s="44"/>
      <c r="AD92" s="44"/>
      <c r="AE92" s="44"/>
      <c r="AF92" s="44"/>
      <c r="AG92" s="45"/>
    </row>
    <row r="93" spans="22:34" customFormat="1" x14ac:dyDescent="0.2">
      <c r="V93" s="14"/>
      <c r="Z93" s="44"/>
      <c r="AA93" s="44"/>
      <c r="AB93" s="44"/>
      <c r="AC93" s="44"/>
      <c r="AD93" s="44"/>
      <c r="AE93" s="44"/>
      <c r="AF93" s="44"/>
      <c r="AG93" s="45"/>
      <c r="AH93" s="2"/>
    </row>
    <row r="94" spans="22:34" customFormat="1" x14ac:dyDescent="0.2">
      <c r="V94" s="14"/>
      <c r="Z94" s="44"/>
      <c r="AA94" s="44"/>
      <c r="AB94" s="44"/>
      <c r="AC94" s="44"/>
      <c r="AD94" s="44"/>
      <c r="AE94" s="44"/>
      <c r="AF94" s="44"/>
      <c r="AG94" s="45"/>
    </row>
    <row r="95" spans="22:34" customFormat="1" x14ac:dyDescent="0.2">
      <c r="V95" s="14"/>
      <c r="Z95" s="44"/>
      <c r="AA95" s="44"/>
      <c r="AB95" s="44"/>
      <c r="AC95" s="44"/>
      <c r="AD95" s="44"/>
      <c r="AE95" s="44"/>
      <c r="AF95" s="44"/>
      <c r="AG95" s="45"/>
      <c r="AH95" s="2"/>
    </row>
    <row r="96" spans="22:34" customFormat="1" x14ac:dyDescent="0.2">
      <c r="V96" s="14"/>
      <c r="Z96" s="44"/>
      <c r="AA96" s="44"/>
      <c r="AB96" s="44"/>
      <c r="AC96" s="44"/>
      <c r="AD96" s="44"/>
      <c r="AE96" s="44"/>
      <c r="AF96" s="44"/>
      <c r="AG96" s="45"/>
    </row>
    <row r="97" spans="22:34" customFormat="1" x14ac:dyDescent="0.2">
      <c r="V97" s="14"/>
      <c r="Z97" s="44"/>
      <c r="AA97" s="44"/>
      <c r="AB97" s="44"/>
      <c r="AC97" s="44"/>
      <c r="AD97" s="44"/>
      <c r="AE97" s="44"/>
      <c r="AF97" s="44"/>
      <c r="AG97" s="45"/>
      <c r="AH97" s="2"/>
    </row>
    <row r="98" spans="22:34" customFormat="1" x14ac:dyDescent="0.2">
      <c r="V98" s="14"/>
      <c r="Z98" s="44"/>
      <c r="AA98" s="44"/>
      <c r="AB98" s="44"/>
      <c r="AC98" s="44"/>
      <c r="AD98" s="44"/>
      <c r="AE98" s="44"/>
      <c r="AF98" s="44"/>
      <c r="AG98" s="45"/>
    </row>
    <row r="99" spans="22:34" customFormat="1" x14ac:dyDescent="0.2">
      <c r="V99" s="14"/>
      <c r="Z99" s="44"/>
      <c r="AA99" s="44"/>
      <c r="AB99" s="44"/>
      <c r="AC99" s="44"/>
      <c r="AD99" s="44"/>
      <c r="AE99" s="44"/>
      <c r="AF99" s="44"/>
      <c r="AG99" s="45"/>
    </row>
    <row r="100" spans="22:34" customFormat="1" x14ac:dyDescent="0.2">
      <c r="V100" s="14"/>
      <c r="Z100" s="44"/>
      <c r="AA100" s="44"/>
      <c r="AB100" s="44"/>
      <c r="AC100" s="44"/>
      <c r="AD100" s="44"/>
      <c r="AE100" s="44"/>
      <c r="AF100" s="44"/>
      <c r="AG100" s="45"/>
      <c r="AH100" s="2"/>
    </row>
    <row r="101" spans="22:34" customFormat="1" x14ac:dyDescent="0.2">
      <c r="V101" s="14"/>
      <c r="Z101" s="44"/>
      <c r="AA101" s="44"/>
      <c r="AB101" s="44"/>
      <c r="AC101" s="44"/>
      <c r="AD101" s="44"/>
      <c r="AE101" s="44"/>
      <c r="AF101" s="44"/>
      <c r="AG101" s="45"/>
    </row>
    <row r="102" spans="22:34" customFormat="1" x14ac:dyDescent="0.2">
      <c r="V102" s="14"/>
      <c r="Z102" s="44"/>
      <c r="AA102" s="44"/>
      <c r="AB102" s="44"/>
      <c r="AC102" s="44"/>
      <c r="AD102" s="44"/>
      <c r="AE102" s="44"/>
      <c r="AF102" s="44"/>
      <c r="AG102" s="45"/>
      <c r="AH102" s="2"/>
    </row>
    <row r="103" spans="22:34" customFormat="1" x14ac:dyDescent="0.2">
      <c r="V103" s="14"/>
      <c r="Z103" s="44"/>
      <c r="AA103" s="44"/>
      <c r="AB103" s="44"/>
      <c r="AC103" s="44"/>
      <c r="AD103" s="44"/>
      <c r="AE103" s="44"/>
      <c r="AF103" s="44"/>
      <c r="AG103" s="45"/>
    </row>
    <row r="104" spans="22:34" customFormat="1" x14ac:dyDescent="0.2">
      <c r="V104" s="14"/>
      <c r="Z104" s="44"/>
      <c r="AA104" s="44"/>
      <c r="AB104" s="44"/>
      <c r="AC104" s="44"/>
      <c r="AD104" s="44"/>
      <c r="AE104" s="44"/>
      <c r="AF104" s="44"/>
      <c r="AG104" s="45"/>
      <c r="AH104" s="2"/>
    </row>
    <row r="105" spans="22:34" customFormat="1" x14ac:dyDescent="0.2">
      <c r="V105" s="14"/>
      <c r="Z105" s="44"/>
      <c r="AA105" s="44"/>
      <c r="AB105" s="44"/>
      <c r="AC105" s="44"/>
      <c r="AD105" s="44"/>
      <c r="AE105" s="44"/>
      <c r="AF105" s="44"/>
      <c r="AG105" s="45"/>
    </row>
    <row r="106" spans="22:34" customFormat="1" x14ac:dyDescent="0.2">
      <c r="V106" s="14"/>
      <c r="Y106" s="67"/>
      <c r="Z106" s="44"/>
      <c r="AA106" s="44"/>
      <c r="AB106" s="44"/>
      <c r="AC106" s="44"/>
      <c r="AD106" s="44"/>
      <c r="AE106" s="44"/>
      <c r="AF106" s="44"/>
      <c r="AG106" s="45"/>
      <c r="AH106" s="2"/>
    </row>
    <row r="107" spans="22:34" customFormat="1" x14ac:dyDescent="0.2">
      <c r="V107" s="14"/>
      <c r="X107" s="67"/>
      <c r="Y107" s="67"/>
      <c r="Z107" s="44"/>
      <c r="AA107" s="44"/>
      <c r="AB107" s="44"/>
      <c r="AC107" s="44"/>
      <c r="AD107" s="44"/>
      <c r="AE107" s="44"/>
      <c r="AF107" s="44"/>
      <c r="AG107" s="45"/>
    </row>
    <row r="108" spans="22:34" customFormat="1" x14ac:dyDescent="0.2">
      <c r="V108" s="14"/>
      <c r="Z108" s="44"/>
      <c r="AA108" s="44"/>
      <c r="AB108" s="44"/>
      <c r="AC108" s="44"/>
      <c r="AD108" s="44"/>
      <c r="AE108" s="44"/>
      <c r="AF108" s="44"/>
      <c r="AG108" s="45"/>
      <c r="AH108" s="2"/>
    </row>
    <row r="109" spans="22:34" customFormat="1" x14ac:dyDescent="0.2">
      <c r="V109" s="14"/>
      <c r="Z109" s="44"/>
      <c r="AA109" s="44"/>
      <c r="AB109" s="44"/>
      <c r="AC109" s="44"/>
      <c r="AD109" s="44"/>
      <c r="AE109" s="44"/>
      <c r="AF109" s="44"/>
      <c r="AG109" s="45"/>
    </row>
    <row r="110" spans="22:34" customFormat="1" x14ac:dyDescent="0.2">
      <c r="V110" s="14"/>
      <c r="Z110" s="44"/>
      <c r="AA110" s="44"/>
      <c r="AB110" s="44"/>
      <c r="AC110" s="44"/>
      <c r="AD110" s="44"/>
      <c r="AE110" s="44"/>
      <c r="AF110" s="44"/>
      <c r="AG110" s="45"/>
      <c r="AH110" s="2"/>
    </row>
    <row r="111" spans="22:34" customFormat="1" x14ac:dyDescent="0.2">
      <c r="V111" s="14"/>
      <c r="Z111" s="44"/>
      <c r="AA111" s="44"/>
      <c r="AB111" s="44"/>
      <c r="AC111" s="44"/>
      <c r="AD111" s="44"/>
      <c r="AE111" s="44"/>
      <c r="AF111" s="44"/>
      <c r="AG111" s="45"/>
      <c r="AH111" s="2"/>
    </row>
    <row r="112" spans="22:34" customFormat="1" x14ac:dyDescent="0.2">
      <c r="V112" s="14"/>
      <c r="Z112" s="44"/>
      <c r="AA112" s="44"/>
      <c r="AB112" s="44"/>
      <c r="AC112" s="44"/>
      <c r="AD112" s="44"/>
      <c r="AE112" s="44"/>
      <c r="AF112" s="44"/>
      <c r="AG112" s="45"/>
      <c r="AH112" s="2"/>
    </row>
    <row r="113" spans="22:34" customFormat="1" x14ac:dyDescent="0.2">
      <c r="V113" s="14"/>
      <c r="Z113" s="44"/>
      <c r="AA113" s="44"/>
      <c r="AB113" s="44"/>
      <c r="AC113" s="44"/>
      <c r="AD113" s="44"/>
      <c r="AE113" s="44"/>
      <c r="AF113" s="44"/>
      <c r="AG113" s="45"/>
    </row>
    <row r="114" spans="22:34" customFormat="1" x14ac:dyDescent="0.2">
      <c r="V114" s="14"/>
      <c r="Z114" s="44"/>
      <c r="AA114" s="44"/>
      <c r="AB114" s="44"/>
      <c r="AC114" s="44"/>
      <c r="AD114" s="44"/>
      <c r="AE114" s="44"/>
      <c r="AF114" s="44"/>
      <c r="AG114" s="45"/>
      <c r="AH114" s="2"/>
    </row>
    <row r="115" spans="22:34" customFormat="1" x14ac:dyDescent="0.2">
      <c r="V115" s="14"/>
      <c r="Z115" s="44"/>
      <c r="AA115" s="44"/>
      <c r="AB115" s="44"/>
      <c r="AC115" s="44"/>
      <c r="AD115" s="44"/>
      <c r="AE115" s="44"/>
      <c r="AF115" s="44"/>
      <c r="AG115" s="45"/>
    </row>
    <row r="116" spans="22:34" customFormat="1" x14ac:dyDescent="0.2">
      <c r="V116" s="14"/>
      <c r="Z116" s="44"/>
      <c r="AA116" s="44"/>
      <c r="AB116" s="44"/>
      <c r="AC116" s="44"/>
      <c r="AD116" s="44"/>
      <c r="AE116" s="44"/>
      <c r="AF116" s="44"/>
      <c r="AG116" s="45"/>
      <c r="AH116" s="2"/>
    </row>
    <row r="117" spans="22:34" customFormat="1" x14ac:dyDescent="0.2">
      <c r="V117" s="14"/>
      <c r="Z117" s="44"/>
      <c r="AA117" s="44"/>
      <c r="AB117" s="44"/>
      <c r="AC117" s="44"/>
      <c r="AD117" s="44"/>
      <c r="AE117" s="44"/>
      <c r="AF117" s="44"/>
      <c r="AG117" s="45"/>
    </row>
    <row r="118" spans="22:34" customFormat="1" x14ac:dyDescent="0.2">
      <c r="V118" s="14"/>
      <c r="Z118" s="44"/>
      <c r="AA118" s="44"/>
      <c r="AB118" s="44"/>
      <c r="AC118" s="44"/>
      <c r="AD118" s="44"/>
      <c r="AE118" s="44"/>
      <c r="AF118" s="44"/>
      <c r="AG118" s="45"/>
    </row>
    <row r="119" spans="22:34" customFormat="1" x14ac:dyDescent="0.2">
      <c r="V119" s="14"/>
      <c r="Z119" s="44"/>
      <c r="AA119" s="44"/>
      <c r="AB119" s="44"/>
      <c r="AC119" s="44"/>
      <c r="AD119" s="44"/>
      <c r="AE119" s="44"/>
      <c r="AF119" s="44"/>
      <c r="AG119" s="45"/>
    </row>
    <row r="120" spans="22:34" customFormat="1" x14ac:dyDescent="0.2">
      <c r="V120" s="14"/>
      <c r="Z120" s="44"/>
      <c r="AA120" s="44"/>
      <c r="AB120" s="44"/>
      <c r="AC120" s="44"/>
      <c r="AD120" s="44"/>
      <c r="AE120" s="44"/>
      <c r="AF120" s="44"/>
      <c r="AG120" s="45"/>
      <c r="AH120" s="2"/>
    </row>
    <row r="121" spans="22:34" customFormat="1" x14ac:dyDescent="0.2">
      <c r="V121" s="14"/>
      <c r="Z121" s="44"/>
      <c r="AA121" s="44"/>
      <c r="AB121" s="44"/>
      <c r="AC121" s="44"/>
      <c r="AD121" s="44"/>
      <c r="AE121" s="44"/>
      <c r="AF121" s="44"/>
      <c r="AG121" s="45"/>
    </row>
    <row r="122" spans="22:34" customFormat="1" x14ac:dyDescent="0.2">
      <c r="V122" s="14"/>
      <c r="Z122" s="44"/>
      <c r="AA122" s="44"/>
      <c r="AB122" s="44"/>
      <c r="AC122" s="44"/>
      <c r="AD122" s="44"/>
      <c r="AE122" s="44"/>
      <c r="AF122" s="44"/>
      <c r="AG122" s="45"/>
    </row>
    <row r="123" spans="22:34" customFormat="1" x14ac:dyDescent="0.2">
      <c r="V123" s="14"/>
      <c r="Z123" s="44"/>
      <c r="AA123" s="44"/>
      <c r="AB123" s="44"/>
      <c r="AC123" s="44"/>
      <c r="AD123" s="44"/>
      <c r="AE123" s="44"/>
      <c r="AF123" s="44"/>
      <c r="AG123" s="45"/>
    </row>
    <row r="124" spans="22:34" customFormat="1" x14ac:dyDescent="0.2">
      <c r="V124" s="14"/>
      <c r="Z124" s="44"/>
      <c r="AA124" s="44"/>
      <c r="AB124" s="44"/>
      <c r="AC124" s="44"/>
      <c r="AD124" s="44"/>
      <c r="AE124" s="44"/>
      <c r="AF124" s="44"/>
      <c r="AG124" s="45"/>
      <c r="AH124" s="2"/>
    </row>
    <row r="125" spans="22:34" customFormat="1" x14ac:dyDescent="0.2">
      <c r="V125" s="14"/>
      <c r="Z125" s="44"/>
      <c r="AA125" s="44"/>
      <c r="AB125" s="44"/>
      <c r="AC125" s="44"/>
      <c r="AD125" s="44"/>
      <c r="AE125" s="44"/>
      <c r="AF125" s="44"/>
      <c r="AG125" s="45"/>
    </row>
    <row r="126" spans="22:34" customFormat="1" x14ac:dyDescent="0.2">
      <c r="V126" s="14"/>
      <c r="Z126" s="44"/>
      <c r="AA126" s="44"/>
      <c r="AB126" s="44"/>
      <c r="AC126" s="44"/>
      <c r="AD126" s="44"/>
      <c r="AE126" s="44"/>
      <c r="AF126" s="44"/>
      <c r="AG126" s="45"/>
    </row>
    <row r="127" spans="22:34" customFormat="1" x14ac:dyDescent="0.2">
      <c r="V127" s="14"/>
      <c r="Z127" s="44"/>
      <c r="AA127" s="44"/>
      <c r="AB127" s="44"/>
      <c r="AC127" s="44"/>
      <c r="AD127" s="44"/>
      <c r="AE127" s="44"/>
      <c r="AF127" s="44"/>
      <c r="AG127" s="45"/>
    </row>
    <row r="128" spans="22:34" customFormat="1" x14ac:dyDescent="0.2">
      <c r="V128" s="14"/>
      <c r="Z128" s="44"/>
      <c r="AA128" s="44"/>
      <c r="AB128" s="44"/>
      <c r="AC128" s="44"/>
      <c r="AD128" s="44"/>
      <c r="AE128" s="44"/>
      <c r="AF128" s="44"/>
      <c r="AG128" s="45"/>
      <c r="AH128" s="2"/>
    </row>
    <row r="129" spans="22:34" customFormat="1" x14ac:dyDescent="0.2">
      <c r="V129" s="14"/>
      <c r="Z129" s="44"/>
      <c r="AA129" s="44"/>
      <c r="AB129" s="44"/>
      <c r="AC129" s="44"/>
      <c r="AD129" s="44"/>
      <c r="AE129" s="44"/>
      <c r="AF129" s="44"/>
      <c r="AG129" s="45"/>
    </row>
    <row r="130" spans="22:34" customFormat="1" x14ac:dyDescent="0.2">
      <c r="V130" s="14"/>
      <c r="Z130" s="44"/>
      <c r="AA130" s="44"/>
      <c r="AB130" s="44"/>
      <c r="AC130" s="44"/>
      <c r="AD130" s="44"/>
      <c r="AE130" s="44"/>
      <c r="AF130" s="44"/>
      <c r="AG130" s="45"/>
      <c r="AH130" s="2"/>
    </row>
    <row r="131" spans="22:34" customFormat="1" x14ac:dyDescent="0.2">
      <c r="V131" s="14"/>
      <c r="Z131" s="44"/>
      <c r="AA131" s="44"/>
      <c r="AB131" s="44"/>
      <c r="AC131" s="44"/>
      <c r="AD131" s="44"/>
      <c r="AE131" s="44"/>
      <c r="AF131" s="44"/>
      <c r="AG131" s="45"/>
      <c r="AH131" s="2"/>
    </row>
    <row r="132" spans="22:34" customFormat="1" x14ac:dyDescent="0.2">
      <c r="V132" s="14"/>
      <c r="Z132" s="44"/>
      <c r="AA132" s="44"/>
      <c r="AB132" s="44"/>
      <c r="AC132" s="44"/>
      <c r="AD132" s="44"/>
      <c r="AE132" s="44"/>
      <c r="AF132" s="44"/>
      <c r="AG132" s="45"/>
    </row>
    <row r="133" spans="22:34" customFormat="1" x14ac:dyDescent="0.2">
      <c r="V133" s="14"/>
      <c r="Z133" s="44"/>
      <c r="AA133" s="44"/>
      <c r="AB133" s="44"/>
      <c r="AC133" s="44"/>
      <c r="AD133" s="44"/>
      <c r="AE133" s="44"/>
      <c r="AF133" s="44"/>
      <c r="AG133" s="45"/>
      <c r="AH133" s="2"/>
    </row>
    <row r="134" spans="22:34" customFormat="1" x14ac:dyDescent="0.2">
      <c r="V134" s="14"/>
      <c r="Z134" s="44"/>
      <c r="AA134" s="44"/>
      <c r="AB134" s="44"/>
      <c r="AC134" s="44"/>
      <c r="AD134" s="44"/>
      <c r="AE134" s="44"/>
      <c r="AF134" s="44"/>
      <c r="AG134" s="45"/>
    </row>
    <row r="135" spans="22:34" customFormat="1" x14ac:dyDescent="0.2">
      <c r="V135" s="14"/>
      <c r="Z135" s="44"/>
      <c r="AA135" s="44"/>
      <c r="AB135" s="44"/>
      <c r="AC135" s="44"/>
      <c r="AD135" s="44"/>
      <c r="AE135" s="44"/>
      <c r="AF135" s="44"/>
      <c r="AG135" s="45"/>
    </row>
    <row r="136" spans="22:34" customFormat="1" x14ac:dyDescent="0.2">
      <c r="V136" s="14"/>
      <c r="Z136" s="44"/>
      <c r="AA136" s="44"/>
      <c r="AB136" s="44"/>
      <c r="AC136" s="44"/>
      <c r="AD136" s="44"/>
      <c r="AE136" s="44"/>
      <c r="AF136" s="44"/>
      <c r="AG136" s="45"/>
      <c r="AH136" s="2"/>
    </row>
    <row r="137" spans="22:34" customFormat="1" x14ac:dyDescent="0.2">
      <c r="V137" s="14"/>
      <c r="Z137" s="44"/>
      <c r="AA137" s="44"/>
      <c r="AB137" s="44"/>
      <c r="AC137" s="44"/>
      <c r="AD137" s="44"/>
      <c r="AE137" s="44"/>
      <c r="AF137" s="44"/>
      <c r="AG137" s="45"/>
    </row>
    <row r="138" spans="22:34" customFormat="1" x14ac:dyDescent="0.2">
      <c r="V138" s="14"/>
      <c r="Z138" s="44"/>
      <c r="AA138" s="44"/>
      <c r="AB138" s="44"/>
      <c r="AC138" s="44"/>
      <c r="AD138" s="44"/>
      <c r="AE138" s="44"/>
      <c r="AF138" s="44"/>
      <c r="AG138" s="45"/>
      <c r="AH138" s="2"/>
    </row>
    <row r="139" spans="22:34" customFormat="1" x14ac:dyDescent="0.2">
      <c r="V139" s="14"/>
      <c r="Z139" s="44"/>
      <c r="AA139" s="44"/>
      <c r="AB139" s="44"/>
      <c r="AC139" s="44"/>
      <c r="AD139" s="44"/>
      <c r="AE139" s="44"/>
      <c r="AF139" s="44"/>
      <c r="AG139" s="45"/>
    </row>
    <row r="140" spans="22:34" customFormat="1" x14ac:dyDescent="0.2">
      <c r="V140" s="14"/>
      <c r="Z140" s="44"/>
      <c r="AA140" s="44"/>
      <c r="AB140" s="44"/>
      <c r="AC140" s="44"/>
      <c r="AD140" s="44"/>
      <c r="AE140" s="44"/>
      <c r="AF140" s="44"/>
      <c r="AG140" s="45"/>
      <c r="AH140" s="2"/>
    </row>
    <row r="141" spans="22:34" customFormat="1" x14ac:dyDescent="0.2">
      <c r="V141" s="14"/>
      <c r="Z141" s="44"/>
      <c r="AA141" s="44"/>
      <c r="AB141" s="44"/>
      <c r="AC141" s="44"/>
      <c r="AD141" s="44"/>
      <c r="AE141" s="44"/>
      <c r="AF141" s="44"/>
      <c r="AG141" s="45"/>
    </row>
    <row r="142" spans="22:34" customFormat="1" x14ac:dyDescent="0.2">
      <c r="V142" s="14"/>
      <c r="Z142" s="44"/>
      <c r="AA142" s="44"/>
      <c r="AB142" s="44"/>
      <c r="AC142" s="44"/>
      <c r="AD142" s="44"/>
      <c r="AE142" s="44"/>
      <c r="AF142" s="44"/>
      <c r="AG142" s="45"/>
      <c r="AH142" s="2"/>
    </row>
    <row r="143" spans="22:34" customFormat="1" x14ac:dyDescent="0.2">
      <c r="V143" s="14"/>
      <c r="Z143" s="44"/>
      <c r="AA143" s="44"/>
      <c r="AB143" s="44"/>
      <c r="AC143" s="44"/>
      <c r="AD143" s="44"/>
      <c r="AE143" s="44"/>
      <c r="AF143" s="44"/>
      <c r="AG143" s="45"/>
    </row>
    <row r="144" spans="22:34" customFormat="1" x14ac:dyDescent="0.2">
      <c r="V144" s="14"/>
      <c r="Z144" s="44"/>
      <c r="AA144" s="44"/>
      <c r="AB144" s="44"/>
      <c r="AC144" s="44"/>
      <c r="AD144" s="44"/>
      <c r="AE144" s="44"/>
      <c r="AF144" s="44"/>
      <c r="AG144" s="45"/>
      <c r="AH144" s="2"/>
    </row>
    <row r="145" spans="22:34" customFormat="1" x14ac:dyDescent="0.2">
      <c r="V145" s="14"/>
      <c r="Z145" s="44"/>
      <c r="AA145" s="44"/>
      <c r="AB145" s="44"/>
      <c r="AC145" s="44"/>
      <c r="AD145" s="44"/>
      <c r="AE145" s="44"/>
      <c r="AF145" s="44"/>
      <c r="AG145" s="45"/>
    </row>
    <row r="146" spans="22:34" customFormat="1" x14ac:dyDescent="0.2">
      <c r="V146" s="14"/>
      <c r="X146" s="67"/>
      <c r="Y146" s="67"/>
      <c r="Z146" s="44"/>
      <c r="AA146" s="44"/>
      <c r="AB146" s="44"/>
      <c r="AC146" s="44"/>
      <c r="AD146" s="44"/>
      <c r="AE146" s="44"/>
      <c r="AF146" s="44"/>
      <c r="AG146" s="45"/>
      <c r="AH146" s="2"/>
    </row>
    <row r="147" spans="22:34" customFormat="1" x14ac:dyDescent="0.2">
      <c r="V147" s="14"/>
      <c r="Z147" s="44"/>
      <c r="AA147" s="44"/>
      <c r="AB147" s="44"/>
      <c r="AC147" s="44"/>
      <c r="AD147" s="44"/>
      <c r="AE147" s="44"/>
      <c r="AF147" s="44"/>
      <c r="AG147" s="45"/>
    </row>
    <row r="148" spans="22:34" customFormat="1" x14ac:dyDescent="0.2">
      <c r="V148" s="14"/>
      <c r="Z148" s="44"/>
      <c r="AA148" s="44"/>
      <c r="AB148" s="44"/>
      <c r="AC148" s="44"/>
      <c r="AD148" s="44"/>
      <c r="AE148" s="44"/>
      <c r="AF148" s="44"/>
      <c r="AG148" s="45"/>
    </row>
    <row r="149" spans="22:34" customFormat="1" x14ac:dyDescent="0.2">
      <c r="V149" s="14"/>
      <c r="Z149" s="44"/>
      <c r="AA149" s="44"/>
      <c r="AB149" s="44"/>
      <c r="AC149" s="44"/>
      <c r="AD149" s="44"/>
      <c r="AE149" s="44"/>
      <c r="AF149" s="44"/>
      <c r="AG149" s="45"/>
      <c r="AH149" s="2"/>
    </row>
    <row r="150" spans="22:34" customFormat="1" x14ac:dyDescent="0.2">
      <c r="V150" s="14"/>
      <c r="Z150" s="44"/>
      <c r="AA150" s="44"/>
      <c r="AB150" s="44"/>
      <c r="AC150" s="44"/>
      <c r="AD150" s="44"/>
      <c r="AE150" s="44"/>
      <c r="AF150" s="44"/>
      <c r="AG150" s="45"/>
      <c r="AH150" s="2"/>
    </row>
    <row r="151" spans="22:34" customFormat="1" x14ac:dyDescent="0.2">
      <c r="V151" s="14"/>
      <c r="Z151" s="44"/>
      <c r="AA151" s="44"/>
      <c r="AB151" s="44"/>
      <c r="AC151" s="44"/>
      <c r="AD151" s="44"/>
      <c r="AE151" s="44"/>
      <c r="AF151" s="44"/>
      <c r="AG151" s="45"/>
      <c r="AH151" s="2"/>
    </row>
    <row r="152" spans="22:34" customFormat="1" x14ac:dyDescent="0.2">
      <c r="V152" s="14"/>
      <c r="Z152" s="44"/>
      <c r="AA152" s="44"/>
      <c r="AB152" s="44"/>
      <c r="AC152" s="44"/>
      <c r="AD152" s="44"/>
      <c r="AE152" s="44"/>
      <c r="AF152" s="44"/>
      <c r="AG152" s="45"/>
      <c r="AH152" s="2"/>
    </row>
    <row r="153" spans="22:34" customFormat="1" x14ac:dyDescent="0.2">
      <c r="V153" s="14"/>
      <c r="Z153" s="44"/>
      <c r="AA153" s="44"/>
      <c r="AB153" s="44"/>
      <c r="AC153" s="44"/>
      <c r="AD153" s="44"/>
      <c r="AE153" s="44"/>
      <c r="AF153" s="44"/>
      <c r="AG153" s="45"/>
      <c r="AH153" s="2"/>
    </row>
    <row r="154" spans="22:34" customFormat="1" x14ac:dyDescent="0.2">
      <c r="V154" s="14"/>
      <c r="Z154" s="44"/>
      <c r="AA154" s="44"/>
      <c r="AB154" s="44"/>
      <c r="AC154" s="44"/>
      <c r="AD154" s="44"/>
      <c r="AE154" s="44"/>
      <c r="AF154" s="44"/>
      <c r="AG154" s="45"/>
    </row>
    <row r="155" spans="22:34" customFormat="1" x14ac:dyDescent="0.2">
      <c r="V155" s="14"/>
      <c r="Z155" s="44"/>
      <c r="AA155" s="44"/>
      <c r="AB155" s="44"/>
      <c r="AC155" s="44"/>
      <c r="AD155" s="44"/>
      <c r="AE155" s="44"/>
      <c r="AF155" s="44"/>
      <c r="AG155" s="45"/>
      <c r="AH155" s="2"/>
    </row>
    <row r="156" spans="22:34" customFormat="1" x14ac:dyDescent="0.2">
      <c r="V156" s="14"/>
      <c r="Z156" s="44"/>
      <c r="AA156" s="44"/>
      <c r="AB156" s="44"/>
      <c r="AC156" s="44"/>
      <c r="AD156" s="44"/>
      <c r="AE156" s="44"/>
      <c r="AF156" s="44"/>
      <c r="AG156" s="45"/>
    </row>
    <row r="157" spans="22:34" customFormat="1" x14ac:dyDescent="0.2">
      <c r="V157" s="14"/>
      <c r="Z157" s="44"/>
      <c r="AA157" s="44"/>
      <c r="AB157" s="44"/>
      <c r="AC157" s="44"/>
      <c r="AD157" s="44"/>
      <c r="AE157" s="44"/>
      <c r="AF157" s="44"/>
      <c r="AG157" s="45"/>
      <c r="AH157" s="2"/>
    </row>
    <row r="158" spans="22:34" customFormat="1" x14ac:dyDescent="0.2">
      <c r="V158" s="14"/>
      <c r="Z158" s="44"/>
      <c r="AA158" s="44"/>
      <c r="AB158" s="44"/>
      <c r="AC158" s="44"/>
      <c r="AD158" s="44"/>
      <c r="AE158" s="44"/>
      <c r="AF158" s="44"/>
      <c r="AG158" s="45"/>
      <c r="AH158" s="2"/>
    </row>
    <row r="159" spans="22:34" customFormat="1" x14ac:dyDescent="0.2">
      <c r="V159" s="14"/>
      <c r="Z159" s="44"/>
      <c r="AA159" s="44"/>
      <c r="AB159" s="44"/>
      <c r="AC159" s="44"/>
      <c r="AD159" s="44"/>
      <c r="AE159" s="44"/>
      <c r="AF159" s="44"/>
      <c r="AG159" s="45"/>
      <c r="AH159" s="2"/>
    </row>
    <row r="160" spans="22:34" customFormat="1" x14ac:dyDescent="0.2">
      <c r="V160" s="14"/>
      <c r="Z160" s="44"/>
      <c r="AA160" s="44"/>
      <c r="AB160" s="44"/>
      <c r="AC160" s="44"/>
      <c r="AD160" s="44"/>
      <c r="AE160" s="44"/>
      <c r="AF160" s="44"/>
      <c r="AG160" s="45"/>
    </row>
    <row r="161" spans="22:35" customFormat="1" x14ac:dyDescent="0.2">
      <c r="V161" s="14"/>
      <c r="X161" s="67"/>
      <c r="Y161" s="67"/>
      <c r="Z161" s="44"/>
      <c r="AA161" s="44"/>
      <c r="AB161" s="44"/>
      <c r="AC161" s="44"/>
      <c r="AD161" s="44"/>
      <c r="AE161" s="44"/>
      <c r="AF161" s="44"/>
      <c r="AG161" s="45"/>
      <c r="AH161" s="2"/>
    </row>
    <row r="162" spans="22:35" customFormat="1" x14ac:dyDescent="0.2">
      <c r="V162" s="14"/>
      <c r="Z162" s="44"/>
      <c r="AA162" s="44"/>
      <c r="AB162" s="44"/>
      <c r="AC162" s="44"/>
      <c r="AD162" s="44"/>
      <c r="AE162" s="44"/>
      <c r="AF162" s="44"/>
      <c r="AG162" s="45"/>
    </row>
    <row r="163" spans="22:35" customFormat="1" x14ac:dyDescent="0.2">
      <c r="V163" s="14"/>
      <c r="Z163" s="44"/>
      <c r="AA163" s="44"/>
      <c r="AB163" s="44"/>
      <c r="AC163" s="44"/>
      <c r="AD163" s="44"/>
      <c r="AE163" s="44"/>
      <c r="AF163" s="44"/>
      <c r="AG163" s="45"/>
      <c r="AH163" s="2"/>
    </row>
    <row r="164" spans="22:35" customFormat="1" x14ac:dyDescent="0.2">
      <c r="V164" s="14"/>
      <c r="Z164" s="44"/>
      <c r="AA164" s="44"/>
      <c r="AB164" s="44"/>
      <c r="AC164" s="44"/>
      <c r="AD164" s="44"/>
      <c r="AE164" s="44"/>
      <c r="AF164" s="44"/>
      <c r="AG164" s="45"/>
    </row>
    <row r="165" spans="22:35" customFormat="1" x14ac:dyDescent="0.2">
      <c r="V165" s="14"/>
      <c r="Z165" s="44"/>
      <c r="AA165" s="44"/>
      <c r="AB165" s="44"/>
      <c r="AC165" s="44"/>
      <c r="AD165" s="44"/>
      <c r="AE165" s="44"/>
      <c r="AF165" s="44"/>
      <c r="AG165" s="45"/>
    </row>
    <row r="166" spans="22:35" customFormat="1" x14ac:dyDescent="0.2">
      <c r="V166" s="14"/>
      <c r="Z166" s="44"/>
      <c r="AA166" s="44"/>
      <c r="AB166" s="44"/>
      <c r="AC166" s="44"/>
      <c r="AD166" s="44"/>
      <c r="AE166" s="44"/>
      <c r="AF166" s="44"/>
      <c r="AG166" s="45"/>
    </row>
    <row r="167" spans="22:35" customFormat="1" x14ac:dyDescent="0.2">
      <c r="V167" s="14"/>
      <c r="Z167" s="44"/>
      <c r="AA167" s="44"/>
      <c r="AB167" s="44"/>
      <c r="AC167" s="44"/>
      <c r="AD167" s="44"/>
      <c r="AE167" s="44"/>
      <c r="AF167" s="44"/>
      <c r="AG167" s="45"/>
      <c r="AH167" s="2"/>
      <c r="AI167" s="2"/>
    </row>
    <row r="168" spans="22:35" customFormat="1" x14ac:dyDescent="0.2">
      <c r="V168" s="14"/>
      <c r="Z168" s="44"/>
      <c r="AA168" s="44"/>
      <c r="AB168" s="44"/>
      <c r="AC168" s="44"/>
      <c r="AD168" s="44"/>
      <c r="AE168" s="44"/>
      <c r="AF168" s="44"/>
      <c r="AG168" s="45"/>
    </row>
    <row r="169" spans="22:35" customFormat="1" x14ac:dyDescent="0.2">
      <c r="V169" s="14"/>
      <c r="X169" s="67"/>
      <c r="Z169" s="44"/>
      <c r="AA169" s="44"/>
      <c r="AB169" s="44"/>
      <c r="AC169" s="44"/>
      <c r="AD169" s="44"/>
      <c r="AE169" s="44"/>
      <c r="AF169" s="44"/>
      <c r="AG169" s="45"/>
      <c r="AH169" s="2"/>
      <c r="AI169" s="2"/>
    </row>
    <row r="170" spans="22:35" customFormat="1" x14ac:dyDescent="0.2">
      <c r="V170" s="14"/>
      <c r="Z170" s="44"/>
      <c r="AA170" s="44"/>
      <c r="AB170" s="44"/>
      <c r="AC170" s="44"/>
      <c r="AD170" s="44"/>
      <c r="AE170" s="44"/>
      <c r="AF170" s="44"/>
      <c r="AG170" s="45"/>
    </row>
    <row r="171" spans="22:35" customFormat="1" x14ac:dyDescent="0.2">
      <c r="V171" s="14"/>
      <c r="Z171" s="44"/>
      <c r="AA171" s="44"/>
      <c r="AB171" s="44"/>
      <c r="AC171" s="44"/>
      <c r="AD171" s="44"/>
      <c r="AE171" s="44"/>
      <c r="AF171" s="44"/>
      <c r="AG171" s="45"/>
      <c r="AH171" s="2"/>
      <c r="AI171" s="2"/>
    </row>
    <row r="172" spans="22:35" customFormat="1" x14ac:dyDescent="0.2">
      <c r="V172" s="14"/>
      <c r="Z172" s="44"/>
      <c r="AA172" s="44"/>
      <c r="AB172" s="44"/>
      <c r="AC172" s="44"/>
      <c r="AD172" s="44"/>
      <c r="AE172" s="44"/>
      <c r="AF172" s="44"/>
      <c r="AG172" s="45"/>
    </row>
    <row r="173" spans="22:35" customFormat="1" x14ac:dyDescent="0.2">
      <c r="V173" s="14"/>
      <c r="Z173" s="44"/>
      <c r="AA173" s="44"/>
      <c r="AB173" s="44"/>
      <c r="AC173" s="44"/>
      <c r="AD173" s="44"/>
      <c r="AE173" s="44"/>
      <c r="AF173" s="44"/>
      <c r="AG173" s="45"/>
      <c r="AH173" s="2"/>
      <c r="AI173" s="2"/>
    </row>
    <row r="174" spans="22:35" customFormat="1" x14ac:dyDescent="0.2">
      <c r="V174" s="14"/>
      <c r="Z174" s="44"/>
      <c r="AA174" s="44"/>
      <c r="AB174" s="44"/>
      <c r="AC174" s="44"/>
      <c r="AD174" s="44"/>
      <c r="AE174" s="44"/>
      <c r="AF174" s="44"/>
      <c r="AG174" s="45"/>
    </row>
    <row r="175" spans="22:35" customFormat="1" x14ac:dyDescent="0.2">
      <c r="V175" s="14"/>
      <c r="Z175" s="44"/>
      <c r="AA175" s="44"/>
      <c r="AB175" s="44"/>
      <c r="AC175" s="44"/>
      <c r="AD175" s="44"/>
      <c r="AE175" s="44"/>
      <c r="AF175" s="44"/>
      <c r="AG175" s="45"/>
      <c r="AH175" s="2"/>
      <c r="AI175" s="2"/>
    </row>
    <row r="176" spans="22:35" customFormat="1" x14ac:dyDescent="0.2">
      <c r="V176" s="14"/>
      <c r="Z176" s="44"/>
      <c r="AA176" s="44"/>
      <c r="AB176" s="44"/>
      <c r="AC176" s="44"/>
      <c r="AD176" s="44"/>
      <c r="AE176" s="44"/>
      <c r="AF176" s="44"/>
      <c r="AG176" s="45"/>
    </row>
    <row r="177" spans="22:35" customFormat="1" x14ac:dyDescent="0.2">
      <c r="V177" s="14"/>
      <c r="Z177" s="44"/>
      <c r="AA177" s="44"/>
      <c r="AB177" s="44"/>
      <c r="AC177" s="44"/>
      <c r="AD177" s="44"/>
      <c r="AE177" s="44"/>
      <c r="AF177" s="44"/>
      <c r="AG177" s="45"/>
      <c r="AH177" s="2"/>
      <c r="AI177" s="2"/>
    </row>
    <row r="178" spans="22:35" customFormat="1" x14ac:dyDescent="0.2">
      <c r="V178" s="14"/>
      <c r="Z178" s="44"/>
      <c r="AA178" s="44"/>
      <c r="AB178" s="44"/>
      <c r="AC178" s="44"/>
      <c r="AD178" s="44"/>
      <c r="AE178" s="44"/>
      <c r="AF178" s="44"/>
      <c r="AG178" s="45"/>
    </row>
    <row r="179" spans="22:35" customFormat="1" x14ac:dyDescent="0.2">
      <c r="V179" s="14"/>
      <c r="Z179" s="44"/>
      <c r="AA179" s="44"/>
      <c r="AB179" s="44"/>
      <c r="AC179" s="44"/>
      <c r="AD179" s="44"/>
      <c r="AE179" s="44"/>
      <c r="AF179" s="44"/>
      <c r="AG179" s="45"/>
      <c r="AH179" s="2"/>
      <c r="AI179" s="2"/>
    </row>
    <row r="180" spans="22:35" customFormat="1" x14ac:dyDescent="0.2">
      <c r="V180" s="14"/>
      <c r="Z180" s="44"/>
      <c r="AA180" s="44"/>
      <c r="AB180" s="44"/>
      <c r="AC180" s="44"/>
      <c r="AD180" s="44"/>
      <c r="AE180" s="44"/>
      <c r="AF180" s="44"/>
      <c r="AG180" s="45"/>
    </row>
    <row r="181" spans="22:35" customFormat="1" x14ac:dyDescent="0.2">
      <c r="V181" s="14"/>
      <c r="Z181" s="44"/>
      <c r="AA181" s="44"/>
      <c r="AB181" s="44"/>
      <c r="AC181" s="44"/>
      <c r="AD181" s="44"/>
      <c r="AE181" s="44"/>
      <c r="AF181" s="44"/>
      <c r="AG181" s="45"/>
      <c r="AH181" s="2"/>
      <c r="AI181" s="2"/>
    </row>
    <row r="182" spans="22:35" customFormat="1" x14ac:dyDescent="0.2">
      <c r="V182" s="14"/>
      <c r="Z182" s="44"/>
      <c r="AA182" s="44"/>
      <c r="AB182" s="44"/>
      <c r="AC182" s="44"/>
      <c r="AD182" s="44"/>
      <c r="AE182" s="44"/>
      <c r="AF182" s="44"/>
      <c r="AG182" s="45"/>
    </row>
    <row r="183" spans="22:35" customFormat="1" x14ac:dyDescent="0.2">
      <c r="V183" s="14"/>
      <c r="Z183" s="44"/>
      <c r="AA183" s="44"/>
      <c r="AB183" s="44"/>
      <c r="AC183" s="44"/>
      <c r="AD183" s="44"/>
      <c r="AE183" s="44"/>
      <c r="AF183" s="44"/>
      <c r="AG183" s="45"/>
      <c r="AH183" s="2"/>
      <c r="AI183" s="2"/>
    </row>
    <row r="184" spans="22:35" customFormat="1" x14ac:dyDescent="0.2">
      <c r="V184" s="14"/>
      <c r="Z184" s="44"/>
      <c r="AA184" s="44"/>
      <c r="AB184" s="44"/>
      <c r="AC184" s="44"/>
      <c r="AD184" s="44"/>
      <c r="AE184" s="44"/>
      <c r="AF184" s="44"/>
      <c r="AG184" s="45"/>
    </row>
    <row r="185" spans="22:35" customFormat="1" x14ac:dyDescent="0.2">
      <c r="V185" s="14"/>
      <c r="Z185" s="44"/>
      <c r="AA185" s="44"/>
      <c r="AB185" s="44"/>
      <c r="AC185" s="44"/>
      <c r="AD185" s="44"/>
      <c r="AE185" s="44"/>
      <c r="AF185" s="44"/>
      <c r="AG185" s="45"/>
      <c r="AH185" s="2"/>
      <c r="AI185" s="2"/>
    </row>
    <row r="186" spans="22:35" customFormat="1" x14ac:dyDescent="0.2">
      <c r="V186" s="14"/>
      <c r="Z186" s="44"/>
      <c r="AA186" s="44"/>
      <c r="AB186" s="44"/>
      <c r="AC186" s="44"/>
      <c r="AD186" s="44"/>
      <c r="AE186" s="44"/>
      <c r="AF186" s="44"/>
      <c r="AG186" s="45"/>
    </row>
    <row r="187" spans="22:35" customFormat="1" x14ac:dyDescent="0.2">
      <c r="V187" s="14"/>
      <c r="Z187" s="44"/>
      <c r="AA187" s="44"/>
      <c r="AB187" s="44"/>
      <c r="AC187" s="44"/>
      <c r="AD187" s="44"/>
      <c r="AE187" s="44"/>
      <c r="AF187" s="44"/>
      <c r="AG187" s="45"/>
      <c r="AH187" s="2"/>
      <c r="AI187" s="2"/>
    </row>
    <row r="188" spans="22:35" customFormat="1" x14ac:dyDescent="0.2">
      <c r="V188" s="14"/>
      <c r="Z188" s="44"/>
      <c r="AA188" s="44"/>
      <c r="AB188" s="44"/>
      <c r="AC188" s="44"/>
      <c r="AD188" s="44"/>
      <c r="AE188" s="44"/>
      <c r="AF188" s="44"/>
      <c r="AG188" s="45"/>
    </row>
    <row r="189" spans="22:35" customFormat="1" x14ac:dyDescent="0.2">
      <c r="V189" s="14"/>
      <c r="Z189" s="44"/>
      <c r="AA189" s="44"/>
      <c r="AB189" s="44"/>
      <c r="AC189" s="44"/>
      <c r="AD189" s="44"/>
      <c r="AE189" s="44"/>
      <c r="AF189" s="44"/>
      <c r="AG189" s="45"/>
      <c r="AH189" s="2"/>
      <c r="AI189" s="2"/>
    </row>
    <row r="190" spans="22:35" customFormat="1" ht="13.5" customHeight="1" x14ac:dyDescent="0.2">
      <c r="V190" s="14"/>
      <c r="Z190" s="44"/>
      <c r="AA190" s="44"/>
      <c r="AB190" s="44"/>
      <c r="AC190" s="44"/>
      <c r="AD190" s="44"/>
      <c r="AE190" s="44"/>
      <c r="AF190" s="44"/>
      <c r="AG190" s="45"/>
    </row>
    <row r="191" spans="22:35" customFormat="1" x14ac:dyDescent="0.2">
      <c r="V191" s="14"/>
      <c r="Z191" s="44"/>
      <c r="AA191" s="44"/>
      <c r="AB191" s="44"/>
      <c r="AC191" s="44"/>
      <c r="AD191" s="44"/>
      <c r="AE191" s="44"/>
      <c r="AF191" s="44"/>
      <c r="AG191" s="45"/>
      <c r="AH191" s="2"/>
      <c r="AI191" s="2"/>
    </row>
    <row r="192" spans="22:35" customFormat="1" x14ac:dyDescent="0.2">
      <c r="V192" s="14"/>
      <c r="Z192" s="44"/>
      <c r="AA192" s="44"/>
      <c r="AB192" s="44"/>
      <c r="AC192" s="44"/>
      <c r="AD192" s="44"/>
      <c r="AE192" s="44"/>
      <c r="AF192" s="44"/>
      <c r="AG192" s="45"/>
    </row>
    <row r="193" spans="3:35" customFormat="1" x14ac:dyDescent="0.2">
      <c r="V193" s="14"/>
      <c r="Z193" s="44"/>
      <c r="AA193" s="44"/>
      <c r="AB193" s="44"/>
      <c r="AC193" s="44"/>
      <c r="AD193" s="44"/>
      <c r="AE193" s="44"/>
      <c r="AF193" s="44"/>
      <c r="AG193" s="45"/>
      <c r="AH193" s="2"/>
      <c r="AI193" s="2"/>
    </row>
    <row r="194" spans="3:35" customFormat="1" x14ac:dyDescent="0.2">
      <c r="V194" s="14"/>
      <c r="Z194" s="44"/>
      <c r="AA194" s="44"/>
      <c r="AB194" s="44"/>
      <c r="AC194" s="44"/>
      <c r="AD194" s="44"/>
      <c r="AE194" s="44"/>
      <c r="AF194" s="44"/>
      <c r="AG194" s="45"/>
    </row>
    <row r="195" spans="3:35" customFormat="1" x14ac:dyDescent="0.2">
      <c r="V195" s="14"/>
      <c r="Z195" s="44"/>
      <c r="AA195" s="44"/>
      <c r="AB195" s="44"/>
      <c r="AC195" s="44"/>
      <c r="AD195" s="44"/>
      <c r="AE195" s="44"/>
      <c r="AF195" s="44"/>
      <c r="AG195" s="45"/>
      <c r="AH195" s="2"/>
      <c r="AI195" s="2"/>
    </row>
    <row r="196" spans="3:35" customFormat="1" x14ac:dyDescent="0.2">
      <c r="V196" s="14"/>
      <c r="Z196" s="44"/>
      <c r="AA196" s="44"/>
      <c r="AB196" s="44"/>
      <c r="AC196" s="44"/>
      <c r="AD196" s="44"/>
      <c r="AE196" s="93"/>
      <c r="AF196" s="44"/>
      <c r="AG196" s="94"/>
    </row>
    <row r="197" spans="3:35" customFormat="1" x14ac:dyDescent="0.2">
      <c r="V197" s="14"/>
      <c r="Z197" s="44"/>
      <c r="AA197" s="44"/>
      <c r="AB197" s="44"/>
      <c r="AC197" s="44"/>
      <c r="AD197" s="44"/>
      <c r="AE197" s="93"/>
      <c r="AF197" s="44"/>
      <c r="AG197" s="94"/>
    </row>
    <row r="198" spans="3:35" customFormat="1" x14ac:dyDescent="0.2">
      <c r="V198" s="14"/>
      <c r="Z198" s="44"/>
      <c r="AA198" s="44"/>
      <c r="AB198" s="44"/>
      <c r="AC198" s="44"/>
      <c r="AD198" s="44"/>
      <c r="AE198" s="93"/>
      <c r="AF198" s="44"/>
      <c r="AG198" s="94"/>
      <c r="AH198" s="2"/>
      <c r="AI198" s="2"/>
    </row>
    <row r="199" spans="3:35" x14ac:dyDescent="0.2">
      <c r="C199"/>
      <c r="D199"/>
    </row>
    <row r="200" spans="3:35" x14ac:dyDescent="0.2">
      <c r="C200"/>
      <c r="D200"/>
    </row>
    <row r="201" spans="3:35" x14ac:dyDescent="0.2">
      <c r="C201"/>
      <c r="D201"/>
    </row>
    <row r="202" spans="3:35" x14ac:dyDescent="0.2">
      <c r="C202"/>
      <c r="D202"/>
    </row>
    <row r="203" spans="3:35" x14ac:dyDescent="0.2">
      <c r="C203"/>
      <c r="D203"/>
    </row>
    <row r="204" spans="3:35" x14ac:dyDescent="0.2">
      <c r="C204"/>
      <c r="D204"/>
    </row>
    <row r="205" spans="3:35" x14ac:dyDescent="0.2">
      <c r="C205"/>
      <c r="D205"/>
    </row>
    <row r="206" spans="3:35" x14ac:dyDescent="0.2">
      <c r="C206"/>
      <c r="D206"/>
    </row>
    <row r="207" spans="3:35" x14ac:dyDescent="0.2">
      <c r="C207"/>
      <c r="D207"/>
    </row>
    <row r="208" spans="3:35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  <row r="215" spans="3:4" x14ac:dyDescent="0.2">
      <c r="C215"/>
      <c r="D215"/>
    </row>
    <row r="216" spans="3:4" x14ac:dyDescent="0.2">
      <c r="C216"/>
      <c r="D216"/>
    </row>
    <row r="217" spans="3:4" x14ac:dyDescent="0.2">
      <c r="C217"/>
      <c r="D217"/>
    </row>
    <row r="218" spans="3:4" x14ac:dyDescent="0.2">
      <c r="C218"/>
      <c r="D218"/>
    </row>
    <row r="219" spans="3:4" x14ac:dyDescent="0.2">
      <c r="C219"/>
      <c r="D219"/>
    </row>
    <row r="220" spans="3:4" x14ac:dyDescent="0.2">
      <c r="C220"/>
      <c r="D220"/>
    </row>
    <row r="221" spans="3:4" x14ac:dyDescent="0.2">
      <c r="C221"/>
      <c r="D221"/>
    </row>
    <row r="222" spans="3:4" x14ac:dyDescent="0.2">
      <c r="C222"/>
      <c r="D222"/>
    </row>
    <row r="223" spans="3:4" x14ac:dyDescent="0.2">
      <c r="C223"/>
      <c r="D223"/>
    </row>
    <row r="224" spans="3:4" x14ac:dyDescent="0.2">
      <c r="C224"/>
      <c r="D224"/>
    </row>
    <row r="225" spans="3:4" x14ac:dyDescent="0.2">
      <c r="C225"/>
      <c r="D225"/>
    </row>
    <row r="226" spans="3:4" x14ac:dyDescent="0.2">
      <c r="C226"/>
      <c r="D226"/>
    </row>
    <row r="227" spans="3:4" x14ac:dyDescent="0.2">
      <c r="C227"/>
      <c r="D227"/>
    </row>
    <row r="228" spans="3:4" x14ac:dyDescent="0.2">
      <c r="C228"/>
      <c r="D228"/>
    </row>
  </sheetData>
  <dataValidations count="3">
    <dataValidation type="list" allowBlank="1" showInputMessage="1" showErrorMessage="1" sqref="C226:C228 C6:C214" xr:uid="{00000000-0002-0000-0000-000000000000}">
      <formula1>Type</formula1>
    </dataValidation>
    <dataValidation type="list" allowBlank="1" showInputMessage="1" showErrorMessage="1" sqref="D220:D221 D226:D228 D59:D214 D2:D54" xr:uid="{00000000-0002-0000-0000-000001000000}">
      <formula1>INDIRECT(C2)</formula1>
    </dataValidation>
    <dataValidation type="list" allowBlank="1" showInputMessage="1" showErrorMessage="1" sqref="D55:D58" xr:uid="{00000000-0002-0000-0000-000002000000}">
      <formula1>INDIRECT(C54)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4"/>
  <sheetViews>
    <sheetView topLeftCell="S16" workbookViewId="0">
      <selection activeCell="AM11" sqref="AM11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B1" s="20"/>
      <c r="Z1" s="97" t="s">
        <v>25</v>
      </c>
      <c r="AA1" s="97"/>
      <c r="AB1" s="98" t="s">
        <v>26</v>
      </c>
      <c r="AC1" s="98"/>
      <c r="AL1" s="8"/>
      <c r="AM1" s="9" t="s">
        <v>23</v>
      </c>
      <c r="AN1" s="8"/>
    </row>
    <row r="2" spans="1:42" x14ac:dyDescent="0.2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$Z$39</f>
        <v>-1.8503717077085941E-14</v>
      </c>
      <c r="AN3" s="8">
        <v>0</v>
      </c>
    </row>
    <row r="4" spans="1:42" x14ac:dyDescent="0.2">
      <c r="B4" s="20"/>
      <c r="Z4" s="6">
        <f>AVERAGE(N18:N38)</f>
        <v>-10.368054246470267</v>
      </c>
      <c r="AA4" s="6">
        <f>AVERAGE(P18:P38)</f>
        <v>-20.170926115271119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SLAP!Z24</f>
        <v>-28.852978747974547</v>
      </c>
      <c r="AN4" s="11">
        <f>AB4</f>
        <v>-29.698648998496392</v>
      </c>
    </row>
    <row r="5" spans="1:42" x14ac:dyDescent="0.2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1.0293096341250807</v>
      </c>
    </row>
    <row r="7" spans="1:42" x14ac:dyDescent="0.2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AA39</f>
        <v>1.8503717077085941E-14</v>
      </c>
      <c r="AN10" s="8">
        <v>0</v>
      </c>
    </row>
    <row r="11" spans="1:42" x14ac:dyDescent="0.2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SLAP!AA24</f>
        <v>-53.972420944208658</v>
      </c>
      <c r="AN11" s="8">
        <f>AC4</f>
        <v>-55.5</v>
      </c>
    </row>
    <row r="12" spans="1:42" x14ac:dyDescent="0.2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1.028302956011004</v>
      </c>
    </row>
    <row r="13" spans="1:42" x14ac:dyDescent="0.2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40" x14ac:dyDescent="0.2">
      <c r="V17" s="14"/>
      <c r="Z17" s="76"/>
      <c r="AA17" s="76"/>
      <c r="AB17" s="76"/>
      <c r="AC17" s="76"/>
      <c r="AD17" s="76"/>
      <c r="AE17" s="76"/>
      <c r="AF17" s="44"/>
      <c r="AG17" s="45"/>
      <c r="AH17" s="2"/>
      <c r="AK17" s="46"/>
      <c r="AL17" s="46"/>
      <c r="AM17" s="46"/>
      <c r="AN17" s="46"/>
    </row>
    <row r="18" spans="1:40" x14ac:dyDescent="0.2">
      <c r="V18" s="14"/>
      <c r="Z18" s="76"/>
      <c r="AA18" s="76"/>
      <c r="AB18" s="76"/>
      <c r="AC18" s="76"/>
      <c r="AD18" s="76"/>
      <c r="AE18" s="76"/>
      <c r="AF18" s="44"/>
      <c r="AG18" s="45"/>
    </row>
    <row r="19" spans="1:40" x14ac:dyDescent="0.2">
      <c r="V19" s="14"/>
      <c r="Z19" s="76"/>
      <c r="AA19" s="76"/>
      <c r="AB19" s="76"/>
      <c r="AC19" s="76"/>
      <c r="AD19" s="76"/>
      <c r="AE19" s="76"/>
      <c r="AF19" s="44"/>
      <c r="AG19" s="45"/>
    </row>
    <row r="20" spans="1:40" x14ac:dyDescent="0.2">
      <c r="V20" s="14"/>
      <c r="Z20" s="76"/>
      <c r="AA20" s="76"/>
      <c r="AB20" s="76"/>
      <c r="AC20" s="76"/>
      <c r="AD20" s="76"/>
      <c r="AE20" s="76"/>
      <c r="AF20" s="44"/>
      <c r="AG20" s="45"/>
    </row>
    <row r="21" spans="1:40" x14ac:dyDescent="0.2">
      <c r="V21" s="14"/>
      <c r="Z21" s="76"/>
      <c r="AA21" s="76"/>
      <c r="AB21" s="76"/>
      <c r="AC21" s="76"/>
      <c r="AD21" s="76"/>
      <c r="AE21" s="76"/>
      <c r="AF21" s="44"/>
      <c r="AG21" s="45"/>
      <c r="AH21" s="2"/>
    </row>
    <row r="22" spans="1:40" x14ac:dyDescent="0.2">
      <c r="V22" s="14"/>
      <c r="Z22" s="76"/>
      <c r="AA22" s="76"/>
      <c r="AB22" s="76"/>
      <c r="AC22" s="76"/>
      <c r="AD22" s="76"/>
      <c r="AE22" s="76"/>
      <c r="AF22" s="44"/>
      <c r="AG22" s="45"/>
    </row>
    <row r="23" spans="1:40" x14ac:dyDescent="0.2">
      <c r="A23">
        <v>5102</v>
      </c>
      <c r="B23" t="s">
        <v>145</v>
      </c>
      <c r="C23" t="s">
        <v>61</v>
      </c>
      <c r="D23" t="s">
        <v>22</v>
      </c>
      <c r="E23" t="s">
        <v>166</v>
      </c>
      <c r="F23">
        <v>-0.17995420491223901</v>
      </c>
      <c r="G23">
        <v>-0.17997066620164401</v>
      </c>
      <c r="H23">
        <v>3.7037238956113502E-3</v>
      </c>
      <c r="I23">
        <v>-0.296744113836164</v>
      </c>
      <c r="J23">
        <v>-0.29678852670453298</v>
      </c>
      <c r="K23">
        <v>4.3875785764572904E-3</v>
      </c>
      <c r="L23">
        <v>-2.3266324101650599E-2</v>
      </c>
      <c r="M23">
        <v>3.31049424261101E-3</v>
      </c>
      <c r="N23">
        <v>-10.3731111599646</v>
      </c>
      <c r="O23">
        <v>3.6659644616553601E-3</v>
      </c>
      <c r="P23">
        <v>-20.1869490481585</v>
      </c>
      <c r="Q23">
        <v>4.3002828349083897E-3</v>
      </c>
      <c r="R23">
        <v>-20.108163328609901</v>
      </c>
      <c r="S23">
        <v>0.14392454406909</v>
      </c>
      <c r="T23">
        <v>581.56914140385197</v>
      </c>
      <c r="U23">
        <v>1.2067703847082001</v>
      </c>
      <c r="V23" s="14">
        <v>45229.469224537039</v>
      </c>
      <c r="W23">
        <v>2.5</v>
      </c>
      <c r="X23">
        <v>1.2501663696152601E-2</v>
      </c>
      <c r="Y23">
        <v>1.38692332561223E-2</v>
      </c>
      <c r="Z23" s="44">
        <f>((((N23/1000)+1)/((SMOW!$Z$4/1000)+1))-1)*1000</f>
        <v>-5.1098931437287831E-3</v>
      </c>
      <c r="AA23" s="44">
        <f>((((P23/1000)+1)/((SMOW!$AA$4/1000)+1))-1)*1000</f>
        <v>-1.6352783678730276E-2</v>
      </c>
      <c r="AB23" s="44">
        <f>Z23*SMOW!$AN$6</f>
        <v>-5.2596622421897318E-3</v>
      </c>
      <c r="AC23" s="44">
        <f>AA23*SMOW!$AN$12</f>
        <v>-1.6815615795846842E-2</v>
      </c>
      <c r="AD23" s="44">
        <f t="shared" ref="AD23:AE26" si="0">LN((AB23/1000)+1)*1000</f>
        <v>-5.2596760742571668E-3</v>
      </c>
      <c r="AE23" s="44">
        <f t="shared" si="0"/>
        <v>-1.6815757179858865E-2</v>
      </c>
      <c r="AF23" s="44">
        <f>(AD23-SMOW!AN$14*AE23)</f>
        <v>3.619043716708314E-3</v>
      </c>
      <c r="AG23" s="45">
        <f t="shared" ref="AG23:AG26" si="1">AF23*1000</f>
        <v>3.619043716708314</v>
      </c>
      <c r="AK23">
        <v>29</v>
      </c>
      <c r="AL23">
        <v>3</v>
      </c>
      <c r="AM23">
        <v>0</v>
      </c>
      <c r="AN23">
        <v>0</v>
      </c>
    </row>
    <row r="24" spans="1:40" x14ac:dyDescent="0.2">
      <c r="A24">
        <v>5103</v>
      </c>
      <c r="B24" t="s">
        <v>145</v>
      </c>
      <c r="C24" t="s">
        <v>61</v>
      </c>
      <c r="D24" t="s">
        <v>22</v>
      </c>
      <c r="E24" t="s">
        <v>167</v>
      </c>
      <c r="F24">
        <v>-0.18827823420193601</v>
      </c>
      <c r="G24">
        <v>-0.18829624881586501</v>
      </c>
      <c r="H24">
        <v>3.84264310587463E-3</v>
      </c>
      <c r="I24">
        <v>-0.30064495430466298</v>
      </c>
      <c r="J24">
        <v>-0.30069019663539998</v>
      </c>
      <c r="K24">
        <v>1.4241961217938599E-3</v>
      </c>
      <c r="L24">
        <v>-2.9531824992373501E-2</v>
      </c>
      <c r="M24">
        <v>3.9054713250139699E-3</v>
      </c>
      <c r="N24">
        <v>-10.3813503258457</v>
      </c>
      <c r="O24">
        <v>3.8034673917385301E-3</v>
      </c>
      <c r="P24">
        <v>-20.190772277079901</v>
      </c>
      <c r="Q24">
        <v>1.3958601605350901E-3</v>
      </c>
      <c r="R24">
        <v>-22.492755686781301</v>
      </c>
      <c r="S24">
        <v>0.107001804376138</v>
      </c>
      <c r="T24">
        <v>595.02583323324905</v>
      </c>
      <c r="U24">
        <v>0.59566697832063698</v>
      </c>
      <c r="V24" s="14">
        <v>45229.550046296295</v>
      </c>
      <c r="W24">
        <v>2.5</v>
      </c>
      <c r="X24">
        <v>1.38854161301317E-2</v>
      </c>
      <c r="Y24">
        <v>1.6923984775917202E-2</v>
      </c>
      <c r="Z24" s="44">
        <f>((((N24/1000)+1)/((SMOW!$Z$4/1000)+1))-1)*1000</f>
        <v>-1.3435378104498241E-2</v>
      </c>
      <c r="AA24" s="44">
        <f>((((P24/1000)+1)/((SMOW!$AA$4/1000)+1))-1)*1000</f>
        <v>-2.0254718233747582E-2</v>
      </c>
      <c r="AB24" s="44">
        <f>Z24*SMOW!$AN$6</f>
        <v>-1.3829164121073205E-2</v>
      </c>
      <c r="AC24" s="44">
        <f>AA24*SMOW!$AN$12</f>
        <v>-2.0827986632932619E-2</v>
      </c>
      <c r="AD24" s="44">
        <f t="shared" si="0"/>
        <v>-1.3829259744842566E-2</v>
      </c>
      <c r="AE24" s="44">
        <f t="shared" si="0"/>
        <v>-2.0828203538468454E-2</v>
      </c>
      <c r="AF24" s="44">
        <f>(AD24-SMOW!AN$14*AE24)</f>
        <v>-2.8319682765312222E-3</v>
      </c>
      <c r="AG24" s="45">
        <f t="shared" si="1"/>
        <v>-2.8319682765312222</v>
      </c>
      <c r="AK24">
        <v>29</v>
      </c>
      <c r="AL24">
        <v>0</v>
      </c>
      <c r="AM24">
        <v>0</v>
      </c>
      <c r="AN24">
        <v>0</v>
      </c>
    </row>
    <row r="25" spans="1:40" x14ac:dyDescent="0.2">
      <c r="A25">
        <v>5104</v>
      </c>
      <c r="B25" t="s">
        <v>145</v>
      </c>
      <c r="C25" t="s">
        <v>61</v>
      </c>
      <c r="D25" t="s">
        <v>22</v>
      </c>
      <c r="E25" t="s">
        <v>168</v>
      </c>
      <c r="F25">
        <v>-0.160383712287021</v>
      </c>
      <c r="G25">
        <v>-0.160397105568749</v>
      </c>
      <c r="H25">
        <v>5.2147324456293899E-3</v>
      </c>
      <c r="I25">
        <v>-0.245429487761958</v>
      </c>
      <c r="J25">
        <v>-0.24545964575464199</v>
      </c>
      <c r="K25">
        <v>1.34411832123637E-3</v>
      </c>
      <c r="L25">
        <v>-3.0794412610298399E-2</v>
      </c>
      <c r="M25">
        <v>5.1378116633801797E-3</v>
      </c>
      <c r="N25">
        <v>-10.353740188347</v>
      </c>
      <c r="O25">
        <v>5.1615682922194796E-3</v>
      </c>
      <c r="P25">
        <v>-20.1366553834774</v>
      </c>
      <c r="Q25">
        <v>1.3173755966243701E-3</v>
      </c>
      <c r="R25">
        <v>-23.594225238517701</v>
      </c>
      <c r="S25">
        <v>0.124205096148857</v>
      </c>
      <c r="T25">
        <v>699.27515959631796</v>
      </c>
      <c r="U25">
        <v>0.49159558047484098</v>
      </c>
      <c r="V25" s="14">
        <v>45229.626805555556</v>
      </c>
      <c r="W25">
        <v>2.5</v>
      </c>
      <c r="X25">
        <v>2.6694618549584E-2</v>
      </c>
      <c r="Y25">
        <v>2.2046569907136299E-2</v>
      </c>
      <c r="Z25" s="44">
        <f>((((N25/1000)+1)/((SMOW!$Z$4/1000)+1))-1)*1000</f>
        <v>1.4464021886873013E-2</v>
      </c>
      <c r="AA25" s="44">
        <f>((((P25/1000)+1)/((SMOW!$AA$4/1000)+1))-1)*1000</f>
        <v>3.4976234842609699E-2</v>
      </c>
      <c r="AB25" s="44">
        <f>Z25*SMOW!$AN$6</f>
        <v>1.488795707635442E-2</v>
      </c>
      <c r="AC25" s="44">
        <f>AA25*SMOW!$AN$12</f>
        <v>3.5966165678790622E-2</v>
      </c>
      <c r="AD25" s="44">
        <f t="shared" si="0"/>
        <v>1.4887846251737566E-2</v>
      </c>
      <c r="AE25" s="44">
        <f t="shared" si="0"/>
        <v>3.5965518911773353E-2</v>
      </c>
      <c r="AF25" s="44">
        <f>(AD25-SMOW!AN$14*AE25)</f>
        <v>-4.1019477336787635E-3</v>
      </c>
      <c r="AG25" s="45">
        <f t="shared" si="1"/>
        <v>-4.1019477336787631</v>
      </c>
      <c r="AK25">
        <v>29</v>
      </c>
      <c r="AL25">
        <v>0</v>
      </c>
      <c r="AM25">
        <v>0</v>
      </c>
      <c r="AN25">
        <v>0</v>
      </c>
    </row>
    <row r="26" spans="1:40" x14ac:dyDescent="0.2">
      <c r="A26">
        <v>5105</v>
      </c>
      <c r="B26" t="s">
        <v>145</v>
      </c>
      <c r="C26" t="s">
        <v>61</v>
      </c>
      <c r="D26" t="s">
        <v>22</v>
      </c>
      <c r="E26" t="s">
        <v>169</v>
      </c>
      <c r="F26">
        <v>-0.156202915191202</v>
      </c>
      <c r="G26">
        <v>-0.15621539094422501</v>
      </c>
      <c r="H26">
        <v>3.8024945138968201E-3</v>
      </c>
      <c r="I26">
        <v>-0.25984840876999099</v>
      </c>
      <c r="J26">
        <v>-0.25988220831145098</v>
      </c>
      <c r="K26">
        <v>1.3194285964309199E-3</v>
      </c>
      <c r="L26">
        <v>-1.8997584955778499E-2</v>
      </c>
      <c r="M26">
        <v>3.6834587419923301E-3</v>
      </c>
      <c r="N26">
        <v>-10.3496020144424</v>
      </c>
      <c r="O26">
        <v>3.7637281143196801E-3</v>
      </c>
      <c r="P26">
        <v>-20.150787424061502</v>
      </c>
      <c r="Q26">
        <v>1.29317710127595E-3</v>
      </c>
      <c r="R26">
        <v>-24.297360013925498</v>
      </c>
      <c r="S26">
        <v>0.10279896870047001</v>
      </c>
      <c r="T26">
        <v>627.40623282322099</v>
      </c>
      <c r="U26">
        <v>0.34670051171696797</v>
      </c>
      <c r="V26" s="14">
        <v>45229.708784722221</v>
      </c>
      <c r="W26">
        <v>2.5</v>
      </c>
      <c r="X26">
        <v>5.4927615937954997E-2</v>
      </c>
      <c r="Y26">
        <v>0.132040689072111</v>
      </c>
      <c r="Z26" s="44">
        <f>((((N26/1000)+1)/((SMOW!$Z$4/1000)+1))-1)*1000</f>
        <v>1.8645550102780462E-2</v>
      </c>
      <c r="AA26" s="44">
        <f>((((P26/1000)+1)/((SMOW!$AA$4/1000)+1))-1)*1000</f>
        <v>2.055326969396809E-2</v>
      </c>
      <c r="AB26" s="44">
        <f>Z26*SMOW!$AN$6</f>
        <v>1.9192044354353819E-2</v>
      </c>
      <c r="AC26" s="44">
        <f>AA26*SMOW!$AN$12</f>
        <v>2.1134987981998771E-2</v>
      </c>
      <c r="AD26" s="44">
        <f t="shared" si="0"/>
        <v>1.9191860189483323E-2</v>
      </c>
      <c r="AE26" s="44">
        <f t="shared" si="0"/>
        <v>2.1134764641240603E-2</v>
      </c>
      <c r="AF26" s="44">
        <f>(AD26-SMOW!AN$14*AE26)</f>
        <v>8.0327044589082845E-3</v>
      </c>
      <c r="AG26" s="45">
        <f t="shared" si="1"/>
        <v>8.0327044589082846</v>
      </c>
      <c r="AH26" s="2">
        <f>AVERAGE(AG23:AG26)</f>
        <v>1.1794580413516533</v>
      </c>
      <c r="AI26">
        <f>STDEV(AG23:AG26)</f>
        <v>5.6834072172563941</v>
      </c>
      <c r="AK26">
        <v>29</v>
      </c>
      <c r="AL26">
        <v>0</v>
      </c>
      <c r="AM26">
        <v>0</v>
      </c>
      <c r="AN26">
        <v>0</v>
      </c>
    </row>
    <row r="27" spans="1:40" x14ac:dyDescent="0.2">
      <c r="V27" s="14"/>
      <c r="Z27" s="44"/>
      <c r="AA27" s="44"/>
      <c r="AB27" s="44"/>
      <c r="AC27" s="44"/>
      <c r="AD27" s="44"/>
      <c r="AE27" s="44"/>
      <c r="AF27" s="44"/>
      <c r="AG27" s="45"/>
    </row>
    <row r="28" spans="1:40" x14ac:dyDescent="0.2">
      <c r="A28">
        <v>5145</v>
      </c>
      <c r="B28" t="s">
        <v>145</v>
      </c>
      <c r="C28" t="s">
        <v>61</v>
      </c>
      <c r="D28" t="s">
        <v>22</v>
      </c>
      <c r="E28" t="s">
        <v>210</v>
      </c>
      <c r="F28">
        <v>-0.174335732257067</v>
      </c>
      <c r="G28">
        <v>-0.17435124064768301</v>
      </c>
      <c r="H28">
        <v>3.9874257844575598E-3</v>
      </c>
      <c r="I28">
        <v>-0.27422624379321298</v>
      </c>
      <c r="J28">
        <v>-0.27426397642564798</v>
      </c>
      <c r="K28">
        <v>2.53863228856803E-3</v>
      </c>
      <c r="L28">
        <v>-2.9539861094940702E-2</v>
      </c>
      <c r="M28">
        <v>4.0024543315462296E-3</v>
      </c>
      <c r="N28">
        <v>-10.3675499675909</v>
      </c>
      <c r="O28">
        <v>3.9467740121316699E-3</v>
      </c>
      <c r="P28">
        <v>-20.1648791961121</v>
      </c>
      <c r="Q28">
        <v>2.4881233838762299E-3</v>
      </c>
      <c r="R28">
        <v>-30.538492733545802</v>
      </c>
      <c r="S28">
        <v>0.141973833617352</v>
      </c>
      <c r="T28">
        <v>567.17460406637599</v>
      </c>
      <c r="U28">
        <v>0.35691789160336501</v>
      </c>
      <c r="V28" s="14">
        <v>45243.458819444444</v>
      </c>
      <c r="W28">
        <v>2.5</v>
      </c>
      <c r="X28">
        <v>6.0808515985980799E-3</v>
      </c>
      <c r="Y28">
        <v>7.2811841432082504E-3</v>
      </c>
      <c r="Z28" s="44">
        <f>((((N28/1000)+1)/((SMOW!$Z$4/1000)+1))-1)*1000</f>
        <v>5.095620463357875E-4</v>
      </c>
      <c r="AA28" s="44">
        <f>((((P28/1000)+1)/((SMOW!$AA$4/1000)+1))-1)*1000</f>
        <v>6.1714020538339298E-3</v>
      </c>
      <c r="AB28" s="44">
        <f>Z28*SMOW!$AN$6</f>
        <v>5.2449712347791687E-4</v>
      </c>
      <c r="AC28" s="44">
        <f>AA28*SMOW!$AN$12</f>
        <v>6.3460709746898112E-3</v>
      </c>
      <c r="AD28" s="44">
        <f t="shared" ref="AD28:AE29" si="2">LN((AB28/1000)+1)*1000</f>
        <v>5.2449698596220169E-4</v>
      </c>
      <c r="AE28" s="44">
        <f t="shared" si="2"/>
        <v>6.3460508384932937E-3</v>
      </c>
      <c r="AF28" s="44">
        <f>(AD28-SMOW!AN$14*AE28)</f>
        <v>-2.8262178567622573E-3</v>
      </c>
      <c r="AG28" s="96">
        <f t="shared" ref="AG28:AG29" si="3">AF28*1000</f>
        <v>-2.8262178567622573</v>
      </c>
    </row>
    <row r="29" spans="1:40" x14ac:dyDescent="0.2">
      <c r="A29">
        <v>5146</v>
      </c>
      <c r="B29" t="s">
        <v>145</v>
      </c>
      <c r="C29" t="s">
        <v>61</v>
      </c>
      <c r="D29" t="s">
        <v>22</v>
      </c>
      <c r="E29" t="s">
        <v>211</v>
      </c>
      <c r="F29">
        <v>-0.1899164324041</v>
      </c>
      <c r="G29">
        <v>-0.18993474657214501</v>
      </c>
      <c r="H29">
        <v>3.7734285840717598E-3</v>
      </c>
      <c r="I29">
        <v>-0.30548228400088301</v>
      </c>
      <c r="J29">
        <v>-0.30552898932835199</v>
      </c>
      <c r="K29">
        <v>1.36038653999192E-3</v>
      </c>
      <c r="L29">
        <v>-2.8615440206774801E-2</v>
      </c>
      <c r="M29">
        <v>3.9173977279578897E-3</v>
      </c>
      <c r="N29">
        <v>-10.382971822630999</v>
      </c>
      <c r="O29">
        <v>3.73495851140499E-3</v>
      </c>
      <c r="P29">
        <v>-20.195513362737302</v>
      </c>
      <c r="Q29">
        <v>1.33332014112774E-3</v>
      </c>
      <c r="R29">
        <v>-30.750744264916399</v>
      </c>
      <c r="S29">
        <v>0.144442914648022</v>
      </c>
      <c r="T29">
        <v>782.74574772600397</v>
      </c>
      <c r="U29">
        <v>0.14227913545587301</v>
      </c>
      <c r="V29" s="14">
        <v>45243.548425925925</v>
      </c>
      <c r="W29">
        <v>2.5</v>
      </c>
      <c r="X29">
        <v>1.7394757632390901E-3</v>
      </c>
      <c r="Y29">
        <v>2.47843722840491E-3</v>
      </c>
      <c r="Z29" s="44">
        <f>((((N29/1000)+1)/((SMOW!$Z$4/1000)+1))-1)*1000</f>
        <v>-1.507386278787326E-2</v>
      </c>
      <c r="AA29" s="44">
        <f>((((P29/1000)+1)/((SMOW!$AA$4/1000)+1))-1)*1000</f>
        <v>-2.5093404677822839E-2</v>
      </c>
      <c r="AB29" s="44">
        <f>Z29*SMOW!$AN$6</f>
        <v>-1.5515672191037494E-2</v>
      </c>
      <c r="AC29" s="44">
        <f>AA29*SMOW!$AN$12</f>
        <v>-2.580362220658558E-2</v>
      </c>
      <c r="AD29" s="44">
        <f t="shared" si="2"/>
        <v>-1.5515792560333391E-2</v>
      </c>
      <c r="AE29" s="44">
        <f t="shared" si="2"/>
        <v>-2.5803955125796994E-2</v>
      </c>
      <c r="AF29" s="44">
        <f>(AD29-SMOW!AN$14*AE29)</f>
        <v>-1.8913042539125784E-3</v>
      </c>
      <c r="AG29" s="96">
        <f t="shared" si="3"/>
        <v>-1.8913042539125784</v>
      </c>
      <c r="AH29" s="39">
        <f>AVERAGE(AG28:AG29)</f>
        <v>-2.3587610553374176</v>
      </c>
      <c r="AI29" s="95">
        <f>STDEV(AG28:AG29)</f>
        <v>0.66108374839855633</v>
      </c>
    </row>
    <row r="30" spans="1:40" x14ac:dyDescent="0.2">
      <c r="V30" s="14"/>
      <c r="Z30" s="44"/>
      <c r="AA30" s="44"/>
      <c r="AB30" s="44"/>
      <c r="AC30" s="44"/>
      <c r="AD30" s="44"/>
      <c r="AE30" s="44"/>
      <c r="AF30" s="44"/>
      <c r="AG30" s="45"/>
    </row>
    <row r="31" spans="1:40" x14ac:dyDescent="0.2">
      <c r="V31" s="14"/>
      <c r="Z31" s="44"/>
      <c r="AA31" s="44"/>
      <c r="AB31" s="44"/>
      <c r="AC31" s="44"/>
      <c r="AD31" s="44"/>
      <c r="AE31" s="44"/>
      <c r="AF31" s="44"/>
      <c r="AG31" s="45"/>
    </row>
    <row r="32" spans="1:40" x14ac:dyDescent="0.2">
      <c r="V32" s="14"/>
      <c r="Z32" s="76"/>
      <c r="AA32" s="76"/>
      <c r="AB32" s="76"/>
      <c r="AC32" s="76"/>
      <c r="AD32" s="76"/>
      <c r="AE32" s="76"/>
      <c r="AF32" s="44"/>
      <c r="AG32" s="45"/>
      <c r="AH32" s="2"/>
    </row>
    <row r="33" spans="1:40" x14ac:dyDescent="0.2">
      <c r="V33" s="14"/>
      <c r="Z33" s="76"/>
      <c r="AA33" s="76"/>
      <c r="AB33" s="76"/>
      <c r="AC33" s="76"/>
      <c r="AD33" s="76"/>
      <c r="AE33" s="76"/>
      <c r="AF33" s="44"/>
      <c r="AG33" s="45"/>
      <c r="AK33" s="20"/>
      <c r="AL33" s="20"/>
      <c r="AM33" s="20"/>
      <c r="AN33" s="20"/>
    </row>
    <row r="34" spans="1:40" x14ac:dyDescent="0.2">
      <c r="V34" s="14"/>
      <c r="Z34" s="44"/>
      <c r="AA34" s="44"/>
      <c r="AB34" s="44"/>
      <c r="AC34" s="44"/>
      <c r="AD34" s="44"/>
      <c r="AE34" s="44"/>
      <c r="AF34" s="44"/>
      <c r="AG34" s="45"/>
    </row>
    <row r="35" spans="1:40" x14ac:dyDescent="0.2">
      <c r="V35" s="14"/>
      <c r="Z35" s="44"/>
      <c r="AA35" s="44"/>
      <c r="AB35" s="44"/>
      <c r="AC35" s="44"/>
      <c r="AD35" s="44"/>
      <c r="AE35" s="44"/>
      <c r="AF35" s="44"/>
      <c r="AG35" s="45"/>
    </row>
    <row r="36" spans="1:40" x14ac:dyDescent="0.2">
      <c r="V36" s="14"/>
      <c r="Z36" s="44"/>
      <c r="AA36" s="44"/>
      <c r="AB36" s="44"/>
      <c r="AC36" s="44"/>
      <c r="AD36" s="44"/>
      <c r="AE36" s="44"/>
      <c r="AF36" s="44"/>
      <c r="AG36" s="45"/>
    </row>
    <row r="37" spans="1:40" x14ac:dyDescent="0.2">
      <c r="V37" s="14"/>
      <c r="Z37" s="44"/>
      <c r="AA37" s="44"/>
      <c r="AB37" s="44"/>
      <c r="AC37" s="44"/>
      <c r="AD37" s="44"/>
      <c r="AE37" s="44"/>
      <c r="AF37" s="44"/>
      <c r="AG37" s="45"/>
      <c r="AH37" s="2"/>
      <c r="AI37" s="2"/>
    </row>
    <row r="38" spans="1:40" x14ac:dyDescent="0.2">
      <c r="V38" s="14"/>
      <c r="Z38" s="76"/>
      <c r="AA38" s="76"/>
      <c r="AB38" s="76"/>
      <c r="AC38" s="76"/>
      <c r="AD38" s="76"/>
      <c r="AE38" s="76"/>
      <c r="AF38" s="44"/>
      <c r="AG38" s="45"/>
      <c r="AH38" s="2"/>
      <c r="AI38" s="2"/>
      <c r="AK38" s="20"/>
      <c r="AL38" s="20"/>
      <c r="AM38" s="20"/>
      <c r="AN38" s="20"/>
    </row>
    <row r="39" spans="1:40" x14ac:dyDescent="0.2">
      <c r="Y39" s="18" t="s">
        <v>35</v>
      </c>
      <c r="Z39" s="16">
        <f t="shared" ref="Z39:AG39" si="4">AVERAGE(Z22:Z37)</f>
        <v>-1.8503717077085941E-14</v>
      </c>
      <c r="AA39" s="16">
        <f t="shared" si="4"/>
        <v>1.8503717077085941E-14</v>
      </c>
      <c r="AB39" s="16">
        <f t="shared" si="4"/>
        <v>-1.9045818163328694E-14</v>
      </c>
      <c r="AC39" s="16">
        <f t="shared" si="4"/>
        <v>1.902702532567228E-14</v>
      </c>
      <c r="AD39" s="16">
        <f t="shared" si="4"/>
        <v>-8.7492041672340704E-8</v>
      </c>
      <c r="AE39" s="16">
        <f t="shared" si="4"/>
        <v>-2.6357543617706408E-7</v>
      </c>
      <c r="AF39" s="16">
        <f t="shared" si="4"/>
        <v>5.1675788629527292E-8</v>
      </c>
      <c r="AG39" s="16">
        <f t="shared" si="4"/>
        <v>5.1675788629597839E-5</v>
      </c>
      <c r="AH39" s="18" t="s">
        <v>35</v>
      </c>
      <c r="AI39" t="s">
        <v>75</v>
      </c>
    </row>
    <row r="40" spans="1:40" s="17" customFormat="1" x14ac:dyDescent="0.2">
      <c r="A40"/>
      <c r="B40" s="20"/>
      <c r="C40"/>
      <c r="D40"/>
      <c r="E40"/>
      <c r="F40" s="16"/>
      <c r="G40" s="16"/>
      <c r="H40" s="16"/>
      <c r="I40" s="16"/>
      <c r="J40" s="16"/>
      <c r="K40" s="16"/>
      <c r="L40"/>
      <c r="M40"/>
      <c r="N40"/>
      <c r="O40"/>
      <c r="P40"/>
      <c r="Q40"/>
      <c r="R40"/>
      <c r="S40"/>
      <c r="T40"/>
      <c r="U40"/>
      <c r="V40" s="14"/>
      <c r="W40"/>
      <c r="X40" s="15"/>
      <c r="Y40" s="15"/>
      <c r="Z40" s="15"/>
      <c r="AA40" s="15"/>
      <c r="AB40" s="15"/>
      <c r="AC40" s="15"/>
      <c r="AD40"/>
      <c r="AE40"/>
      <c r="AF40" s="15"/>
      <c r="AG40" s="2">
        <f>STDEV(AG16:AG37)</f>
        <v>4.7756125683612538</v>
      </c>
      <c r="AH40" s="18" t="s">
        <v>73</v>
      </c>
      <c r="AJ40"/>
      <c r="AK40"/>
    </row>
    <row r="41" spans="1:40" s="17" customFormat="1" x14ac:dyDescent="0.2">
      <c r="B41" s="20"/>
      <c r="C41"/>
      <c r="D41"/>
      <c r="E41"/>
      <c r="F41" s="16"/>
      <c r="G41" s="16"/>
      <c r="H41" s="16"/>
      <c r="I41" s="16"/>
      <c r="J41" s="16"/>
      <c r="K41" s="16"/>
      <c r="L41"/>
      <c r="M41"/>
      <c r="N41"/>
      <c r="O41"/>
      <c r="P41"/>
      <c r="Q41"/>
      <c r="R41"/>
      <c r="S41"/>
      <c r="T41"/>
      <c r="U41"/>
      <c r="V41" s="14"/>
      <c r="W41"/>
      <c r="X41" s="15"/>
      <c r="Y41" s="15"/>
      <c r="Z41" s="15"/>
      <c r="AA41" s="15"/>
      <c r="AB41" s="15"/>
      <c r="AC41" s="15"/>
      <c r="AD41"/>
      <c r="AE41"/>
      <c r="AF41"/>
      <c r="AG41" s="3"/>
      <c r="AH41" s="18"/>
      <c r="AI41"/>
      <c r="AJ41"/>
      <c r="AK41"/>
    </row>
    <row r="42" spans="1:40" x14ac:dyDescent="0.2">
      <c r="A42" s="17" t="s">
        <v>81</v>
      </c>
      <c r="B42" s="27"/>
      <c r="C42" s="17"/>
      <c r="D42" s="17"/>
      <c r="E42" s="17"/>
      <c r="F42" s="34"/>
      <c r="G42" s="34"/>
      <c r="H42" s="34"/>
      <c r="I42" s="36"/>
      <c r="J42" s="36"/>
      <c r="K42" s="36"/>
      <c r="L42" s="34"/>
      <c r="M42" s="34"/>
      <c r="N42" s="34"/>
      <c r="O42" s="34"/>
      <c r="P42" s="17"/>
      <c r="Q42" s="17"/>
      <c r="R42" s="17"/>
      <c r="S42" s="17"/>
      <c r="T42" s="17"/>
      <c r="U42" s="17"/>
      <c r="V42" s="12"/>
      <c r="W42" s="17"/>
      <c r="X42" s="34"/>
      <c r="Y42" s="34"/>
      <c r="Z42" s="36"/>
      <c r="AA42" s="36"/>
      <c r="AB42" s="36"/>
      <c r="AC42" s="36"/>
      <c r="AD42" s="36"/>
      <c r="AE42" s="36"/>
      <c r="AF42" s="34"/>
      <c r="AG42" s="35"/>
      <c r="AH42" s="17"/>
      <c r="AI42" s="17"/>
      <c r="AJ42" s="17"/>
    </row>
    <row r="43" spans="1:40" x14ac:dyDescent="0.2">
      <c r="B43" s="27"/>
      <c r="C43" s="17"/>
      <c r="D43" s="17"/>
      <c r="E43" s="17"/>
      <c r="F43" s="34"/>
      <c r="G43" s="34"/>
      <c r="H43" s="34"/>
      <c r="I43" s="36"/>
      <c r="J43" s="36"/>
      <c r="K43" s="36"/>
      <c r="L43" s="34"/>
      <c r="M43" s="34"/>
      <c r="N43" s="34"/>
      <c r="O43" s="34"/>
      <c r="P43" s="17"/>
      <c r="Q43" s="17"/>
      <c r="R43" s="17"/>
      <c r="S43" s="17"/>
      <c r="T43" s="17"/>
      <c r="U43" s="17"/>
      <c r="V43" s="12"/>
      <c r="W43" s="17"/>
      <c r="X43" s="34"/>
      <c r="Y43" s="34"/>
      <c r="Z43" s="36"/>
      <c r="AA43" s="36"/>
      <c r="AB43" s="36"/>
      <c r="AC43" s="36"/>
      <c r="AD43" s="36"/>
      <c r="AE43" s="36"/>
      <c r="AF43" s="34"/>
      <c r="AG43" s="35"/>
      <c r="AH43" s="17"/>
      <c r="AI43" s="17"/>
      <c r="AJ43" s="17"/>
      <c r="AK43" s="17"/>
    </row>
    <row r="44" spans="1:40" x14ac:dyDescent="0.2">
      <c r="A44" s="61"/>
      <c r="B44" s="62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  <c r="AH44" s="2"/>
      <c r="AI44" s="2"/>
    </row>
    <row r="45" spans="1:40" x14ac:dyDescent="0.2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</row>
    <row r="47" spans="1:40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  <c r="AH49" s="56"/>
      <c r="AI49" s="56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  <c r="AH50" s="2"/>
      <c r="AI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  <c r="AH53" s="2"/>
      <c r="AI53" s="2"/>
    </row>
    <row r="54" spans="2:35" x14ac:dyDescent="0.2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W54" s="19"/>
      <c r="X54" s="15"/>
      <c r="Y54" s="15"/>
      <c r="Z54" s="16"/>
      <c r="AA54" s="16"/>
      <c r="AB54" s="16"/>
      <c r="AC54" s="16"/>
      <c r="AD54" s="16"/>
      <c r="AE54" s="16"/>
      <c r="AF54" s="15"/>
      <c r="AG54" s="2"/>
    </row>
  </sheetData>
  <mergeCells count="2">
    <mergeCell ref="Z1:AA1"/>
    <mergeCell ref="AB1:AC1"/>
  </mergeCells>
  <dataValidations count="3">
    <dataValidation type="list" allowBlank="1" showInputMessage="1" showErrorMessage="1" sqref="F16 F45 D47 F53:F54 D49:D54 D42:D45 H16 D7:D38" xr:uid="{00000000-0002-0000-0100-000000000000}">
      <formula1>INDIRECT(C7)</formula1>
    </dataValidation>
    <dataValidation type="list" allowBlank="1" showInputMessage="1" showErrorMessage="1" sqref="C47 E45 C42:C45 E53:E54 C49:C54 E16 C7:C38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7"/>
  <sheetViews>
    <sheetView topLeftCell="N1" workbookViewId="0">
      <selection activeCell="N16" sqref="A16:XFD16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40" x14ac:dyDescent="0.2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40" x14ac:dyDescent="0.2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40" x14ac:dyDescent="0.2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40" x14ac:dyDescent="0.2">
      <c r="V4" s="14"/>
      <c r="Z4" s="76"/>
      <c r="AA4" s="76"/>
      <c r="AB4" s="76"/>
      <c r="AC4" s="76"/>
      <c r="AD4" s="76"/>
      <c r="AE4" s="76"/>
      <c r="AF4" s="44"/>
      <c r="AG4" s="45"/>
    </row>
    <row r="5" spans="1:40" x14ac:dyDescent="0.2">
      <c r="V5" s="14"/>
      <c r="Y5" s="67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V7" s="14"/>
      <c r="X7" s="67"/>
      <c r="Z7" s="76"/>
      <c r="AA7" s="76"/>
      <c r="AB7" s="76"/>
      <c r="AC7" s="76"/>
      <c r="AD7" s="76"/>
      <c r="AE7" s="76"/>
      <c r="AF7" s="44"/>
      <c r="AG7" s="45"/>
    </row>
    <row r="8" spans="1:40" x14ac:dyDescent="0.2">
      <c r="V8" s="14"/>
      <c r="X8" s="67"/>
      <c r="Z8" s="76"/>
      <c r="AA8" s="76"/>
      <c r="AB8" s="76"/>
      <c r="AC8" s="76"/>
      <c r="AD8" s="76"/>
      <c r="AE8" s="76"/>
      <c r="AF8" s="44"/>
      <c r="AG8" s="45"/>
    </row>
    <row r="9" spans="1:40" x14ac:dyDescent="0.2">
      <c r="A9">
        <v>5107</v>
      </c>
      <c r="B9" t="s">
        <v>145</v>
      </c>
      <c r="C9" t="s">
        <v>61</v>
      </c>
      <c r="D9" t="s">
        <v>24</v>
      </c>
      <c r="E9" t="s">
        <v>170</v>
      </c>
      <c r="F9">
        <v>-29.0348548687323</v>
      </c>
      <c r="G9">
        <v>-29.464707526506601</v>
      </c>
      <c r="H9">
        <v>4.0727561407217098E-3</v>
      </c>
      <c r="I9">
        <v>-54.274406262924202</v>
      </c>
      <c r="J9">
        <v>-55.8028222636826</v>
      </c>
      <c r="K9">
        <v>3.1005278651343999E-3</v>
      </c>
      <c r="L9">
        <v>-8.1737128214678402E-4</v>
      </c>
      <c r="M9">
        <v>3.8424218733945099E-3</v>
      </c>
      <c r="N9">
        <v>-38.933836354283201</v>
      </c>
      <c r="O9">
        <v>4.0312344261312603E-3</v>
      </c>
      <c r="P9">
        <v>-73.090665748234997</v>
      </c>
      <c r="Q9">
        <v>3.0388394248124198E-3</v>
      </c>
      <c r="R9">
        <v>-83.299915469894898</v>
      </c>
      <c r="S9">
        <v>0.199356293858519</v>
      </c>
      <c r="T9">
        <v>613.74030685193702</v>
      </c>
      <c r="U9">
        <v>0.472660408746639</v>
      </c>
      <c r="V9" s="14">
        <v>45230.558368055557</v>
      </c>
      <c r="W9">
        <v>2.5</v>
      </c>
      <c r="X9">
        <v>3.8289754670395901E-2</v>
      </c>
      <c r="Y9">
        <v>4.4381152608902102E-2</v>
      </c>
      <c r="Z9" s="44">
        <f>((((N9/1000)+1)/((SMOW!$Z$4/1000)+1))-1)*1000</f>
        <v>-28.865056580264504</v>
      </c>
      <c r="AA9" s="44">
        <f>((((P9/1000)+1)/((SMOW!$AA$4/1000)+1))-1)*1000</f>
        <v>-54.009154293771729</v>
      </c>
      <c r="AB9" s="44">
        <f>Z9*SMOW!$AN$6</f>
        <v>-29.711080827631811</v>
      </c>
      <c r="AC9" s="44">
        <f>AA9*SMOW!$AN$12</f>
        <v>-55.537773011939876</v>
      </c>
      <c r="AD9" s="44">
        <f t="shared" ref="AD9:AE16" si="0">LN((AB9/1000)+1)*1000</f>
        <v>-30.161397017773794</v>
      </c>
      <c r="AE9" s="44">
        <f t="shared" si="0"/>
        <v>-57.139585441610912</v>
      </c>
      <c r="AF9" s="44">
        <f>(AD9-SMOW!AN$14*AE9)</f>
        <v>8.3040953967703501E-3</v>
      </c>
      <c r="AG9" s="45">
        <f t="shared" ref="AG9:AG15" si="1">AF9*1000</f>
        <v>8.3040953967703501</v>
      </c>
    </row>
    <row r="10" spans="1:40" x14ac:dyDescent="0.2">
      <c r="A10">
        <v>5108</v>
      </c>
      <c r="B10" t="s">
        <v>145</v>
      </c>
      <c r="C10" t="s">
        <v>61</v>
      </c>
      <c r="D10" t="s">
        <v>24</v>
      </c>
      <c r="E10" t="s">
        <v>171</v>
      </c>
      <c r="F10">
        <v>-29.073260640682602</v>
      </c>
      <c r="G10">
        <v>-29.5042624968643</v>
      </c>
      <c r="H10">
        <v>3.8592460934844899E-3</v>
      </c>
      <c r="I10">
        <v>-54.360007787643802</v>
      </c>
      <c r="J10">
        <v>-55.893340462300202</v>
      </c>
      <c r="K10">
        <v>2.9240326174642299E-3</v>
      </c>
      <c r="L10">
        <v>7.4212672301996498E-3</v>
      </c>
      <c r="M10">
        <v>4.0955803605110096E-3</v>
      </c>
      <c r="N10">
        <v>-38.971850579711599</v>
      </c>
      <c r="O10">
        <v>3.8199011120308001E-3</v>
      </c>
      <c r="P10">
        <v>-73.174564135689295</v>
      </c>
      <c r="Q10">
        <v>2.8658557458249301E-3</v>
      </c>
      <c r="R10">
        <v>-86.397121227666204</v>
      </c>
      <c r="S10">
        <v>0.16119300362888</v>
      </c>
      <c r="T10">
        <v>502.88769236436099</v>
      </c>
      <c r="U10">
        <v>0.22450947143845901</v>
      </c>
      <c r="V10" s="14">
        <v>45230.6640625</v>
      </c>
      <c r="W10">
        <v>2.5</v>
      </c>
      <c r="X10">
        <v>2.00637499082471E-3</v>
      </c>
      <c r="Y10">
        <v>2.7531007268298E-3</v>
      </c>
      <c r="Z10" s="44">
        <f>((((N10/1000)+1)/((SMOW!$Z$4/1000)+1))-1)*1000</f>
        <v>-28.903469068454314</v>
      </c>
      <c r="AA10" s="44">
        <f>((((P10/1000)+1)/((SMOW!$AA$4/1000)+1))-1)*1000</f>
        <v>-54.094779827541409</v>
      </c>
      <c r="AB10" s="44">
        <f>Z10*SMOW!$AN$6</f>
        <v>-29.750619171796295</v>
      </c>
      <c r="AC10" s="44">
        <f>AA10*SMOW!$AN$12</f>
        <v>-55.625822001425256</v>
      </c>
      <c r="AD10" s="44">
        <f t="shared" si="0"/>
        <v>-30.202146890291061</v>
      </c>
      <c r="AE10" s="44">
        <f t="shared" si="0"/>
        <v>-57.232816373963516</v>
      </c>
      <c r="AF10" s="44">
        <f>(AD10-SMOW!AN$14*AE10)</f>
        <v>1.6780155161676191E-2</v>
      </c>
      <c r="AG10" s="45">
        <f t="shared" si="1"/>
        <v>16.780155161676191</v>
      </c>
    </row>
    <row r="11" spans="1:40" x14ac:dyDescent="0.2">
      <c r="A11">
        <v>5109</v>
      </c>
      <c r="B11" t="s">
        <v>145</v>
      </c>
      <c r="C11" t="s">
        <v>61</v>
      </c>
      <c r="D11" t="s">
        <v>24</v>
      </c>
      <c r="E11" t="s">
        <v>172</v>
      </c>
      <c r="F11">
        <v>-29.127697418202501</v>
      </c>
      <c r="G11">
        <v>-29.560330892118198</v>
      </c>
      <c r="H11">
        <v>3.8626357605303502E-3</v>
      </c>
      <c r="I11">
        <v>-54.438137057698299</v>
      </c>
      <c r="J11">
        <v>-55.9759645740073</v>
      </c>
      <c r="K11">
        <v>4.0773340242322501E-3</v>
      </c>
      <c r="L11">
        <v>-5.0215970423453304E-3</v>
      </c>
      <c r="M11">
        <v>4.3696898163193797E-3</v>
      </c>
      <c r="N11">
        <v>-39.025732374742702</v>
      </c>
      <c r="O11">
        <v>3.82325622145033E-3</v>
      </c>
      <c r="P11">
        <v>-73.251138937271705</v>
      </c>
      <c r="Q11">
        <v>3.9962109421061501E-3</v>
      </c>
      <c r="R11">
        <v>-88.521272637818996</v>
      </c>
      <c r="S11">
        <v>0.15393741549085699</v>
      </c>
      <c r="T11">
        <v>486.370026965085</v>
      </c>
      <c r="U11">
        <v>0.15184497559370999</v>
      </c>
      <c r="V11" s="14">
        <v>45230.743738425925</v>
      </c>
      <c r="W11">
        <v>2.5</v>
      </c>
      <c r="X11">
        <v>3.8896254080222299E-2</v>
      </c>
      <c r="Y11">
        <v>3.5470857283427401E-2</v>
      </c>
      <c r="Z11" s="44">
        <f>((((N11/1000)+1)/((SMOW!$Z$4/1000)+1))-1)*1000</f>
        <v>-28.95791536564818</v>
      </c>
      <c r="AA11" s="44">
        <f>((((P11/1000)+1)/((SMOW!$AA$4/1000)+1))-1)*1000</f>
        <v>-54.172931010868396</v>
      </c>
      <c r="AB11" s="44">
        <f>Z11*SMOW!$AN$6</f>
        <v>-29.806661270040379</v>
      </c>
      <c r="AC11" s="44">
        <f>AA11*SMOW!$AN$12</f>
        <v>-55.706185094256156</v>
      </c>
      <c r="AD11" s="44">
        <f t="shared" si="0"/>
        <v>-30.259909067648607</v>
      </c>
      <c r="AE11" s="44">
        <f t="shared" si="0"/>
        <v>-57.317916659647722</v>
      </c>
      <c r="AF11" s="44">
        <f>(AD11-SMOW!AN$14*AE11)</f>
        <v>3.9509286453913717E-3</v>
      </c>
      <c r="AG11" s="45">
        <f t="shared" si="1"/>
        <v>3.9509286453913717</v>
      </c>
    </row>
    <row r="12" spans="1:40" x14ac:dyDescent="0.2">
      <c r="A12">
        <v>5110</v>
      </c>
      <c r="B12" t="s">
        <v>145</v>
      </c>
      <c r="C12" t="s">
        <v>61</v>
      </c>
      <c r="D12" t="s">
        <v>24</v>
      </c>
      <c r="E12" t="s">
        <v>173</v>
      </c>
      <c r="F12">
        <v>-29.001740274744201</v>
      </c>
      <c r="G12">
        <v>-29.4306035490713</v>
      </c>
      <c r="H12">
        <v>5.4159201342381296E-3</v>
      </c>
      <c r="I12">
        <v>-54.2167918347983</v>
      </c>
      <c r="J12">
        <v>-55.741904049270801</v>
      </c>
      <c r="K12">
        <v>6.8128257076383999E-3</v>
      </c>
      <c r="L12">
        <v>1.1217889436871101E-3</v>
      </c>
      <c r="M12">
        <v>4.4560245825757804E-3</v>
      </c>
      <c r="N12">
        <v>-38.901059363302203</v>
      </c>
      <c r="O12">
        <v>5.3607048740354898E-3</v>
      </c>
      <c r="P12">
        <v>-73.034197623050304</v>
      </c>
      <c r="Q12">
        <v>6.6772769848458596E-3</v>
      </c>
      <c r="R12">
        <v>-86.7010859183127</v>
      </c>
      <c r="S12">
        <v>0.26589144347050803</v>
      </c>
      <c r="T12">
        <v>642.67103889269697</v>
      </c>
      <c r="U12">
        <v>0.59492762803652</v>
      </c>
      <c r="V12" s="14">
        <v>45231.451388888891</v>
      </c>
      <c r="W12">
        <v>2.5</v>
      </c>
      <c r="X12">
        <v>7.66342457602968E-3</v>
      </c>
      <c r="Y12">
        <v>1.1338590144773101E-2</v>
      </c>
      <c r="Z12" s="44">
        <f>((((N12/1000)+1)/((SMOW!$Z$4/1000)+1))-1)*1000</f>
        <v>-28.83193619533597</v>
      </c>
      <c r="AA12" s="44">
        <f>((((P12/1000)+1)/((SMOW!$AA$4/1000)+1))-1)*1000</f>
        <v>-53.951523706264545</v>
      </c>
      <c r="AB12" s="44">
        <f>Z12*SMOW!$AN$6</f>
        <v>-29.676989696338939</v>
      </c>
      <c r="AC12" s="44">
        <f>AA12*SMOW!$AN$12</f>
        <v>-55.47851130844959</v>
      </c>
      <c r="AD12" s="44">
        <f t="shared" si="0"/>
        <v>-30.126262603954491</v>
      </c>
      <c r="AE12" s="44">
        <f t="shared" si="0"/>
        <v>-57.076840905469311</v>
      </c>
      <c r="AF12" s="44">
        <f>(AD12-SMOW!AN$14*AE12)</f>
        <v>1.0309394133308558E-2</v>
      </c>
      <c r="AG12" s="45">
        <f t="shared" si="1"/>
        <v>10.309394133308558</v>
      </c>
      <c r="AH12" s="2">
        <f>AVERAGE(AG9:AG12)</f>
        <v>9.8361433342866178</v>
      </c>
      <c r="AI12">
        <f>STDEV(AG9:AG12)</f>
        <v>5.3362342962972624</v>
      </c>
      <c r="AK12">
        <v>29</v>
      </c>
      <c r="AL12">
        <v>0</v>
      </c>
      <c r="AM12">
        <v>0</v>
      </c>
      <c r="AN12">
        <v>0</v>
      </c>
    </row>
    <row r="13" spans="1:40" x14ac:dyDescent="0.2">
      <c r="A13">
        <v>5147</v>
      </c>
      <c r="B13" t="s">
        <v>145</v>
      </c>
      <c r="C13" t="s">
        <v>61</v>
      </c>
      <c r="D13" t="s">
        <v>24</v>
      </c>
      <c r="E13" t="s">
        <v>212</v>
      </c>
      <c r="F13">
        <v>-29.150675675798499</v>
      </c>
      <c r="G13">
        <v>-29.583998957735901</v>
      </c>
      <c r="H13">
        <v>4.6777644723378104E-3</v>
      </c>
      <c r="I13">
        <v>-54.465811035249899</v>
      </c>
      <c r="J13">
        <v>-56.0052319431082</v>
      </c>
      <c r="K13">
        <v>1.82086754287846E-3</v>
      </c>
      <c r="L13">
        <v>-1.32364917747164E-2</v>
      </c>
      <c r="M13">
        <v>4.5777318166524798E-3</v>
      </c>
      <c r="N13">
        <v>-39.048476369195697</v>
      </c>
      <c r="O13">
        <v>4.6300747028989904E-3</v>
      </c>
      <c r="P13">
        <v>-73.278262310349803</v>
      </c>
      <c r="Q13">
        <v>1.7846393637926401E-3</v>
      </c>
      <c r="R13">
        <v>-103.817466096163</v>
      </c>
      <c r="S13">
        <v>0.12500365990332299</v>
      </c>
      <c r="T13">
        <v>421.17089697230398</v>
      </c>
      <c r="U13">
        <v>9.6964048003324699E-2</v>
      </c>
      <c r="V13" s="14">
        <v>45243.654224537036</v>
      </c>
      <c r="W13">
        <v>2.5</v>
      </c>
      <c r="X13">
        <v>7.6941473959153697E-2</v>
      </c>
      <c r="Y13">
        <v>6.9644908427523494E-2</v>
      </c>
      <c r="Z13" s="44">
        <f>((((N13/1000)+1)/((SMOW!$Z$4/1000)+1))-1)*1000</f>
        <v>-28.980897641584846</v>
      </c>
      <c r="AA13" s="44">
        <f>((((P13/1000)+1)/((SMOW!$AA$4/1000)+1))-1)*1000</f>
        <v>-54.200612750266771</v>
      </c>
      <c r="AB13" s="44">
        <f>Z13*SMOW!$AN$6</f>
        <v>-29.830317148076112</v>
      </c>
      <c r="AC13" s="44">
        <f>AA13*SMOW!$AN$12</f>
        <v>-55.734650308707032</v>
      </c>
      <c r="AD13" s="44">
        <f t="shared" si="0"/>
        <v>-30.284292008133274</v>
      </c>
      <c r="AE13" s="44">
        <f t="shared" si="0"/>
        <v>-57.348061560571814</v>
      </c>
      <c r="AF13" s="44">
        <f>(AD13-SMOW!AN$14*AE13)</f>
        <v>-4.5155041513531557E-3</v>
      </c>
      <c r="AG13" s="96">
        <f t="shared" si="1"/>
        <v>-4.5155041513531557</v>
      </c>
      <c r="AK13">
        <v>29</v>
      </c>
      <c r="AL13">
        <v>2</v>
      </c>
      <c r="AM13">
        <v>0</v>
      </c>
      <c r="AN13">
        <v>0</v>
      </c>
    </row>
    <row r="14" spans="1:40" x14ac:dyDescent="0.2">
      <c r="A14">
        <v>5148</v>
      </c>
      <c r="B14" t="s">
        <v>145</v>
      </c>
      <c r="C14" t="s">
        <v>61</v>
      </c>
      <c r="D14" t="s">
        <v>24</v>
      </c>
      <c r="E14" t="s">
        <v>213</v>
      </c>
      <c r="F14">
        <v>-28.910784928923398</v>
      </c>
      <c r="G14">
        <v>-29.336936181367701</v>
      </c>
      <c r="H14">
        <v>6.40662471472969E-3</v>
      </c>
      <c r="I14">
        <v>-54.014473891762997</v>
      </c>
      <c r="J14">
        <v>-55.528011208951199</v>
      </c>
      <c r="K14">
        <v>6.9896951913313004E-3</v>
      </c>
      <c r="L14">
        <v>-1.81462630414163E-2</v>
      </c>
      <c r="M14">
        <v>5.0469504685536296E-3</v>
      </c>
      <c r="N14">
        <v>-38.811031306466802</v>
      </c>
      <c r="O14">
        <v>6.3413092296623601E-3</v>
      </c>
      <c r="P14">
        <v>-72.835905019859894</v>
      </c>
      <c r="Q14">
        <v>6.8506274540149504E-3</v>
      </c>
      <c r="R14">
        <v>-101.5392657214</v>
      </c>
      <c r="S14">
        <v>0.161865189864805</v>
      </c>
      <c r="T14">
        <v>642.21204834151501</v>
      </c>
      <c r="U14">
        <v>0.35299459601646699</v>
      </c>
      <c r="V14" s="14">
        <v>45244.540902777779</v>
      </c>
      <c r="W14">
        <v>2.5</v>
      </c>
      <c r="X14">
        <v>7.6494812516614101E-3</v>
      </c>
      <c r="Y14">
        <v>5.8582907235373797E-3</v>
      </c>
      <c r="Z14" s="44">
        <f>((((N14/1000)+1)/((SMOW!$Z$4/1000)+1))-1)*1000</f>
        <v>-28.74096494362799</v>
      </c>
      <c r="AA14" s="44">
        <f>((((P14/1000)+1)/((SMOW!$AA$4/1000)+1))-1)*1000</f>
        <v>-53.749149018193499</v>
      </c>
      <c r="AB14" s="44">
        <f>Z14*SMOW!$AN$6</f>
        <v>-29.583352110527496</v>
      </c>
      <c r="AC14" s="44">
        <f>AA14*SMOW!$AN$12</f>
        <v>-55.270408818484327</v>
      </c>
      <c r="AD14" s="44">
        <f t="shared" si="0"/>
        <v>-30.02976580131666</v>
      </c>
      <c r="AE14" s="44">
        <f t="shared" si="0"/>
        <v>-56.856539334096475</v>
      </c>
      <c r="AF14" s="44">
        <f>(AD14-SMOW!AN$14*AE14)</f>
        <v>-9.5130329137198544E-3</v>
      </c>
      <c r="AG14" s="96">
        <f t="shared" si="1"/>
        <v>-9.5130329137198544</v>
      </c>
      <c r="AH14" s="39">
        <f>AVERAGE(AG13:AG14)</f>
        <v>-7.0142685325365051</v>
      </c>
      <c r="AI14" s="95">
        <f>STDEV(AG13:AG14)</f>
        <v>3.5337864770443077</v>
      </c>
    </row>
    <row r="15" spans="1:40" x14ac:dyDescent="0.2">
      <c r="A15">
        <v>5149</v>
      </c>
      <c r="B15" t="s">
        <v>145</v>
      </c>
      <c r="C15" t="s">
        <v>61</v>
      </c>
      <c r="D15" t="s">
        <v>24</v>
      </c>
      <c r="E15" t="s">
        <v>218</v>
      </c>
      <c r="F15">
        <v>-29.0113904965995</v>
      </c>
      <c r="G15">
        <v>-29.4405417085664</v>
      </c>
      <c r="H15">
        <v>3.5621648174136199E-3</v>
      </c>
      <c r="I15">
        <v>-54.189582458022002</v>
      </c>
      <c r="J15">
        <v>-55.713134604697103</v>
      </c>
      <c r="K15">
        <v>3.7168523950802499E-3</v>
      </c>
      <c r="L15">
        <v>-2.4006637286335199E-2</v>
      </c>
      <c r="M15">
        <v>3.7542567864367101E-3</v>
      </c>
      <c r="N15">
        <v>-38.910611201226899</v>
      </c>
      <c r="O15">
        <v>3.5258485770703701E-3</v>
      </c>
      <c r="P15">
        <v>-73.007529606999896</v>
      </c>
      <c r="Q15">
        <v>3.6429014947357901E-3</v>
      </c>
      <c r="R15">
        <v>-103.24715793185401</v>
      </c>
      <c r="S15">
        <v>0.15203715206257901</v>
      </c>
      <c r="T15">
        <v>556.31576478883403</v>
      </c>
      <c r="U15">
        <v>0.18127458375772301</v>
      </c>
      <c r="V15" s="14">
        <v>45244.779618055552</v>
      </c>
      <c r="W15">
        <v>2.5</v>
      </c>
      <c r="X15">
        <v>2.49032524060912E-2</v>
      </c>
      <c r="Y15">
        <v>2.3171725623391499E-2</v>
      </c>
      <c r="Z15" s="44">
        <f>((((N15/1000)+1)/((SMOW!$Z$4/1000)+1))-1)*1000</f>
        <v>-28.841588104781323</v>
      </c>
      <c r="AA15" s="44">
        <f>((((P15/1000)+1)/((SMOW!$AA$4/1000)+1))-1)*1000</f>
        <v>-53.924306697950229</v>
      </c>
      <c r="AB15" s="44">
        <f>Z15*SMOW!$AN$6</f>
        <v>-29.686924499718742</v>
      </c>
      <c r="AC15" s="44">
        <f>AA15*SMOW!$AN$12</f>
        <v>-55.450523978346197</v>
      </c>
      <c r="AD15" s="44">
        <f t="shared" si="0"/>
        <v>-30.13650131223433</v>
      </c>
      <c r="AE15" s="44">
        <f t="shared" si="0"/>
        <v>-57.047210118031153</v>
      </c>
      <c r="AF15" s="44">
        <f>(AD15-SMOW!AN$14*AE15)</f>
        <v>-1.5574369913878172E-2</v>
      </c>
      <c r="AG15" s="96">
        <f t="shared" si="1"/>
        <v>-15.574369913878172</v>
      </c>
      <c r="AH15" s="39">
        <f>AVERAGE(AG13:AG15)</f>
        <v>-9.8676356596503947</v>
      </c>
      <c r="AI15" s="95">
        <f>STDEV(AG13:AG15)</f>
        <v>5.5379540733878505</v>
      </c>
    </row>
    <row r="16" spans="1:40" x14ac:dyDescent="0.2">
      <c r="A16">
        <v>5150</v>
      </c>
      <c r="B16" t="s">
        <v>145</v>
      </c>
      <c r="C16" t="s">
        <v>61</v>
      </c>
      <c r="D16" t="s">
        <v>24</v>
      </c>
      <c r="E16" t="s">
        <v>219</v>
      </c>
      <c r="F16">
        <v>-28.871828881863902</v>
      </c>
      <c r="G16">
        <v>-29.296820833811001</v>
      </c>
      <c r="H16">
        <v>5.0325734335062398E-3</v>
      </c>
      <c r="I16">
        <v>-53.9422553778383</v>
      </c>
      <c r="J16">
        <v>-55.451671870596698</v>
      </c>
      <c r="K16">
        <v>6.44213371271447E-3</v>
      </c>
      <c r="L16">
        <v>-1.8338086135982999E-2</v>
      </c>
      <c r="M16">
        <v>3.77214111769026E-3</v>
      </c>
      <c r="N16">
        <v>-38.772472415979301</v>
      </c>
      <c r="O16">
        <v>4.9812663896939401E-3</v>
      </c>
      <c r="P16">
        <v>-72.765123373359103</v>
      </c>
      <c r="Q16">
        <v>6.3139603182552203E-3</v>
      </c>
      <c r="R16">
        <v>-102.48759739632899</v>
      </c>
      <c r="S16">
        <v>0.16009170506279</v>
      </c>
      <c r="T16">
        <v>668.117992661671</v>
      </c>
      <c r="U16">
        <v>0.33570938487957802</v>
      </c>
      <c r="V16" s="14">
        <v>45245.46570601852</v>
      </c>
      <c r="W16">
        <v>2.5</v>
      </c>
      <c r="X16">
        <v>9.9364818004515406E-3</v>
      </c>
      <c r="Y16">
        <v>7.92011517646923E-3</v>
      </c>
      <c r="Z16" s="44">
        <f>((((N16/1000)+1)/((SMOW!$Z$4/1000)+1))-1)*1000</f>
        <v>-28.702002084099231</v>
      </c>
      <c r="AA16" s="44">
        <f>((((P16/1000)+1)/((SMOW!$AA$4/1000)+1))-1)*1000</f>
        <v>-53.676910248812717</v>
      </c>
      <c r="AB16" s="44">
        <f>Z16*SMOW!$AN$6</f>
        <v>-29.543247263841483</v>
      </c>
      <c r="AC16" s="44">
        <f>AA16*SMOW!$AN$12</f>
        <v>-55.196125478391473</v>
      </c>
      <c r="AD16" s="44">
        <f t="shared" si="0"/>
        <v>-29.988439204044706</v>
      </c>
      <c r="AE16" s="44">
        <f t="shared" si="0"/>
        <v>-56.777913216613584</v>
      </c>
      <c r="AF16" s="44">
        <f>(AD16-SMOW!AN$14*AE16)</f>
        <v>-9.7010256727330102E-3</v>
      </c>
      <c r="AG16" s="96">
        <f>AF16*1000</f>
        <v>-9.7010256727330102</v>
      </c>
      <c r="AH16" s="39">
        <f>AVERAGE(AG13:AG16)</f>
        <v>-9.8259831629210481</v>
      </c>
      <c r="AI16">
        <f>STDEV(AG13:AG16)</f>
        <v>4.5224878774008035</v>
      </c>
    </row>
    <row r="17" spans="1:34" x14ac:dyDescent="0.2">
      <c r="V17" s="14"/>
      <c r="Z17" s="44"/>
      <c r="AA17" s="44"/>
      <c r="AB17" s="44"/>
      <c r="AC17" s="44"/>
      <c r="AD17" s="44"/>
      <c r="AE17" s="44"/>
      <c r="AF17" s="44"/>
      <c r="AG17" s="45"/>
    </row>
    <row r="18" spans="1:34" x14ac:dyDescent="0.2">
      <c r="V18" s="14"/>
      <c r="Z18" s="44"/>
      <c r="AA18" s="44"/>
      <c r="AB18" s="44"/>
      <c r="AC18" s="44"/>
      <c r="AD18" s="44"/>
      <c r="AE18" s="44"/>
      <c r="AF18" s="44"/>
      <c r="AG18" s="45"/>
    </row>
    <row r="19" spans="1:34" x14ac:dyDescent="0.2">
      <c r="V19" s="14"/>
      <c r="Z19" s="44"/>
      <c r="AA19" s="44"/>
      <c r="AB19" s="44"/>
      <c r="AC19" s="44"/>
      <c r="AD19" s="44"/>
      <c r="AE19" s="44"/>
      <c r="AF19" s="44"/>
      <c r="AG19" s="45"/>
    </row>
    <row r="20" spans="1:34" x14ac:dyDescent="0.2">
      <c r="V20" s="14"/>
      <c r="Z20" s="44"/>
      <c r="AA20" s="44"/>
      <c r="AB20" s="44"/>
      <c r="AC20" s="44"/>
      <c r="AD20" s="44"/>
      <c r="AE20" s="44"/>
      <c r="AF20" s="44"/>
      <c r="AG20" s="45"/>
    </row>
    <row r="21" spans="1:34" x14ac:dyDescent="0.2">
      <c r="V21" s="14"/>
      <c r="Z21" s="44"/>
      <c r="AA21" s="44"/>
      <c r="AB21" s="44"/>
      <c r="AC21" s="44"/>
      <c r="AD21" s="44"/>
      <c r="AE21" s="44"/>
      <c r="AF21" s="44"/>
      <c r="AG21" s="45"/>
    </row>
    <row r="22" spans="1:34" x14ac:dyDescent="0.2">
      <c r="V22" s="14"/>
      <c r="Z22" s="44"/>
      <c r="AA22" s="44"/>
      <c r="AB22" s="44"/>
      <c r="AC22" s="44"/>
      <c r="AD22" s="44"/>
      <c r="AE22" s="44"/>
      <c r="AF22" s="44"/>
      <c r="AG22" s="45"/>
    </row>
    <row r="23" spans="1:34" x14ac:dyDescent="0.2">
      <c r="V23" s="14"/>
      <c r="Z23" s="76"/>
      <c r="AA23" s="76"/>
      <c r="AB23" s="76"/>
      <c r="AC23" s="76"/>
      <c r="AD23" s="76"/>
      <c r="AE23" s="76"/>
      <c r="AF23" s="44"/>
      <c r="AG23" s="45"/>
    </row>
    <row r="24" spans="1:34" x14ac:dyDescent="0.2">
      <c r="B24" s="20"/>
      <c r="F24" s="16"/>
      <c r="G24" s="16"/>
      <c r="H24" s="16"/>
      <c r="I24" s="16"/>
      <c r="J24" s="16"/>
      <c r="K24" s="16"/>
      <c r="L24" s="15"/>
      <c r="M24" s="15"/>
      <c r="X24" s="15"/>
      <c r="Y24" s="18" t="s">
        <v>35</v>
      </c>
      <c r="Z24" s="16">
        <f t="shared" ref="Z24:AG24" si="2">AVERAGE(Z4:Z23)</f>
        <v>-28.852978747974547</v>
      </c>
      <c r="AA24" s="16">
        <f t="shared" si="2"/>
        <v>-53.972420944208658</v>
      </c>
      <c r="AB24" s="16">
        <f t="shared" si="2"/>
        <v>-29.698648998496409</v>
      </c>
      <c r="AC24" s="16">
        <f t="shared" si="2"/>
        <v>-55.499999999999993</v>
      </c>
      <c r="AD24" s="16">
        <f t="shared" si="2"/>
        <v>-30.148589238174615</v>
      </c>
      <c r="AE24" s="16">
        <f t="shared" si="2"/>
        <v>-57.099610451250555</v>
      </c>
      <c r="AF24" s="16">
        <f t="shared" si="2"/>
        <v>5.0800856827848406E-6</v>
      </c>
      <c r="AG24" s="16">
        <f t="shared" si="2"/>
        <v>5.0800856827848406E-3</v>
      </c>
      <c r="AH24" s="18" t="s">
        <v>35</v>
      </c>
    </row>
    <row r="25" spans="1:34" x14ac:dyDescent="0.2">
      <c r="Y25" s="15"/>
      <c r="Z25" s="15"/>
      <c r="AA25" s="15"/>
      <c r="AB25" s="15"/>
      <c r="AC25" s="15"/>
      <c r="AF25" s="15"/>
      <c r="AG25" s="2">
        <f>STDEV(AG4:AG23)</f>
        <v>11.464126133185086</v>
      </c>
      <c r="AH25" s="18" t="s">
        <v>73</v>
      </c>
    </row>
    <row r="27" spans="1:34" x14ac:dyDescent="0.2">
      <c r="A27" s="17"/>
    </row>
    <row r="28" spans="1:34" x14ac:dyDescent="0.2">
      <c r="A28" t="s">
        <v>81</v>
      </c>
    </row>
    <row r="29" spans="1:34" x14ac:dyDescent="0.2">
      <c r="V29" s="14"/>
      <c r="Z29" s="76"/>
      <c r="AA29" s="76"/>
      <c r="AB29" s="76"/>
      <c r="AC29" s="76"/>
      <c r="AD29" s="76"/>
      <c r="AE29" s="76"/>
      <c r="AF29" s="44"/>
      <c r="AG29" s="45"/>
    </row>
    <row r="30" spans="1:34" x14ac:dyDescent="0.2">
      <c r="B30" s="20"/>
      <c r="C30" s="42"/>
      <c r="D30" s="4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4"/>
      <c r="W30" s="19"/>
      <c r="X30" s="15"/>
      <c r="Y30" s="15"/>
      <c r="Z30" s="16"/>
      <c r="AA30" s="16"/>
      <c r="AB30" s="16"/>
      <c r="AC30" s="16"/>
      <c r="AD30" s="16"/>
      <c r="AE30" s="16"/>
      <c r="AF30" s="15"/>
      <c r="AG30" s="2"/>
    </row>
    <row r="31" spans="1:34" x14ac:dyDescent="0.2">
      <c r="B31" s="20"/>
      <c r="C31" s="42"/>
      <c r="D31" s="4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4"/>
      <c r="X31" s="15"/>
      <c r="Y31" s="15"/>
      <c r="Z31" s="16"/>
      <c r="AA31" s="16"/>
      <c r="AB31" s="16"/>
      <c r="AC31" s="16"/>
      <c r="AD31" s="16"/>
      <c r="AE31" s="16"/>
      <c r="AF31" s="15"/>
      <c r="AG31" s="2"/>
    </row>
    <row r="32" spans="1:34" x14ac:dyDescent="0.2">
      <c r="B32" s="20"/>
      <c r="C32" s="42"/>
      <c r="D32" s="4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4"/>
      <c r="X32" s="15"/>
      <c r="Y32" s="15"/>
      <c r="Z32" s="16"/>
      <c r="AA32" s="16"/>
      <c r="AB32" s="16"/>
      <c r="AC32" s="16"/>
      <c r="AD32" s="16"/>
      <c r="AE32" s="16"/>
      <c r="AF32" s="15"/>
      <c r="AG32" s="2"/>
    </row>
    <row r="33" spans="1:37" x14ac:dyDescent="0.2">
      <c r="B33" s="20"/>
      <c r="C33" s="42"/>
      <c r="D33" s="4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4"/>
      <c r="X33" s="15"/>
      <c r="Y33" s="15"/>
      <c r="Z33" s="16"/>
      <c r="AA33" s="16"/>
      <c r="AB33" s="16"/>
      <c r="AC33" s="16"/>
      <c r="AD33" s="16"/>
      <c r="AE33" s="16"/>
      <c r="AF33" s="15"/>
      <c r="AG33" s="2"/>
      <c r="AH33" s="2"/>
      <c r="AI33" s="2"/>
    </row>
    <row r="34" spans="1:37" x14ac:dyDescent="0.2">
      <c r="B34" s="20"/>
      <c r="C34" s="42"/>
      <c r="D34" s="4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4"/>
      <c r="X34" s="15"/>
      <c r="Y34" s="15"/>
      <c r="Z34" s="16"/>
      <c r="AA34" s="16"/>
      <c r="AB34" s="16"/>
      <c r="AC34" s="16"/>
      <c r="AD34" s="16"/>
      <c r="AE34" s="16"/>
      <c r="AF34" s="15"/>
      <c r="AG34" s="2"/>
    </row>
    <row r="35" spans="1:37" x14ac:dyDescent="0.2">
      <c r="B35" s="20"/>
      <c r="C35" s="42"/>
      <c r="D35" s="42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4"/>
      <c r="X35" s="15"/>
      <c r="Y35" s="15"/>
      <c r="Z35" s="16"/>
      <c r="AA35" s="16"/>
      <c r="AB35" s="16"/>
      <c r="AC35" s="16"/>
      <c r="AD35" s="16"/>
      <c r="AE35" s="16"/>
      <c r="AF35" s="15"/>
      <c r="AG35" s="2"/>
    </row>
    <row r="36" spans="1:37" x14ac:dyDescent="0.2">
      <c r="B36" s="20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</row>
    <row r="37" spans="1:37" s="20" customFormat="1" x14ac:dyDescent="0.2">
      <c r="A37" s="46"/>
      <c r="C37" s="42"/>
      <c r="D37" s="42"/>
      <c r="E37" s="4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14"/>
      <c r="W37" s="47"/>
      <c r="X37" s="47"/>
      <c r="Y37" s="47"/>
      <c r="Z37" s="48"/>
      <c r="AA37" s="48"/>
      <c r="AB37" s="48"/>
      <c r="AC37" s="48"/>
      <c r="AD37" s="48"/>
      <c r="AE37" s="48"/>
      <c r="AF37" s="47"/>
      <c r="AG37" s="49"/>
      <c r="AH37" s="45"/>
      <c r="AI37" s="45"/>
    </row>
    <row r="38" spans="1:37" s="20" customFormat="1" x14ac:dyDescent="0.2">
      <c r="A38" s="46"/>
      <c r="C38" s="42"/>
      <c r="D38" s="42"/>
      <c r="E38" s="4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14"/>
      <c r="W38" s="47"/>
      <c r="X38" s="47"/>
      <c r="Y38" s="47"/>
      <c r="Z38" s="48"/>
      <c r="AA38" s="48"/>
      <c r="AB38" s="48"/>
      <c r="AC38" s="48"/>
      <c r="AD38" s="48"/>
      <c r="AE38" s="48"/>
      <c r="AF38" s="47"/>
      <c r="AG38" s="49"/>
    </row>
    <row r="39" spans="1:37" s="20" customFormat="1" x14ac:dyDescent="0.2">
      <c r="A39" s="46"/>
      <c r="C39" s="42"/>
      <c r="D39" s="42"/>
      <c r="E39" s="42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14"/>
      <c r="W39" s="47"/>
      <c r="X39" s="47"/>
      <c r="Y39" s="47"/>
      <c r="Z39" s="48"/>
      <c r="AA39" s="48"/>
      <c r="AB39" s="48"/>
      <c r="AC39" s="48"/>
      <c r="AD39" s="48"/>
      <c r="AE39" s="48"/>
      <c r="AF39" s="47"/>
      <c r="AG39" s="49"/>
    </row>
    <row r="40" spans="1:37" s="20" customFormat="1" x14ac:dyDescent="0.2">
      <c r="A40" s="46"/>
      <c r="C40" s="42"/>
      <c r="D40" s="42"/>
      <c r="E40" s="42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14"/>
      <c r="W40" s="47"/>
      <c r="X40" s="47"/>
      <c r="Y40" s="47"/>
      <c r="Z40" s="48"/>
      <c r="AA40" s="48"/>
      <c r="AB40" s="48"/>
      <c r="AC40" s="48"/>
      <c r="AD40" s="48"/>
      <c r="AE40" s="48"/>
      <c r="AF40" s="47"/>
      <c r="AG40" s="49"/>
      <c r="AH40" s="44"/>
      <c r="AI40" s="45"/>
      <c r="AJ40" s="45"/>
      <c r="AK40" s="45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2" spans="1:37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</row>
    <row r="43" spans="1:37" x14ac:dyDescent="0.2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X43" s="15"/>
      <c r="Y43" s="15"/>
      <c r="Z43" s="16"/>
      <c r="AA43" s="16"/>
      <c r="AB43" s="16"/>
      <c r="AC43" s="16"/>
      <c r="AD43" s="16"/>
      <c r="AE43" s="16"/>
      <c r="AF43" s="15"/>
      <c r="AG43" s="2"/>
    </row>
    <row r="44" spans="1:37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  <c r="AH49" s="51"/>
      <c r="AI49" s="53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  <c r="AH50" s="54"/>
      <c r="AI50" s="39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X53" s="15"/>
      <c r="Y53" s="15"/>
      <c r="Z53" s="16"/>
      <c r="AA53" s="16"/>
      <c r="AB53" s="16"/>
      <c r="AC53" s="16"/>
      <c r="AD53" s="16"/>
      <c r="AE53" s="16"/>
      <c r="AF53" s="15"/>
      <c r="AG53" s="2"/>
    </row>
    <row r="54" spans="2:35" x14ac:dyDescent="0.2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X54" s="15"/>
      <c r="Y54" s="15"/>
      <c r="Z54" s="16"/>
      <c r="AA54" s="16"/>
      <c r="AB54" s="16"/>
      <c r="AC54" s="16"/>
      <c r="AD54" s="16"/>
      <c r="AE54" s="16"/>
      <c r="AF54" s="15"/>
      <c r="AG54" s="2"/>
      <c r="AH54" s="55"/>
      <c r="AI54" s="55"/>
    </row>
    <row r="55" spans="2:35" x14ac:dyDescent="0.2">
      <c r="B55" s="20"/>
      <c r="C55" s="42"/>
      <c r="D55" s="4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4"/>
      <c r="W55" s="19"/>
      <c r="X55" s="15"/>
      <c r="Y55" s="15"/>
      <c r="Z55" s="16"/>
      <c r="AA55" s="16"/>
      <c r="AB55" s="16"/>
      <c r="AC55" s="16"/>
      <c r="AD55" s="16"/>
      <c r="AE55" s="16"/>
      <c r="AF55" s="15"/>
      <c r="AG55" s="2"/>
      <c r="AH55" s="56"/>
      <c r="AI55" s="56"/>
    </row>
    <row r="56" spans="2:35" x14ac:dyDescent="0.2">
      <c r="B56" s="20"/>
      <c r="C56" s="42"/>
      <c r="D56" s="42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4"/>
      <c r="W56" s="19"/>
      <c r="X56" s="15"/>
      <c r="Y56" s="15"/>
      <c r="Z56" s="16"/>
      <c r="AA56" s="16"/>
      <c r="AB56" s="16"/>
      <c r="AC56" s="16"/>
      <c r="AD56" s="16"/>
      <c r="AE56" s="16"/>
      <c r="AF56" s="15"/>
      <c r="AG56" s="2"/>
      <c r="AH56" s="2"/>
      <c r="AI56" s="2"/>
    </row>
    <row r="57" spans="2:35" x14ac:dyDescent="0.2">
      <c r="B57" s="20"/>
      <c r="C57" s="42"/>
      <c r="D57" s="42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4"/>
      <c r="W57" s="19"/>
      <c r="X57" s="15"/>
      <c r="Y57" s="15"/>
      <c r="Z57" s="16"/>
      <c r="AA57" s="16"/>
      <c r="AB57" s="16"/>
      <c r="AC57" s="16"/>
      <c r="AD57" s="16"/>
      <c r="AE57" s="16"/>
      <c r="AF57" s="15"/>
      <c r="AG57" s="2"/>
    </row>
  </sheetData>
  <dataValidations count="2">
    <dataValidation type="list" allowBlank="1" showInputMessage="1" showErrorMessage="1" sqref="D49:D57 D29:D44 D4:D23" xr:uid="{00000000-0002-0000-0200-000000000000}">
      <formula1>INDIRECT(C4)</formula1>
    </dataValidation>
    <dataValidation type="list" allowBlank="1" showInputMessage="1" showErrorMessage="1" sqref="C49:C57 C29:C44 C4:C23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9.5" bestFit="1" customWidth="1"/>
    <col min="2" max="2" width="7" style="20" customWidth="1"/>
    <col min="3" max="3" width="13.5" style="42" customWidth="1"/>
    <col min="4" max="4" width="12.6640625" style="42" customWidth="1"/>
    <col min="5" max="5" width="41.5" customWidth="1"/>
    <col min="6" max="7" width="17" style="15" bestFit="1" customWidth="1"/>
    <col min="8" max="8" width="16.33203125" style="15" bestFit="1" customWidth="1"/>
    <col min="9" max="10" width="18.1640625" style="15" bestFit="1" customWidth="1"/>
    <col min="11" max="11" width="16.33203125" style="15" bestFit="1" customWidth="1"/>
    <col min="12" max="12" width="17" style="15" bestFit="1" customWidth="1"/>
    <col min="13" max="13" width="16.33203125" style="15" bestFit="1" customWidth="1"/>
    <col min="14" max="14" width="18.1640625" style="15" bestFit="1" customWidth="1"/>
    <col min="15" max="15" width="16.33203125" style="15" bestFit="1" customWidth="1"/>
    <col min="16" max="16" width="18.1640625" style="15" bestFit="1" customWidth="1"/>
    <col min="17" max="17" width="16.33203125" style="15" bestFit="1" customWidth="1"/>
    <col min="18" max="18" width="18.1640625" style="15" bestFit="1" customWidth="1"/>
    <col min="19" max="19" width="16.33203125" style="15" bestFit="1" customWidth="1"/>
    <col min="20" max="20" width="18.5" style="15" bestFit="1" customWidth="1"/>
    <col min="21" max="21" width="16.33203125" style="15" bestFit="1" customWidth="1"/>
    <col min="22" max="22" width="21.5" style="15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8" customFormat="1" x14ac:dyDescent="0.2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4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">
      <c r="B2"/>
      <c r="C2"/>
      <c r="D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14"/>
      <c r="Z2" s="76"/>
      <c r="AA2" s="76"/>
      <c r="AB2" s="76"/>
      <c r="AC2" s="76"/>
      <c r="AD2" s="76"/>
      <c r="AE2" s="76"/>
      <c r="AF2" s="44"/>
      <c r="AG2" s="45"/>
      <c r="AH2" s="2"/>
      <c r="AI2" s="2"/>
    </row>
    <row r="3" spans="1:40" x14ac:dyDescent="0.2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76"/>
      <c r="AA3" s="76"/>
      <c r="AB3" s="76"/>
      <c r="AC3" s="76"/>
      <c r="AD3" s="76"/>
      <c r="AE3" s="76"/>
      <c r="AF3" s="44"/>
      <c r="AG3" s="45"/>
      <c r="AH3" s="2"/>
      <c r="AI3" s="2"/>
    </row>
    <row r="4" spans="1:40" x14ac:dyDescent="0.2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76"/>
      <c r="AA4" s="76"/>
      <c r="AB4" s="76"/>
      <c r="AC4" s="76"/>
      <c r="AD4" s="76"/>
      <c r="AE4" s="76"/>
      <c r="AF4" s="44"/>
      <c r="AG4" s="45"/>
      <c r="AH4" s="2"/>
      <c r="AI4" s="2"/>
    </row>
    <row r="5" spans="1:40" x14ac:dyDescent="0.2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Z7" s="76"/>
      <c r="AA7" s="76"/>
      <c r="AB7" s="76"/>
      <c r="AC7" s="76"/>
      <c r="AD7" s="76"/>
      <c r="AE7" s="76"/>
      <c r="AF7" s="44"/>
      <c r="AG7" s="45"/>
      <c r="AH7" s="2"/>
      <c r="AI7" s="2"/>
    </row>
    <row r="8" spans="1:40" x14ac:dyDescent="0.2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76"/>
      <c r="AA8" s="76"/>
      <c r="AB8" s="76"/>
      <c r="AC8" s="76"/>
      <c r="AD8" s="76"/>
      <c r="AE8" s="76"/>
      <c r="AF8" s="44"/>
      <c r="AG8" s="45"/>
      <c r="AK8" s="20"/>
      <c r="AL8" s="20"/>
      <c r="AM8" s="20"/>
      <c r="AN8" s="20"/>
    </row>
    <row r="9" spans="1:40" x14ac:dyDescent="0.2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X9" s="67"/>
      <c r="Z9" s="76"/>
      <c r="AA9" s="76"/>
      <c r="AB9" s="76"/>
      <c r="AC9" s="76"/>
      <c r="AD9" s="76"/>
      <c r="AE9" s="76"/>
      <c r="AF9" s="44"/>
      <c r="AG9" s="45"/>
    </row>
    <row r="10" spans="1:40" x14ac:dyDescent="0.2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76"/>
      <c r="AA10" s="76"/>
      <c r="AB10" s="76"/>
      <c r="AC10" s="76"/>
      <c r="AD10" s="76"/>
      <c r="AE10" s="76"/>
      <c r="AF10" s="44"/>
      <c r="AG10" s="45"/>
    </row>
    <row r="11" spans="1:40" x14ac:dyDescent="0.2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76"/>
      <c r="AA11" s="76"/>
      <c r="AB11" s="76"/>
      <c r="AC11" s="76"/>
      <c r="AD11" s="76"/>
      <c r="AE11" s="76"/>
      <c r="AF11" s="44"/>
      <c r="AG11" s="45"/>
      <c r="AH11" s="2"/>
      <c r="AI11" s="2"/>
    </row>
    <row r="12" spans="1:40" x14ac:dyDescent="0.2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76"/>
      <c r="AA12" s="76"/>
      <c r="AB12" s="76"/>
      <c r="AC12" s="76"/>
      <c r="AD12" s="76"/>
      <c r="AE12" s="76"/>
      <c r="AF12" s="44"/>
      <c r="AG12" s="45"/>
      <c r="AH12" s="2"/>
      <c r="AI12" s="2"/>
      <c r="AK12" s="20"/>
      <c r="AL12" s="20"/>
      <c r="AM12" s="20"/>
      <c r="AN12" s="20"/>
    </row>
    <row r="13" spans="1:40" x14ac:dyDescent="0.2"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76"/>
      <c r="AA13" s="76"/>
      <c r="AB13" s="76"/>
      <c r="AC13" s="76"/>
      <c r="AD13" s="76"/>
      <c r="AE13" s="76"/>
      <c r="AF13" s="44"/>
      <c r="AG13" s="45"/>
    </row>
    <row r="14" spans="1:40" x14ac:dyDescent="0.2">
      <c r="B14"/>
      <c r="C14"/>
      <c r="D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14"/>
      <c r="Z14" s="76"/>
      <c r="AA14" s="76"/>
      <c r="AB14" s="76"/>
      <c r="AC14" s="76"/>
      <c r="AD14" s="76"/>
      <c r="AE14" s="76"/>
      <c r="AF14" s="44"/>
      <c r="AG14" s="45"/>
    </row>
    <row r="15" spans="1:40" x14ac:dyDescent="0.2">
      <c r="B15"/>
      <c r="C15"/>
      <c r="D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4"/>
      <c r="Z15" s="76"/>
      <c r="AA15" s="76"/>
      <c r="AB15" s="76"/>
      <c r="AC15" s="76"/>
      <c r="AD15" s="76"/>
      <c r="AE15" s="76"/>
      <c r="AF15" s="44"/>
      <c r="AG15" s="45"/>
      <c r="AH15" s="2"/>
      <c r="AI15" s="2"/>
    </row>
    <row r="16" spans="1:40" x14ac:dyDescent="0.2">
      <c r="B16"/>
      <c r="C16"/>
      <c r="D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4"/>
      <c r="Z16" s="76"/>
      <c r="AA16" s="76"/>
      <c r="AB16" s="76"/>
      <c r="AC16" s="76"/>
      <c r="AD16" s="76"/>
      <c r="AE16" s="76"/>
      <c r="AF16" s="44"/>
      <c r="AG16" s="45"/>
    </row>
    <row r="17" spans="2:41" x14ac:dyDescent="0.2">
      <c r="B17"/>
      <c r="C17"/>
      <c r="D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4"/>
      <c r="Z17" s="76"/>
      <c r="AA17" s="76"/>
      <c r="AB17" s="76"/>
      <c r="AC17" s="76"/>
      <c r="AD17" s="76"/>
      <c r="AE17" s="76"/>
      <c r="AF17" s="44"/>
      <c r="AG17" s="45"/>
    </row>
    <row r="18" spans="2:41" x14ac:dyDescent="0.2">
      <c r="B18"/>
      <c r="C18"/>
      <c r="D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4"/>
      <c r="Z18" s="76"/>
      <c r="AA18" s="76"/>
      <c r="AB18" s="76"/>
      <c r="AC18" s="76"/>
      <c r="AD18" s="76"/>
      <c r="AE18" s="76"/>
      <c r="AF18" s="44"/>
      <c r="AG18" s="45"/>
      <c r="AK18" s="20"/>
      <c r="AL18" s="20"/>
      <c r="AM18" s="20"/>
      <c r="AN18" s="20"/>
    </row>
    <row r="19" spans="2:41" x14ac:dyDescent="0.2">
      <c r="B19"/>
      <c r="C19"/>
      <c r="D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4"/>
      <c r="Z19" s="76"/>
      <c r="AA19" s="76"/>
      <c r="AB19" s="76"/>
      <c r="AC19" s="76"/>
      <c r="AD19" s="76"/>
      <c r="AE19" s="76"/>
      <c r="AF19" s="44"/>
      <c r="AG19" s="45"/>
      <c r="AH19" s="2"/>
      <c r="AI19" s="2"/>
      <c r="AK19" s="20"/>
      <c r="AL19" s="20"/>
      <c r="AM19" s="20"/>
      <c r="AN19" s="20"/>
    </row>
    <row r="20" spans="2:41" x14ac:dyDescent="0.2">
      <c r="B20"/>
      <c r="C20"/>
      <c r="D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4"/>
      <c r="Z20" s="76"/>
      <c r="AA20" s="76"/>
      <c r="AB20" s="76"/>
      <c r="AC20" s="76"/>
      <c r="AD20" s="76"/>
      <c r="AE20" s="76"/>
      <c r="AF20" s="44"/>
      <c r="AG20" s="45"/>
      <c r="AK20" s="20"/>
      <c r="AL20" s="20"/>
      <c r="AM20" s="20"/>
      <c r="AN20" s="20"/>
    </row>
    <row r="21" spans="2:41" x14ac:dyDescent="0.2">
      <c r="B21"/>
      <c r="C21"/>
      <c r="D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4"/>
      <c r="Z21" s="76"/>
      <c r="AA21" s="76"/>
      <c r="AB21" s="76"/>
      <c r="AC21" s="76"/>
      <c r="AD21" s="76"/>
      <c r="AE21" s="76"/>
      <c r="AF21" s="44"/>
      <c r="AG21" s="45"/>
      <c r="AH21" s="2"/>
      <c r="AI21" s="2"/>
      <c r="AK21" s="20"/>
      <c r="AL21" s="20"/>
      <c r="AM21" s="20"/>
      <c r="AN21" s="20"/>
    </row>
    <row r="22" spans="2:41" x14ac:dyDescent="0.2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76"/>
      <c r="AA22" s="76"/>
      <c r="AB22" s="76"/>
      <c r="AC22" s="76"/>
      <c r="AD22" s="76"/>
      <c r="AE22" s="76"/>
      <c r="AF22" s="44"/>
      <c r="AG22" s="45"/>
      <c r="AK22" s="20"/>
      <c r="AL22" s="20"/>
      <c r="AM22" s="20"/>
      <c r="AN22" s="20"/>
    </row>
    <row r="23" spans="2:41" x14ac:dyDescent="0.2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76"/>
      <c r="AA23" s="76"/>
      <c r="AB23" s="76"/>
      <c r="AC23" s="76"/>
      <c r="AD23" s="76"/>
      <c r="AE23" s="76"/>
      <c r="AF23" s="44"/>
      <c r="AG23" s="45"/>
      <c r="AK23" s="20"/>
      <c r="AL23" s="20"/>
      <c r="AM23" s="20"/>
      <c r="AN23" s="20"/>
    </row>
    <row r="24" spans="2:41" x14ac:dyDescent="0.2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76"/>
      <c r="AA24" s="76"/>
      <c r="AB24" s="76"/>
      <c r="AC24" s="76"/>
      <c r="AD24" s="76"/>
      <c r="AE24" s="76"/>
      <c r="AF24" s="44"/>
      <c r="AG24" s="45"/>
      <c r="AH24" s="2"/>
      <c r="AI24" s="2"/>
      <c r="AK24" s="20"/>
      <c r="AL24" s="20"/>
      <c r="AM24" s="20"/>
      <c r="AN24" s="20"/>
    </row>
    <row r="25" spans="2:41" x14ac:dyDescent="0.2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76"/>
      <c r="AA25" s="76"/>
      <c r="AB25" s="76"/>
      <c r="AC25" s="76"/>
      <c r="AD25" s="76"/>
      <c r="AE25" s="76"/>
      <c r="AF25" s="44"/>
      <c r="AG25" s="45"/>
      <c r="AK25" s="20"/>
      <c r="AL25" s="20"/>
      <c r="AM25" s="20"/>
      <c r="AN25" s="20"/>
    </row>
    <row r="26" spans="2:41" x14ac:dyDescent="0.2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76"/>
      <c r="AA26" s="76"/>
      <c r="AB26" s="76"/>
      <c r="AC26" s="76"/>
      <c r="AD26" s="76"/>
      <c r="AE26" s="76"/>
      <c r="AF26" s="44"/>
      <c r="AG26" s="45"/>
      <c r="AH26" s="2"/>
      <c r="AI26" s="2"/>
      <c r="AK26" s="20"/>
      <c r="AL26" s="20"/>
      <c r="AM26" s="20"/>
      <c r="AN26" s="20"/>
    </row>
    <row r="27" spans="2:41" x14ac:dyDescent="0.2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7"/>
      <c r="Z27" s="76"/>
      <c r="AA27" s="76"/>
      <c r="AB27" s="76"/>
      <c r="AC27" s="76"/>
      <c r="AD27" s="76"/>
      <c r="AE27" s="76"/>
      <c r="AF27" s="44"/>
      <c r="AG27" s="45"/>
      <c r="AK27" s="20"/>
      <c r="AL27" s="20"/>
      <c r="AM27" s="20"/>
      <c r="AN27" s="20"/>
    </row>
    <row r="28" spans="2:41" x14ac:dyDescent="0.2">
      <c r="C28" s="63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2:41" x14ac:dyDescent="0.2">
      <c r="C29" s="63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2:41" x14ac:dyDescent="0.2">
      <c r="C30" s="63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">
      <c r="A50" s="20"/>
      <c r="B50" s="42"/>
      <c r="D50"/>
      <c r="E50" s="15"/>
      <c r="V50"/>
    </row>
    <row r="51" spans="1:22" x14ac:dyDescent="0.2">
      <c r="A51" s="20"/>
      <c r="B51" s="42"/>
      <c r="D51"/>
      <c r="E51" s="15"/>
      <c r="V51"/>
    </row>
    <row r="52" spans="1:22" x14ac:dyDescent="0.2">
      <c r="A52" s="20"/>
      <c r="B52" s="42"/>
      <c r="D52"/>
      <c r="E52" s="15"/>
      <c r="V52"/>
    </row>
    <row r="53" spans="1:22" x14ac:dyDescent="0.2">
      <c r="A53" s="20"/>
      <c r="B53" s="42"/>
      <c r="D53"/>
      <c r="E53" s="15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activeCell="D32" sqref="D32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24.6640625" customWidth="1"/>
    <col min="5" max="5" width="21.5" customWidth="1"/>
    <col min="6" max="7" width="13.5" customWidth="1"/>
    <col min="8" max="8" width="12.5" customWidth="1"/>
    <col min="9" max="9" width="13.5" customWidth="1"/>
  </cols>
  <sheetData>
    <row r="1" spans="1:9" x14ac:dyDescent="0.2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1" t="s">
        <v>119</v>
      </c>
      <c r="H1" s="75" t="s">
        <v>132</v>
      </c>
      <c r="I1" s="71" t="s">
        <v>142</v>
      </c>
    </row>
    <row r="2" spans="1:9" x14ac:dyDescent="0.2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2" t="s">
        <v>121</v>
      </c>
      <c r="H2" s="77" t="s">
        <v>134</v>
      </c>
      <c r="I2" s="74" t="s">
        <v>141</v>
      </c>
    </row>
    <row r="3" spans="1:9" x14ac:dyDescent="0.2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3" t="s">
        <v>120</v>
      </c>
      <c r="H3" s="78" t="s">
        <v>133</v>
      </c>
    </row>
    <row r="4" spans="1:9" x14ac:dyDescent="0.2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2" t="s">
        <v>122</v>
      </c>
      <c r="H4" s="77" t="s">
        <v>143</v>
      </c>
      <c r="I4" s="72"/>
    </row>
    <row r="5" spans="1:9" x14ac:dyDescent="0.2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3" t="s">
        <v>125</v>
      </c>
      <c r="H5" s="77" t="s">
        <v>144</v>
      </c>
      <c r="I5" s="73"/>
    </row>
    <row r="6" spans="1:9" x14ac:dyDescent="0.2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2"/>
      <c r="I6" s="72"/>
    </row>
    <row r="7" spans="1:9" x14ac:dyDescent="0.2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">
      <c r="B11" t="s">
        <v>104</v>
      </c>
      <c r="C11" t="s">
        <v>89</v>
      </c>
      <c r="D11" t="s">
        <v>90</v>
      </c>
      <c r="E11" t="s">
        <v>97</v>
      </c>
    </row>
    <row r="12" spans="1:9" x14ac:dyDescent="0.2">
      <c r="B12" t="s">
        <v>70</v>
      </c>
      <c r="C12" t="s">
        <v>98</v>
      </c>
      <c r="D12" t="s">
        <v>92</v>
      </c>
      <c r="E12" t="s">
        <v>139</v>
      </c>
    </row>
    <row r="13" spans="1:9" x14ac:dyDescent="0.2">
      <c r="C13" t="s">
        <v>100</v>
      </c>
      <c r="D13" t="s">
        <v>93</v>
      </c>
      <c r="E13" t="s">
        <v>99</v>
      </c>
    </row>
    <row r="14" spans="1:9" x14ac:dyDescent="0.2">
      <c r="C14" t="s">
        <v>111</v>
      </c>
      <c r="D14" t="s">
        <v>95</v>
      </c>
      <c r="E14" t="s">
        <v>103</v>
      </c>
    </row>
    <row r="15" spans="1:9" x14ac:dyDescent="0.2">
      <c r="C15" t="s">
        <v>116</v>
      </c>
      <c r="D15" t="s">
        <v>105</v>
      </c>
      <c r="E15" t="s">
        <v>108</v>
      </c>
    </row>
    <row r="16" spans="1:9" x14ac:dyDescent="0.2">
      <c r="C16" t="s">
        <v>117</v>
      </c>
      <c r="D16" t="s">
        <v>106</v>
      </c>
      <c r="E16" t="s">
        <v>109</v>
      </c>
    </row>
    <row r="17" spans="1:5" x14ac:dyDescent="0.2">
      <c r="D17" t="s">
        <v>56</v>
      </c>
      <c r="E17" t="s">
        <v>56</v>
      </c>
    </row>
    <row r="18" spans="1:5" x14ac:dyDescent="0.2">
      <c r="D18" t="s">
        <v>118</v>
      </c>
      <c r="E18" t="s">
        <v>124</v>
      </c>
    </row>
    <row r="19" spans="1:5" x14ac:dyDescent="0.2">
      <c r="A19" t="s">
        <v>64</v>
      </c>
      <c r="B19" t="s">
        <v>57</v>
      </c>
      <c r="D19" t="s">
        <v>128</v>
      </c>
      <c r="E19" t="s">
        <v>123</v>
      </c>
    </row>
    <row r="20" spans="1:5" x14ac:dyDescent="0.2">
      <c r="A20" s="58" t="s">
        <v>62</v>
      </c>
      <c r="B20" s="58" t="s">
        <v>77</v>
      </c>
      <c r="D20" t="s">
        <v>154</v>
      </c>
      <c r="E20" t="s">
        <v>129</v>
      </c>
    </row>
    <row r="21" spans="1:5" x14ac:dyDescent="0.2">
      <c r="D21" t="s">
        <v>138</v>
      </c>
      <c r="E21" t="s">
        <v>131</v>
      </c>
    </row>
    <row r="22" spans="1:5" x14ac:dyDescent="0.2">
      <c r="D22" t="s">
        <v>137</v>
      </c>
      <c r="E22" t="s">
        <v>135</v>
      </c>
    </row>
    <row r="23" spans="1:5" x14ac:dyDescent="0.2">
      <c r="D23" t="s">
        <v>146</v>
      </c>
      <c r="E23" t="s">
        <v>136</v>
      </c>
    </row>
    <row r="24" spans="1:5" x14ac:dyDescent="0.2">
      <c r="D24" t="s">
        <v>147</v>
      </c>
      <c r="E24" t="s">
        <v>137</v>
      </c>
    </row>
    <row r="25" spans="1:5" x14ac:dyDescent="0.2">
      <c r="D25" t="s">
        <v>148</v>
      </c>
      <c r="E25" t="s">
        <v>151</v>
      </c>
    </row>
    <row r="26" spans="1:5" x14ac:dyDescent="0.2">
      <c r="D26" t="s">
        <v>149</v>
      </c>
      <c r="E26" t="s">
        <v>152</v>
      </c>
    </row>
    <row r="27" spans="1:5" x14ac:dyDescent="0.2">
      <c r="D27" t="s">
        <v>150</v>
      </c>
      <c r="E27" t="s">
        <v>130</v>
      </c>
    </row>
    <row r="28" spans="1:5" x14ac:dyDescent="0.2">
      <c r="D28" t="s">
        <v>153</v>
      </c>
      <c r="E28" t="s">
        <v>157</v>
      </c>
    </row>
    <row r="29" spans="1:5" x14ac:dyDescent="0.2">
      <c r="D29" t="s">
        <v>155</v>
      </c>
      <c r="E29" t="s">
        <v>158</v>
      </c>
    </row>
    <row r="30" spans="1:5" x14ac:dyDescent="0.2">
      <c r="D30" t="s">
        <v>156</v>
      </c>
    </row>
    <row r="31" spans="1:5" x14ac:dyDescent="0.2">
      <c r="D31" t="s">
        <v>159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Andrews, Kirsten</cp:lastModifiedBy>
  <cp:lastPrinted>2018-07-24T20:05:26Z</cp:lastPrinted>
  <dcterms:created xsi:type="dcterms:W3CDTF">2018-05-08T13:04:56Z</dcterms:created>
  <dcterms:modified xsi:type="dcterms:W3CDTF">2024-03-27T20:24:19Z</dcterms:modified>
</cp:coreProperties>
</file>