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R:\D17O Reactor Spreadsheets\Active Reactor\"/>
    </mc:Choice>
  </mc:AlternateContent>
  <bookViews>
    <workbookView xWindow="0" yWindow="0" windowWidth="21600" windowHeight="9600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6" i="10" l="1"/>
  <c r="AI136" i="10"/>
  <c r="AI163" i="10" l="1"/>
  <c r="AH163" i="10"/>
  <c r="Z163" i="10"/>
  <c r="AB163" i="10" s="1"/>
  <c r="AD163" i="10" s="1"/>
  <c r="AA163" i="10"/>
  <c r="AC163" i="10" s="1"/>
  <c r="AE163" i="10" s="1"/>
  <c r="Z162" i="10"/>
  <c r="AA162" i="10"/>
  <c r="AB162" i="10"/>
  <c r="AC162" i="10"/>
  <c r="AD162" i="10"/>
  <c r="AE162" i="10"/>
  <c r="AF162" i="10"/>
  <c r="AG162" i="10" s="1"/>
  <c r="AI161" i="10"/>
  <c r="AH161" i="10"/>
  <c r="AB161" i="10"/>
  <c r="AD161" i="10" s="1"/>
  <c r="AF161" i="10" s="1"/>
  <c r="AG161" i="10" s="1"/>
  <c r="AA161" i="10"/>
  <c r="AC161" i="10" s="1"/>
  <c r="AE161" i="10" s="1"/>
  <c r="Z161" i="10"/>
  <c r="AB160" i="10"/>
  <c r="AD160" i="10" s="1"/>
  <c r="AA160" i="10"/>
  <c r="AC160" i="10" s="1"/>
  <c r="AE160" i="10" s="1"/>
  <c r="Z160" i="10"/>
  <c r="AI159" i="10"/>
  <c r="AH159" i="10"/>
  <c r="AA159" i="10"/>
  <c r="AC159" i="10" s="1"/>
  <c r="AE159" i="10" s="1"/>
  <c r="Z159" i="10"/>
  <c r="AB159" i="10" s="1"/>
  <c r="AD159" i="10" s="1"/>
  <c r="AA158" i="10"/>
  <c r="AC158" i="10" s="1"/>
  <c r="AE158" i="10" s="1"/>
  <c r="Z158" i="10"/>
  <c r="AB158" i="10" s="1"/>
  <c r="AD158" i="10" s="1"/>
  <c r="AF158" i="10" s="1"/>
  <c r="AG158" i="10" s="1"/>
  <c r="AI157" i="10"/>
  <c r="AH157" i="10"/>
  <c r="AA157" i="10"/>
  <c r="AC157" i="10" s="1"/>
  <c r="AE157" i="10" s="1"/>
  <c r="Z157" i="10"/>
  <c r="AB157" i="10" s="1"/>
  <c r="AD157" i="10" s="1"/>
  <c r="AF157" i="10" s="1"/>
  <c r="AG157" i="10" s="1"/>
  <c r="AC156" i="10"/>
  <c r="AE156" i="10" s="1"/>
  <c r="AB156" i="10"/>
  <c r="AD156" i="10" s="1"/>
  <c r="AF156" i="10" s="1"/>
  <c r="AG156" i="10" s="1"/>
  <c r="AA156" i="10"/>
  <c r="Z156" i="10"/>
  <c r="AI155" i="10"/>
  <c r="AH155" i="10"/>
  <c r="AA155" i="10"/>
  <c r="AC155" i="10" s="1"/>
  <c r="AE155" i="10" s="1"/>
  <c r="Z155" i="10"/>
  <c r="AB155" i="10" s="1"/>
  <c r="AD155" i="10" s="1"/>
  <c r="AF155" i="10" s="1"/>
  <c r="AG155" i="10" s="1"/>
  <c r="AB154" i="10"/>
  <c r="AD154" i="10" s="1"/>
  <c r="AA154" i="10"/>
  <c r="AC154" i="10" s="1"/>
  <c r="AE154" i="10" s="1"/>
  <c r="Z154" i="10"/>
  <c r="AI153" i="10"/>
  <c r="AH153" i="10"/>
  <c r="AA153" i="10"/>
  <c r="AC153" i="10" s="1"/>
  <c r="AE153" i="10" s="1"/>
  <c r="Z153" i="10"/>
  <c r="AB153" i="10" s="1"/>
  <c r="AD153" i="10" s="1"/>
  <c r="AF153" i="10" s="1"/>
  <c r="AG153" i="10" s="1"/>
  <c r="AA152" i="10"/>
  <c r="AC152" i="10" s="1"/>
  <c r="AE152" i="10" s="1"/>
  <c r="Z152" i="10"/>
  <c r="AB152" i="10" s="1"/>
  <c r="AD152" i="10" s="1"/>
  <c r="AF152" i="10" s="1"/>
  <c r="AG152" i="10" s="1"/>
  <c r="AI151" i="10"/>
  <c r="AH151" i="10"/>
  <c r="Z151" i="10"/>
  <c r="AA151" i="10"/>
  <c r="AB151" i="10"/>
  <c r="AC151" i="10"/>
  <c r="AD151" i="10"/>
  <c r="AE151" i="10"/>
  <c r="AF151" i="10"/>
  <c r="AG151" i="10" s="1"/>
  <c r="AI149" i="10"/>
  <c r="AA150" i="10"/>
  <c r="AC150" i="10" s="1"/>
  <c r="AE150" i="10" s="1"/>
  <c r="Z150" i="10"/>
  <c r="AB150" i="10" s="1"/>
  <c r="AD150" i="10" s="1"/>
  <c r="AF150" i="10" s="1"/>
  <c r="AG150" i="10" s="1"/>
  <c r="AH149" i="10"/>
  <c r="Z149" i="10"/>
  <c r="AA149" i="10"/>
  <c r="AB149" i="10"/>
  <c r="AC149" i="10"/>
  <c r="AD149" i="10"/>
  <c r="AE149" i="10"/>
  <c r="AF149" i="10"/>
  <c r="AG149" i="10" s="1"/>
  <c r="Z148" i="10"/>
  <c r="AA148" i="10"/>
  <c r="AB148" i="10"/>
  <c r="AD148" i="10" s="1"/>
  <c r="AC148" i="10"/>
  <c r="AE148" i="10" s="1"/>
  <c r="AF163" i="10" l="1"/>
  <c r="AG163" i="10" s="1"/>
  <c r="AF160" i="10"/>
  <c r="AG160" i="10" s="1"/>
  <c r="AF159" i="10"/>
  <c r="AG159" i="10" s="1"/>
  <c r="AF154" i="10"/>
  <c r="AG154" i="10" s="1"/>
  <c r="AF148" i="10"/>
  <c r="AG148" i="10" s="1"/>
  <c r="Z147" i="10" l="1"/>
  <c r="AB147" i="10" s="1"/>
  <c r="AD147" i="10" s="1"/>
  <c r="AF147" i="10" s="1"/>
  <c r="AG147" i="10" s="1"/>
  <c r="AA147" i="10"/>
  <c r="AC147" i="10" s="1"/>
  <c r="AE147" i="10" s="1"/>
  <c r="AI146" i="10"/>
  <c r="AH146" i="10"/>
  <c r="Z146" i="10"/>
  <c r="AB146" i="10" s="1"/>
  <c r="AD146" i="10" s="1"/>
  <c r="AA146" i="10"/>
  <c r="AC146" i="10" s="1"/>
  <c r="AE146" i="10" s="1"/>
  <c r="Z145" i="10"/>
  <c r="AB145" i="10" s="1"/>
  <c r="AD145" i="10" s="1"/>
  <c r="AF145" i="10" s="1"/>
  <c r="AG145" i="10" s="1"/>
  <c r="AA145" i="10"/>
  <c r="AC145" i="10" s="1"/>
  <c r="AE145" i="10" s="1"/>
  <c r="AI144" i="10"/>
  <c r="AH144" i="10"/>
  <c r="Z144" i="10"/>
  <c r="AB144" i="10" s="1"/>
  <c r="AD144" i="10" s="1"/>
  <c r="AF144" i="10" s="1"/>
  <c r="AG144" i="10" s="1"/>
  <c r="AA144" i="10"/>
  <c r="AC144" i="10"/>
  <c r="AE144" i="10"/>
  <c r="Z143" i="10"/>
  <c r="AB143" i="10" s="1"/>
  <c r="AD143" i="10" s="1"/>
  <c r="AF143" i="10" s="1"/>
  <c r="AG143" i="10" s="1"/>
  <c r="AA143" i="10"/>
  <c r="AC143" i="10"/>
  <c r="AE143" i="10"/>
  <c r="AI142" i="10"/>
  <c r="AH142" i="10"/>
  <c r="Z142" i="10"/>
  <c r="AB142" i="10" s="1"/>
  <c r="AD142" i="10" s="1"/>
  <c r="AA142" i="10"/>
  <c r="AC142" i="10" s="1"/>
  <c r="AE142" i="10" s="1"/>
  <c r="Z141" i="10"/>
  <c r="AA141" i="10"/>
  <c r="AB141" i="10"/>
  <c r="AC141" i="10"/>
  <c r="AD141" i="10"/>
  <c r="AE141" i="10"/>
  <c r="AF141" i="10"/>
  <c r="AG141" i="10" s="1"/>
  <c r="AI140" i="10"/>
  <c r="AH140" i="10"/>
  <c r="Z140" i="10"/>
  <c r="AB140" i="10" s="1"/>
  <c r="AD140" i="10" s="1"/>
  <c r="AF140" i="10" s="1"/>
  <c r="AG140" i="10" s="1"/>
  <c r="AA140" i="10"/>
  <c r="AC140" i="10" s="1"/>
  <c r="AE140" i="10" s="1"/>
  <c r="Z139" i="10"/>
  <c r="AA139" i="10"/>
  <c r="AB139" i="10"/>
  <c r="AC139" i="10"/>
  <c r="AD139" i="10"/>
  <c r="AE139" i="10"/>
  <c r="AF139" i="10"/>
  <c r="AG139" i="10" s="1"/>
  <c r="AI138" i="10"/>
  <c r="AH138" i="10"/>
  <c r="Z138" i="10"/>
  <c r="AA138" i="10"/>
  <c r="AB138" i="10"/>
  <c r="AC138" i="10"/>
  <c r="AE138" i="10" s="1"/>
  <c r="AD138" i="10"/>
  <c r="AF138" i="10" s="1"/>
  <c r="AG138" i="10" s="1"/>
  <c r="Z137" i="10"/>
  <c r="AB137" i="10" s="1"/>
  <c r="AD137" i="10" s="1"/>
  <c r="AA137" i="10"/>
  <c r="AC137" i="10" s="1"/>
  <c r="AE137" i="10" s="1"/>
  <c r="Z136" i="10"/>
  <c r="AB136" i="10" s="1"/>
  <c r="AD136" i="10" s="1"/>
  <c r="AF136" i="10" s="1"/>
  <c r="AG136" i="10" s="1"/>
  <c r="AA136" i="10"/>
  <c r="AC136" i="10" s="1"/>
  <c r="AE136" i="10" s="1"/>
  <c r="Z135" i="10"/>
  <c r="AA135" i="10"/>
  <c r="AC135" i="10" s="1"/>
  <c r="AE135" i="10" s="1"/>
  <c r="AB135" i="10"/>
  <c r="AD135" i="10"/>
  <c r="AA134" i="10"/>
  <c r="AC134" i="10" s="1"/>
  <c r="AE134" i="10" s="1"/>
  <c r="Z134" i="10"/>
  <c r="AB134" i="10" s="1"/>
  <c r="AD134" i="10" s="1"/>
  <c r="AF134" i="10" s="1"/>
  <c r="AG134" i="10" s="1"/>
  <c r="AI133" i="10"/>
  <c r="AH133" i="10"/>
  <c r="Z133" i="10"/>
  <c r="AA133" i="10"/>
  <c r="AB133" i="10"/>
  <c r="AD133" i="10" s="1"/>
  <c r="AF133" i="10" s="1"/>
  <c r="AG133" i="10" s="1"/>
  <c r="AC133" i="10"/>
  <c r="AE133" i="10"/>
  <c r="Z132" i="10"/>
  <c r="AA132" i="10"/>
  <c r="AB132" i="10"/>
  <c r="AC132" i="10"/>
  <c r="AE132" i="10" s="1"/>
  <c r="AD132" i="10"/>
  <c r="AH131" i="10"/>
  <c r="AI128" i="10"/>
  <c r="AH128" i="10"/>
  <c r="AI131" i="10"/>
  <c r="Z131" i="10"/>
  <c r="AA131" i="10"/>
  <c r="AB131" i="10"/>
  <c r="AC131" i="10"/>
  <c r="AD131" i="10"/>
  <c r="AE131" i="10"/>
  <c r="AF131" i="10"/>
  <c r="AG131" i="10" s="1"/>
  <c r="Z129" i="10"/>
  <c r="AA129" i="10"/>
  <c r="AB129" i="10"/>
  <c r="AC129" i="10"/>
  <c r="AD129" i="10"/>
  <c r="AF129" i="10" s="1"/>
  <c r="AG129" i="10" s="1"/>
  <c r="AE129" i="10"/>
  <c r="Z130" i="10"/>
  <c r="AA130" i="10"/>
  <c r="AC130" i="10" s="1"/>
  <c r="AE130" i="10" s="1"/>
  <c r="AB130" i="10"/>
  <c r="AD130" i="10"/>
  <c r="Z17" i="8"/>
  <c r="AA17" i="8"/>
  <c r="Z128" i="10"/>
  <c r="AA128" i="10"/>
  <c r="AA16" i="8"/>
  <c r="Z16" i="8"/>
  <c r="Z127" i="10"/>
  <c r="AA127" i="10"/>
  <c r="AF146" i="10" l="1"/>
  <c r="AG146" i="10" s="1"/>
  <c r="AF142" i="10"/>
  <c r="AG142" i="10" s="1"/>
  <c r="AF137" i="10"/>
  <c r="AG137" i="10" s="1"/>
  <c r="AF135" i="10"/>
  <c r="AG135" i="10" s="1"/>
  <c r="AF132" i="10"/>
  <c r="AG132" i="10" s="1"/>
  <c r="AF130" i="10"/>
  <c r="AG130" i="10" s="1"/>
  <c r="Z126" i="10"/>
  <c r="AA126" i="10"/>
  <c r="AA22" i="8"/>
  <c r="Z22" i="8"/>
  <c r="Z15" i="8"/>
  <c r="AA15" i="8"/>
  <c r="Z125" i="10"/>
  <c r="AA125" i="10"/>
  <c r="AA14" i="8"/>
  <c r="Z14" i="8"/>
  <c r="Z124" i="10"/>
  <c r="AA124" i="10"/>
  <c r="Z31" i="7"/>
  <c r="AA31" i="7"/>
  <c r="AB4" i="7" l="1"/>
  <c r="AA4" i="7"/>
  <c r="Z4" i="7"/>
  <c r="Z123" i="10" l="1"/>
  <c r="Z30" i="7"/>
  <c r="AA123" i="10"/>
  <c r="AA30" i="7"/>
  <c r="Z29" i="7"/>
  <c r="Z122" i="10"/>
  <c r="AA29" i="7"/>
  <c r="AA122" i="10"/>
  <c r="Z28" i="7"/>
  <c r="Z121" i="10"/>
  <c r="AA28" i="7"/>
  <c r="AA121" i="10"/>
  <c r="Z112" i="10"/>
  <c r="Z120" i="10"/>
  <c r="Z109" i="10"/>
  <c r="Z119" i="10"/>
  <c r="Z118" i="10"/>
  <c r="Z111" i="10"/>
  <c r="Z113" i="10"/>
  <c r="Z115" i="10"/>
  <c r="Z110" i="10"/>
  <c r="Z116" i="10"/>
  <c r="Z117" i="10"/>
  <c r="Z114" i="10"/>
  <c r="Z104" i="10"/>
  <c r="Z107" i="10"/>
  <c r="Z108" i="10"/>
  <c r="Z105" i="10"/>
  <c r="Z106" i="10"/>
  <c r="Z103" i="10"/>
  <c r="Z96" i="10"/>
  <c r="Z94" i="10"/>
  <c r="Z91" i="10"/>
  <c r="Z75" i="10"/>
  <c r="Z98" i="10"/>
  <c r="Z97" i="10"/>
  <c r="Z88" i="10"/>
  <c r="Z72" i="10"/>
  <c r="Z65" i="10"/>
  <c r="Z77" i="10"/>
  <c r="Z67" i="10"/>
  <c r="Z69" i="10"/>
  <c r="Z71" i="10"/>
  <c r="Z83" i="10"/>
  <c r="Z92" i="10"/>
  <c r="Z73" i="10"/>
  <c r="Z81" i="10"/>
  <c r="Z102" i="10"/>
  <c r="Z99" i="10"/>
  <c r="Z80" i="10"/>
  <c r="Z66" i="10"/>
  <c r="Z101" i="10"/>
  <c r="Z100" i="10"/>
  <c r="Z95" i="10"/>
  <c r="Z90" i="10"/>
  <c r="Z85" i="10"/>
  <c r="Z78" i="10"/>
  <c r="Z74" i="10"/>
  <c r="Z64" i="10"/>
  <c r="Z93" i="10"/>
  <c r="Z76" i="10"/>
  <c r="Z63" i="10"/>
  <c r="Z87" i="10"/>
  <c r="Z84" i="10"/>
  <c r="Z82" i="10"/>
  <c r="Z79" i="10"/>
  <c r="Z70" i="10"/>
  <c r="Z86" i="10"/>
  <c r="Z68" i="10"/>
  <c r="Z89" i="10"/>
  <c r="Z62" i="10"/>
  <c r="Z59" i="10"/>
  <c r="Z56" i="10"/>
  <c r="Z55" i="10"/>
  <c r="Z58" i="10"/>
  <c r="Z61" i="10"/>
  <c r="Z57" i="10"/>
  <c r="Z60" i="10"/>
  <c r="Z53" i="10"/>
  <c r="Z49" i="10"/>
  <c r="Z46" i="10"/>
  <c r="Z42" i="10"/>
  <c r="Z51" i="10"/>
  <c r="Z48" i="10"/>
  <c r="Z54" i="10"/>
  <c r="Z47" i="10"/>
  <c r="Z52" i="10"/>
  <c r="Z45" i="10"/>
  <c r="Z44" i="10"/>
  <c r="Z50" i="10"/>
  <c r="Z43" i="10"/>
  <c r="Z39" i="10"/>
  <c r="Z37" i="10"/>
  <c r="Z34" i="10"/>
  <c r="Z38" i="10"/>
  <c r="Z40" i="10"/>
  <c r="Z35" i="10"/>
  <c r="Z41" i="10"/>
  <c r="Z33" i="10"/>
  <c r="Z32" i="10"/>
  <c r="Z36" i="10"/>
  <c r="Z31" i="10"/>
  <c r="Z29" i="10"/>
  <c r="Z30" i="10"/>
  <c r="Z28" i="10"/>
  <c r="Z25" i="10"/>
  <c r="Z23" i="10"/>
  <c r="Z20" i="10"/>
  <c r="Z26" i="10"/>
  <c r="Z24" i="10"/>
  <c r="Z27" i="10"/>
  <c r="Z22" i="10"/>
  <c r="Z21" i="10"/>
  <c r="Z19" i="10"/>
  <c r="Z18" i="10"/>
  <c r="Z17" i="10"/>
  <c r="Z9" i="8"/>
  <c r="Z12" i="8"/>
  <c r="Z10" i="8"/>
  <c r="Z11" i="8"/>
  <c r="AA117" i="10"/>
  <c r="AA110" i="10"/>
  <c r="AA119" i="10"/>
  <c r="AA111" i="10"/>
  <c r="AA113" i="10"/>
  <c r="AA114" i="10"/>
  <c r="AA112" i="10"/>
  <c r="AA118" i="10"/>
  <c r="AA109" i="10"/>
  <c r="AA120" i="10"/>
  <c r="AA116" i="10"/>
  <c r="AA115" i="10"/>
  <c r="AA108" i="10"/>
  <c r="AA103" i="10"/>
  <c r="AA104" i="10"/>
  <c r="AA106" i="10"/>
  <c r="AA107" i="10"/>
  <c r="AA105" i="10"/>
  <c r="AA89" i="10"/>
  <c r="AA86" i="10"/>
  <c r="AA83" i="10"/>
  <c r="AA81" i="10"/>
  <c r="AA68" i="10"/>
  <c r="AA64" i="10"/>
  <c r="AA87" i="10"/>
  <c r="AA66" i="10"/>
  <c r="AA76" i="10"/>
  <c r="AA96" i="10"/>
  <c r="AA94" i="10"/>
  <c r="AA91" i="10"/>
  <c r="AA75" i="10"/>
  <c r="AA72" i="10"/>
  <c r="AA65" i="10"/>
  <c r="AA98" i="10"/>
  <c r="AA97" i="10"/>
  <c r="AA88" i="10"/>
  <c r="AA70" i="10"/>
  <c r="AA92" i="10"/>
  <c r="AA77" i="10"/>
  <c r="AA73" i="10"/>
  <c r="AA67" i="10"/>
  <c r="AA79" i="10"/>
  <c r="AA71" i="10"/>
  <c r="AA102" i="10"/>
  <c r="AA99" i="10"/>
  <c r="AA80" i="10"/>
  <c r="AA69" i="10"/>
  <c r="AA84" i="10"/>
  <c r="AA101" i="10"/>
  <c r="AA100" i="10"/>
  <c r="AA95" i="10"/>
  <c r="AA90" i="10"/>
  <c r="AA85" i="10"/>
  <c r="AA78" i="10"/>
  <c r="AA74" i="10"/>
  <c r="AA82" i="10"/>
  <c r="AA93" i="10"/>
  <c r="AA63" i="10"/>
  <c r="AA60" i="10"/>
  <c r="AA57" i="10"/>
  <c r="AA62" i="10"/>
  <c r="AA59" i="10"/>
  <c r="AA56" i="10"/>
  <c r="AA61" i="10"/>
  <c r="AA58" i="10"/>
  <c r="AA55" i="10"/>
  <c r="AA50" i="10"/>
  <c r="AA47" i="10"/>
  <c r="AA43" i="10"/>
  <c r="AA53" i="10"/>
  <c r="AA49" i="10"/>
  <c r="AA46" i="10"/>
  <c r="AA45" i="10"/>
  <c r="AA48" i="10"/>
  <c r="AA44" i="10"/>
  <c r="AA42" i="10"/>
  <c r="AA51" i="10"/>
  <c r="AA52" i="10"/>
  <c r="AA54" i="10"/>
  <c r="AA35" i="10"/>
  <c r="AA32" i="10"/>
  <c r="AA41" i="10"/>
  <c r="AA39" i="10"/>
  <c r="AA34" i="10"/>
  <c r="AA37" i="10"/>
  <c r="AA36" i="10"/>
  <c r="AA40" i="10"/>
  <c r="AA33" i="10"/>
  <c r="AA38" i="10"/>
  <c r="AA31" i="10"/>
  <c r="AA29" i="10"/>
  <c r="AA30" i="10"/>
  <c r="AA28" i="10"/>
  <c r="AA25" i="10"/>
  <c r="AA23" i="10"/>
  <c r="AA20" i="10"/>
  <c r="AA24" i="10"/>
  <c r="AA27" i="10"/>
  <c r="AA22" i="10"/>
  <c r="AA26" i="10"/>
  <c r="AA21" i="10"/>
  <c r="AA19" i="10"/>
  <c r="AA18" i="10"/>
  <c r="AA10" i="8"/>
  <c r="AA17" i="10"/>
  <c r="AA9" i="8"/>
  <c r="AA12" i="8"/>
  <c r="AA11" i="8"/>
  <c r="AA26" i="7"/>
  <c r="AA25" i="7"/>
  <c r="AA24" i="7"/>
  <c r="AA23" i="7"/>
  <c r="Z25" i="7"/>
  <c r="Z26" i="7"/>
  <c r="Z23" i="7"/>
  <c r="Z24" i="7"/>
  <c r="Z16" i="10"/>
  <c r="Z10" i="10"/>
  <c r="Z6" i="10"/>
  <c r="Z12" i="10"/>
  <c r="Z9" i="10"/>
  <c r="Z14" i="10"/>
  <c r="Z8" i="10"/>
  <c r="Z11" i="10"/>
  <c r="Z15" i="10"/>
  <c r="Z13" i="10"/>
  <c r="Z7" i="10"/>
  <c r="AA14" i="10"/>
  <c r="AA16" i="10"/>
  <c r="AA10" i="10"/>
  <c r="AA6" i="10"/>
  <c r="AA12" i="10"/>
  <c r="AA9" i="10"/>
  <c r="AA8" i="10"/>
  <c r="AA11" i="10"/>
  <c r="AA15" i="10"/>
  <c r="AA13" i="10"/>
  <c r="AA7" i="10"/>
  <c r="Z39" i="7" l="1"/>
  <c r="AM3" i="7" s="1"/>
  <c r="AA39" i="7" l="1"/>
  <c r="AN11" i="7"/>
  <c r="AN4" i="7" l="1"/>
  <c r="AM11" i="7" l="1"/>
  <c r="AM10" i="7"/>
  <c r="AN12" i="7" l="1"/>
  <c r="AC16" i="8" l="1"/>
  <c r="AE16" i="8" s="1"/>
  <c r="AC128" i="10"/>
  <c r="AE128" i="10" s="1"/>
  <c r="AC17" i="8"/>
  <c r="AE17" i="8" s="1"/>
  <c r="AC15" i="8"/>
  <c r="AE15" i="8" s="1"/>
  <c r="AC127" i="10"/>
  <c r="AE127" i="10" s="1"/>
  <c r="AC126" i="10"/>
  <c r="AE126" i="10" s="1"/>
  <c r="AC14" i="8"/>
  <c r="AE14" i="8" s="1"/>
  <c r="AC125" i="10"/>
  <c r="AE125" i="10" s="1"/>
  <c r="AC31" i="7"/>
  <c r="AE31" i="7" s="1"/>
  <c r="AC124" i="10"/>
  <c r="AE124" i="10" s="1"/>
  <c r="AC30" i="7"/>
  <c r="AE30" i="7" s="1"/>
  <c r="AC123" i="10"/>
  <c r="AE123" i="10" s="1"/>
  <c r="AC29" i="7"/>
  <c r="AE29" i="7" s="1"/>
  <c r="AC122" i="10"/>
  <c r="AE122" i="10" s="1"/>
  <c r="AC28" i="7"/>
  <c r="AE28" i="7" s="1"/>
  <c r="AC121" i="10"/>
  <c r="AE121" i="10" s="1"/>
  <c r="AC34" i="10"/>
  <c r="AE34" i="10" s="1"/>
  <c r="AC27" i="10"/>
  <c r="AE27" i="10" s="1"/>
  <c r="AC98" i="10"/>
  <c r="AE98" i="10" s="1"/>
  <c r="AC17" i="10"/>
  <c r="AE17" i="10" s="1"/>
  <c r="AC87" i="10"/>
  <c r="AE87" i="10" s="1"/>
  <c r="AC119" i="10"/>
  <c r="AE119" i="10" s="1"/>
  <c r="AC50" i="10"/>
  <c r="AE50" i="10" s="1"/>
  <c r="AC23" i="10"/>
  <c r="AE23" i="10" s="1"/>
  <c r="AC75" i="10"/>
  <c r="AE75" i="10" s="1"/>
  <c r="AC97" i="10"/>
  <c r="AE97" i="10" s="1"/>
  <c r="AC92" i="10"/>
  <c r="AE92" i="10" s="1"/>
  <c r="AC83" i="10"/>
  <c r="AE83" i="10" s="1"/>
  <c r="AC102" i="10"/>
  <c r="AE102" i="10" s="1"/>
  <c r="AC31" i="10"/>
  <c r="AE31" i="10" s="1"/>
  <c r="AC66" i="10"/>
  <c r="AE66" i="10" s="1"/>
  <c r="AC32" i="10"/>
  <c r="AE32" i="10" s="1"/>
  <c r="AC107" i="10"/>
  <c r="AE107" i="10" s="1"/>
  <c r="AC30" i="10"/>
  <c r="AE30" i="10" s="1"/>
  <c r="AC89" i="10"/>
  <c r="AE89" i="10" s="1"/>
  <c r="AC40" i="10"/>
  <c r="AE40" i="10" s="1"/>
  <c r="AC68" i="10"/>
  <c r="AE68" i="10" s="1"/>
  <c r="AC26" i="10"/>
  <c r="AE26" i="10" s="1"/>
  <c r="AC25" i="10"/>
  <c r="AE25" i="10" s="1"/>
  <c r="AC91" i="10"/>
  <c r="AE91" i="10" s="1"/>
  <c r="AC51" i="10"/>
  <c r="AE51" i="10" s="1"/>
  <c r="AC108" i="10"/>
  <c r="AE108" i="10" s="1"/>
  <c r="AC63" i="10"/>
  <c r="AE63" i="10" s="1"/>
  <c r="AC101" i="10"/>
  <c r="AE101" i="10" s="1"/>
  <c r="AC72" i="10"/>
  <c r="AE72" i="10" s="1"/>
  <c r="AC74" i="10"/>
  <c r="AE74" i="10" s="1"/>
  <c r="AC46" i="10"/>
  <c r="AE46" i="10" s="1"/>
  <c r="AC76" i="10"/>
  <c r="AE76" i="10" s="1"/>
  <c r="AC115" i="10"/>
  <c r="AE115" i="10" s="1"/>
  <c r="AC41" i="10"/>
  <c r="AE41" i="10" s="1"/>
  <c r="AC105" i="10"/>
  <c r="AE105" i="10" s="1"/>
  <c r="AC42" i="10"/>
  <c r="AE42" i="10" s="1"/>
  <c r="AC45" i="10"/>
  <c r="AE45" i="10" s="1"/>
  <c r="AC109" i="10"/>
  <c r="AE109" i="10" s="1"/>
  <c r="AC88" i="10"/>
  <c r="AE88" i="10" s="1"/>
  <c r="AC35" i="10"/>
  <c r="AE35" i="10" s="1"/>
  <c r="AC54" i="10"/>
  <c r="AE54" i="10" s="1"/>
  <c r="AC104" i="10"/>
  <c r="AE104" i="10" s="1"/>
  <c r="AC57" i="10"/>
  <c r="AE57" i="10" s="1"/>
  <c r="AC36" i="10"/>
  <c r="AE36" i="10" s="1"/>
  <c r="AC81" i="10"/>
  <c r="AE81" i="10" s="1"/>
  <c r="AC90" i="10"/>
  <c r="AE90" i="10" s="1"/>
  <c r="AC43" i="10"/>
  <c r="AE43" i="10" s="1"/>
  <c r="AC113" i="10"/>
  <c r="AE113" i="10" s="1"/>
  <c r="AC93" i="10"/>
  <c r="AE93" i="10" s="1"/>
  <c r="AC73" i="10"/>
  <c r="AE73" i="10" s="1"/>
  <c r="AC47" i="10"/>
  <c r="AE47" i="10" s="1"/>
  <c r="AC33" i="10"/>
  <c r="AE33" i="10" s="1"/>
  <c r="AC114" i="10"/>
  <c r="AE114" i="10" s="1"/>
  <c r="AC85" i="10"/>
  <c r="AE85" i="10" s="1"/>
  <c r="AC29" i="10"/>
  <c r="AE29" i="10" s="1"/>
  <c r="AC61" i="10"/>
  <c r="AE61" i="10" s="1"/>
  <c r="AC59" i="10"/>
  <c r="AE59" i="10" s="1"/>
  <c r="AC99" i="10"/>
  <c r="AE99" i="10" s="1"/>
  <c r="AC95" i="10"/>
  <c r="AE95" i="10" s="1"/>
  <c r="AC44" i="10"/>
  <c r="AE44" i="10" s="1"/>
  <c r="AC106" i="10"/>
  <c r="AE106" i="10" s="1"/>
  <c r="AC84" i="10"/>
  <c r="AE84" i="10" s="1"/>
  <c r="AC21" i="10"/>
  <c r="AE21" i="10" s="1"/>
  <c r="AC48" i="10"/>
  <c r="AE48" i="10" s="1"/>
  <c r="AC120" i="10"/>
  <c r="AE120" i="10" s="1"/>
  <c r="AC58" i="10"/>
  <c r="AE58" i="10" s="1"/>
  <c r="AC117" i="10"/>
  <c r="AE117" i="10" s="1"/>
  <c r="AC111" i="10"/>
  <c r="AE111" i="10" s="1"/>
  <c r="AC82" i="10"/>
  <c r="AE82" i="10" s="1"/>
  <c r="AC38" i="10"/>
  <c r="AE38" i="10" s="1"/>
  <c r="AC49" i="10"/>
  <c r="AE49" i="10" s="1"/>
  <c r="AC112" i="10"/>
  <c r="AE112" i="10" s="1"/>
  <c r="AC96" i="10"/>
  <c r="AE96" i="10" s="1"/>
  <c r="AC24" i="10"/>
  <c r="AE24" i="10" s="1"/>
  <c r="AC52" i="10"/>
  <c r="AE52" i="10" s="1"/>
  <c r="AC103" i="10"/>
  <c r="AE103" i="10" s="1"/>
  <c r="AC62" i="10"/>
  <c r="AE62" i="10" s="1"/>
  <c r="AC55" i="10"/>
  <c r="AE55" i="10" s="1"/>
  <c r="AC110" i="10"/>
  <c r="AE110" i="10" s="1"/>
  <c r="AC56" i="10"/>
  <c r="AE56" i="10" s="1"/>
  <c r="AC53" i="10"/>
  <c r="AE53" i="10" s="1"/>
  <c r="AC39" i="10"/>
  <c r="AE39" i="10" s="1"/>
  <c r="AC86" i="10"/>
  <c r="AE86" i="10" s="1"/>
  <c r="AC100" i="10"/>
  <c r="AE100" i="10" s="1"/>
  <c r="AC67" i="10"/>
  <c r="AE67" i="10" s="1"/>
  <c r="AC118" i="10"/>
  <c r="AE118" i="10" s="1"/>
  <c r="AC20" i="10"/>
  <c r="AE20" i="10" s="1"/>
  <c r="AC22" i="10"/>
  <c r="AE22" i="10" s="1"/>
  <c r="AC70" i="10"/>
  <c r="AE70" i="10" s="1"/>
  <c r="AC116" i="10"/>
  <c r="AE116" i="10" s="1"/>
  <c r="AC79" i="10"/>
  <c r="AE79" i="10" s="1"/>
  <c r="AC65" i="10"/>
  <c r="AE65" i="10" s="1"/>
  <c r="AC71" i="10"/>
  <c r="AE71" i="10" s="1"/>
  <c r="AC18" i="10"/>
  <c r="AE18" i="10" s="1"/>
  <c r="AC77" i="10"/>
  <c r="AE77" i="10" s="1"/>
  <c r="AC60" i="10"/>
  <c r="AE60" i="10" s="1"/>
  <c r="AC64" i="10"/>
  <c r="AE64" i="10" s="1"/>
  <c r="AC80" i="10"/>
  <c r="AE80" i="10" s="1"/>
  <c r="AC28" i="10"/>
  <c r="AE28" i="10" s="1"/>
  <c r="AC94" i="10"/>
  <c r="AE94" i="10" s="1"/>
  <c r="AC19" i="10"/>
  <c r="AE19" i="10" s="1"/>
  <c r="AC37" i="10"/>
  <c r="AE37" i="10" s="1"/>
  <c r="AC69" i="10"/>
  <c r="AE69" i="10" s="1"/>
  <c r="AC78" i="10"/>
  <c r="AE78" i="10" s="1"/>
  <c r="AC12" i="8"/>
  <c r="AE12" i="8" s="1"/>
  <c r="AC9" i="8"/>
  <c r="AC10" i="8"/>
  <c r="AE10" i="8" s="1"/>
  <c r="AC11" i="8"/>
  <c r="AE11" i="8" s="1"/>
  <c r="AC23" i="7"/>
  <c r="AE23" i="7" s="1"/>
  <c r="AC24" i="7"/>
  <c r="AE24" i="7" s="1"/>
  <c r="AC25" i="7"/>
  <c r="AE25" i="7" s="1"/>
  <c r="AC26" i="7"/>
  <c r="AE26" i="7" s="1"/>
  <c r="AC14" i="10"/>
  <c r="AE14" i="10" s="1"/>
  <c r="AC6" i="10"/>
  <c r="AE6" i="10" s="1"/>
  <c r="AC7" i="10"/>
  <c r="AE7" i="10" s="1"/>
  <c r="AC16" i="10"/>
  <c r="AE16" i="10" s="1"/>
  <c r="AC8" i="10"/>
  <c r="AE8" i="10" s="1"/>
  <c r="AC13" i="10"/>
  <c r="AE13" i="10" s="1"/>
  <c r="AC10" i="10"/>
  <c r="AE10" i="10" s="1"/>
  <c r="AC15" i="10"/>
  <c r="AE15" i="10" s="1"/>
  <c r="AC11" i="10"/>
  <c r="AE11" i="10" s="1"/>
  <c r="AC12" i="10"/>
  <c r="AE12" i="10" s="1"/>
  <c r="AC9" i="10"/>
  <c r="AE9" i="10" s="1"/>
  <c r="AE9" i="8" l="1"/>
  <c r="AE22" i="8" s="1"/>
  <c r="AC22" i="8"/>
  <c r="AE39" i="7"/>
  <c r="AC39" i="7"/>
  <c r="AM4" i="7" l="1"/>
  <c r="AN6" i="7" l="1"/>
  <c r="AB16" i="8" l="1"/>
  <c r="AD16" i="8" s="1"/>
  <c r="AF16" i="8" s="1"/>
  <c r="AG16" i="8" s="1"/>
  <c r="AB128" i="10"/>
  <c r="AD128" i="10" s="1"/>
  <c r="AF128" i="10" s="1"/>
  <c r="AG128" i="10" s="1"/>
  <c r="AB17" i="8"/>
  <c r="AD17" i="8" s="1"/>
  <c r="AF17" i="8" s="1"/>
  <c r="AG17" i="8" s="1"/>
  <c r="AB15" i="8"/>
  <c r="AD15" i="8" s="1"/>
  <c r="AF15" i="8" s="1"/>
  <c r="AG15" i="8" s="1"/>
  <c r="AB127" i="10"/>
  <c r="AD127" i="10" s="1"/>
  <c r="AF127" i="10" s="1"/>
  <c r="AG127" i="10" s="1"/>
  <c r="AB126" i="10"/>
  <c r="AD126" i="10" s="1"/>
  <c r="AF126" i="10" s="1"/>
  <c r="AG126" i="10" s="1"/>
  <c r="AB14" i="8"/>
  <c r="AD14" i="8" s="1"/>
  <c r="AF14" i="8" s="1"/>
  <c r="AG14" i="8" s="1"/>
  <c r="AB125" i="10"/>
  <c r="AD125" i="10" s="1"/>
  <c r="AF125" i="10" s="1"/>
  <c r="AG125" i="10" s="1"/>
  <c r="AB31" i="7"/>
  <c r="AD31" i="7" s="1"/>
  <c r="AF31" i="7" s="1"/>
  <c r="AG31" i="7" s="1"/>
  <c r="AB124" i="10"/>
  <c r="AD124" i="10" s="1"/>
  <c r="AF124" i="10" s="1"/>
  <c r="AG124" i="10" s="1"/>
  <c r="AB30" i="7"/>
  <c r="AD30" i="7" s="1"/>
  <c r="AF30" i="7" s="1"/>
  <c r="AG30" i="7" s="1"/>
  <c r="AB123" i="10"/>
  <c r="AD123" i="10" s="1"/>
  <c r="AF123" i="10" s="1"/>
  <c r="AG123" i="10" s="1"/>
  <c r="AB29" i="7"/>
  <c r="AD29" i="7" s="1"/>
  <c r="AF29" i="7" s="1"/>
  <c r="AG29" i="7" s="1"/>
  <c r="AB122" i="10"/>
  <c r="AD122" i="10" s="1"/>
  <c r="AF122" i="10" s="1"/>
  <c r="AG122" i="10" s="1"/>
  <c r="AB28" i="7"/>
  <c r="AD28" i="7" s="1"/>
  <c r="AF28" i="7" s="1"/>
  <c r="AG28" i="7" s="1"/>
  <c r="AB121" i="10"/>
  <c r="AD121" i="10" s="1"/>
  <c r="AF121" i="10" s="1"/>
  <c r="AG121" i="10" s="1"/>
  <c r="AB23" i="10"/>
  <c r="AD23" i="10" s="1"/>
  <c r="AF23" i="10" s="1"/>
  <c r="AG23" i="10" s="1"/>
  <c r="AB50" i="10"/>
  <c r="AD50" i="10" s="1"/>
  <c r="AF50" i="10" s="1"/>
  <c r="AG50" i="10" s="1"/>
  <c r="AB107" i="10"/>
  <c r="AD107" i="10" s="1"/>
  <c r="AF107" i="10" s="1"/>
  <c r="AG107" i="10" s="1"/>
  <c r="AB46" i="10"/>
  <c r="AD46" i="10" s="1"/>
  <c r="AF46" i="10" s="1"/>
  <c r="AG46" i="10" s="1"/>
  <c r="AB118" i="10"/>
  <c r="AD118" i="10" s="1"/>
  <c r="AF118" i="10" s="1"/>
  <c r="AG118" i="10" s="1"/>
  <c r="AB30" i="10"/>
  <c r="AD30" i="10" s="1"/>
  <c r="AF30" i="10" s="1"/>
  <c r="AG30" i="10" s="1"/>
  <c r="AB77" i="10"/>
  <c r="AD77" i="10" s="1"/>
  <c r="AF77" i="10" s="1"/>
  <c r="AG77" i="10" s="1"/>
  <c r="AB109" i="10"/>
  <c r="AD109" i="10" s="1"/>
  <c r="AF109" i="10" s="1"/>
  <c r="AG109" i="10" s="1"/>
  <c r="AB116" i="10"/>
  <c r="AD116" i="10" s="1"/>
  <c r="AF116" i="10" s="1"/>
  <c r="AG116" i="10" s="1"/>
  <c r="AB33" i="10"/>
  <c r="AD33" i="10" s="1"/>
  <c r="AF33" i="10" s="1"/>
  <c r="AG33" i="10" s="1"/>
  <c r="AB42" i="10"/>
  <c r="AD42" i="10" s="1"/>
  <c r="AF42" i="10" s="1"/>
  <c r="AG42" i="10" s="1"/>
  <c r="AB111" i="10"/>
  <c r="AD111" i="10" s="1"/>
  <c r="AF111" i="10" s="1"/>
  <c r="AG111" i="10" s="1"/>
  <c r="AB56" i="10"/>
  <c r="AD56" i="10" s="1"/>
  <c r="AF56" i="10" s="1"/>
  <c r="AG56" i="10" s="1"/>
  <c r="AB43" i="10"/>
  <c r="AD43" i="10" s="1"/>
  <c r="AF43" i="10" s="1"/>
  <c r="AG43" i="10" s="1"/>
  <c r="AB40" i="10"/>
  <c r="AD40" i="10" s="1"/>
  <c r="AF40" i="10" s="1"/>
  <c r="AG40" i="10" s="1"/>
  <c r="AB94" i="10"/>
  <c r="AD94" i="10" s="1"/>
  <c r="AF94" i="10" s="1"/>
  <c r="AG94" i="10" s="1"/>
  <c r="AB62" i="10"/>
  <c r="AD62" i="10" s="1"/>
  <c r="AF62" i="10" s="1"/>
  <c r="AG62" i="10" s="1"/>
  <c r="AB18" i="10"/>
  <c r="AD18" i="10" s="1"/>
  <c r="AF18" i="10" s="1"/>
  <c r="AG18" i="10" s="1"/>
  <c r="AB60" i="10"/>
  <c r="AD60" i="10" s="1"/>
  <c r="AF60" i="10" s="1"/>
  <c r="AG60" i="10" s="1"/>
  <c r="AB120" i="10"/>
  <c r="AD120" i="10" s="1"/>
  <c r="AF120" i="10" s="1"/>
  <c r="AG120" i="10" s="1"/>
  <c r="AB76" i="10"/>
  <c r="AD76" i="10" s="1"/>
  <c r="AF76" i="10" s="1"/>
  <c r="AG76" i="10" s="1"/>
  <c r="AB86" i="10"/>
  <c r="AD86" i="10" s="1"/>
  <c r="AF86" i="10" s="1"/>
  <c r="AG86" i="10" s="1"/>
  <c r="AB73" i="10"/>
  <c r="AD73" i="10" s="1"/>
  <c r="AF73" i="10" s="1"/>
  <c r="AG73" i="10" s="1"/>
  <c r="AB106" i="10"/>
  <c r="AD106" i="10" s="1"/>
  <c r="AF106" i="10" s="1"/>
  <c r="AG106" i="10" s="1"/>
  <c r="AB108" i="10"/>
  <c r="AD108" i="10" s="1"/>
  <c r="AF108" i="10" s="1"/>
  <c r="AG108" i="10" s="1"/>
  <c r="AB91" i="10"/>
  <c r="AD91" i="10" s="1"/>
  <c r="AF91" i="10" s="1"/>
  <c r="AG91" i="10" s="1"/>
  <c r="AB61" i="10"/>
  <c r="AD61" i="10" s="1"/>
  <c r="AF61" i="10" s="1"/>
  <c r="AG61" i="10" s="1"/>
  <c r="AB96" i="10"/>
  <c r="AD96" i="10" s="1"/>
  <c r="AF96" i="10" s="1"/>
  <c r="AG96" i="10" s="1"/>
  <c r="AB31" i="10"/>
  <c r="AD31" i="10" s="1"/>
  <c r="AF31" i="10" s="1"/>
  <c r="AG31" i="10" s="1"/>
  <c r="AB54" i="10"/>
  <c r="AD54" i="10" s="1"/>
  <c r="AF54" i="10" s="1"/>
  <c r="AG54" i="10" s="1"/>
  <c r="AB64" i="10"/>
  <c r="AD64" i="10" s="1"/>
  <c r="AF64" i="10" s="1"/>
  <c r="AG64" i="10" s="1"/>
  <c r="AB55" i="10"/>
  <c r="AD55" i="10" s="1"/>
  <c r="AF55" i="10" s="1"/>
  <c r="AG55" i="10" s="1"/>
  <c r="AB82" i="10"/>
  <c r="AD82" i="10" s="1"/>
  <c r="AF82" i="10" s="1"/>
  <c r="AG82" i="10" s="1"/>
  <c r="AB45" i="10"/>
  <c r="AD45" i="10" s="1"/>
  <c r="AF45" i="10" s="1"/>
  <c r="AG45" i="10" s="1"/>
  <c r="AB114" i="10"/>
  <c r="AD114" i="10" s="1"/>
  <c r="AF114" i="10" s="1"/>
  <c r="AG114" i="10" s="1"/>
  <c r="AB58" i="10"/>
  <c r="AD58" i="10" s="1"/>
  <c r="AF58" i="10" s="1"/>
  <c r="AG58" i="10" s="1"/>
  <c r="AB87" i="10"/>
  <c r="AD87" i="10" s="1"/>
  <c r="AF87" i="10" s="1"/>
  <c r="AG87" i="10" s="1"/>
  <c r="AB70" i="10"/>
  <c r="AD70" i="10" s="1"/>
  <c r="AF70" i="10" s="1"/>
  <c r="AG70" i="10" s="1"/>
  <c r="AB89" i="10"/>
  <c r="AD89" i="10" s="1"/>
  <c r="AF89" i="10" s="1"/>
  <c r="AG89" i="10" s="1"/>
  <c r="AB100" i="10"/>
  <c r="AD100" i="10" s="1"/>
  <c r="AF100" i="10" s="1"/>
  <c r="AG100" i="10" s="1"/>
  <c r="AB71" i="10"/>
  <c r="AD71" i="10" s="1"/>
  <c r="AF71" i="10" s="1"/>
  <c r="AG71" i="10" s="1"/>
  <c r="AB99" i="10"/>
  <c r="AD99" i="10" s="1"/>
  <c r="AF99" i="10" s="1"/>
  <c r="AG99" i="10" s="1"/>
  <c r="AB27" i="10"/>
  <c r="AD27" i="10" s="1"/>
  <c r="AF27" i="10" s="1"/>
  <c r="AG27" i="10" s="1"/>
  <c r="AB19" i="10"/>
  <c r="AD19" i="10" s="1"/>
  <c r="AF19" i="10" s="1"/>
  <c r="AG19" i="10" s="1"/>
  <c r="AB28" i="10"/>
  <c r="AD28" i="10" s="1"/>
  <c r="AF28" i="10" s="1"/>
  <c r="AG28" i="10" s="1"/>
  <c r="AB93" i="10"/>
  <c r="AD93" i="10" s="1"/>
  <c r="AF93" i="10" s="1"/>
  <c r="AG93" i="10" s="1"/>
  <c r="AB65" i="10"/>
  <c r="AD65" i="10" s="1"/>
  <c r="AF65" i="10" s="1"/>
  <c r="AG65" i="10" s="1"/>
  <c r="AB69" i="10"/>
  <c r="AD69" i="10" s="1"/>
  <c r="AF69" i="10" s="1"/>
  <c r="AG69" i="10" s="1"/>
  <c r="AB32" i="10"/>
  <c r="AD32" i="10" s="1"/>
  <c r="AF32" i="10" s="1"/>
  <c r="AG32" i="10" s="1"/>
  <c r="AB66" i="10"/>
  <c r="AD66" i="10" s="1"/>
  <c r="AF66" i="10" s="1"/>
  <c r="AG66" i="10" s="1"/>
  <c r="AB79" i="10"/>
  <c r="AD79" i="10" s="1"/>
  <c r="AF79" i="10" s="1"/>
  <c r="AG79" i="10" s="1"/>
  <c r="AB17" i="10"/>
  <c r="AD17" i="10" s="1"/>
  <c r="AF17" i="10" s="1"/>
  <c r="AG17" i="10" s="1"/>
  <c r="AB78" i="10"/>
  <c r="AD78" i="10" s="1"/>
  <c r="AF78" i="10" s="1"/>
  <c r="AG78" i="10" s="1"/>
  <c r="AB49" i="10"/>
  <c r="AD49" i="10" s="1"/>
  <c r="AF49" i="10" s="1"/>
  <c r="AG49" i="10" s="1"/>
  <c r="AB119" i="10"/>
  <c r="AD119" i="10" s="1"/>
  <c r="AF119" i="10" s="1"/>
  <c r="AG119" i="10" s="1"/>
  <c r="AB90" i="10"/>
  <c r="AD90" i="10" s="1"/>
  <c r="AF90" i="10" s="1"/>
  <c r="AG90" i="10" s="1"/>
  <c r="AB63" i="10"/>
  <c r="AD63" i="10" s="1"/>
  <c r="AF63" i="10" s="1"/>
  <c r="AG63" i="10" s="1"/>
  <c r="AB20" i="10"/>
  <c r="AD20" i="10" s="1"/>
  <c r="AF20" i="10" s="1"/>
  <c r="AG20" i="10" s="1"/>
  <c r="AB26" i="10"/>
  <c r="AD26" i="10" s="1"/>
  <c r="AF26" i="10" s="1"/>
  <c r="AG26" i="10" s="1"/>
  <c r="AB92" i="10"/>
  <c r="AD92" i="10" s="1"/>
  <c r="AF92" i="10" s="1"/>
  <c r="AG92" i="10" s="1"/>
  <c r="AB101" i="10"/>
  <c r="AD101" i="10" s="1"/>
  <c r="AF101" i="10" s="1"/>
  <c r="AG101" i="10" s="1"/>
  <c r="AB97" i="10"/>
  <c r="AD97" i="10" s="1"/>
  <c r="AF97" i="10" s="1"/>
  <c r="AG97" i="10" s="1"/>
  <c r="AB21" i="10"/>
  <c r="AD21" i="10" s="1"/>
  <c r="AF21" i="10" s="1"/>
  <c r="AG21" i="10" s="1"/>
  <c r="AB48" i="10"/>
  <c r="AD48" i="10" s="1"/>
  <c r="AF48" i="10" s="1"/>
  <c r="AG48" i="10" s="1"/>
  <c r="AB59" i="10"/>
  <c r="AD59" i="10" s="1"/>
  <c r="AF59" i="10" s="1"/>
  <c r="AG59" i="10" s="1"/>
  <c r="AB81" i="10"/>
  <c r="AD81" i="10" s="1"/>
  <c r="AF81" i="10" s="1"/>
  <c r="AG81" i="10" s="1"/>
  <c r="AB39" i="10"/>
  <c r="AD39" i="10" s="1"/>
  <c r="AF39" i="10" s="1"/>
  <c r="AG39" i="10" s="1"/>
  <c r="AB95" i="10"/>
  <c r="AD95" i="10" s="1"/>
  <c r="AF95" i="10" s="1"/>
  <c r="AG95" i="10" s="1"/>
  <c r="AB88" i="10"/>
  <c r="AD88" i="10" s="1"/>
  <c r="AF88" i="10" s="1"/>
  <c r="AG88" i="10" s="1"/>
  <c r="AB98" i="10"/>
  <c r="AD98" i="10" s="1"/>
  <c r="AF98" i="10" s="1"/>
  <c r="AG98" i="10" s="1"/>
  <c r="AB67" i="10"/>
  <c r="AD67" i="10" s="1"/>
  <c r="AF67" i="10" s="1"/>
  <c r="AG67" i="10" s="1"/>
  <c r="AB29" i="10"/>
  <c r="AD29" i="10" s="1"/>
  <c r="AF29" i="10" s="1"/>
  <c r="AG29" i="10" s="1"/>
  <c r="AB24" i="10"/>
  <c r="AD24" i="10" s="1"/>
  <c r="AF24" i="10" s="1"/>
  <c r="AG24" i="10" s="1"/>
  <c r="AB37" i="10"/>
  <c r="AD37" i="10" s="1"/>
  <c r="AF37" i="10" s="1"/>
  <c r="AG37" i="10" s="1"/>
  <c r="AB38" i="10"/>
  <c r="AD38" i="10" s="1"/>
  <c r="AF38" i="10" s="1"/>
  <c r="AG38" i="10" s="1"/>
  <c r="AB72" i="10"/>
  <c r="AD72" i="10" s="1"/>
  <c r="AF72" i="10" s="1"/>
  <c r="AG72" i="10" s="1"/>
  <c r="AB74" i="10"/>
  <c r="AD74" i="10" s="1"/>
  <c r="AF74" i="10" s="1"/>
  <c r="AG74" i="10" s="1"/>
  <c r="AB36" i="10"/>
  <c r="AD36" i="10" s="1"/>
  <c r="AF36" i="10" s="1"/>
  <c r="AG36" i="10" s="1"/>
  <c r="AB80" i="10"/>
  <c r="AD80" i="10" s="1"/>
  <c r="AF80" i="10" s="1"/>
  <c r="AG80" i="10" s="1"/>
  <c r="AB84" i="10"/>
  <c r="AD84" i="10" s="1"/>
  <c r="AF84" i="10" s="1"/>
  <c r="AG84" i="10" s="1"/>
  <c r="AB83" i="10"/>
  <c r="AD83" i="10" s="1"/>
  <c r="AF83" i="10" s="1"/>
  <c r="AG83" i="10" s="1"/>
  <c r="AB115" i="10"/>
  <c r="AD115" i="10" s="1"/>
  <c r="AF115" i="10" s="1"/>
  <c r="AG115" i="10" s="1"/>
  <c r="AB25" i="10"/>
  <c r="AD25" i="10" s="1"/>
  <c r="AF25" i="10" s="1"/>
  <c r="AG25" i="10" s="1"/>
  <c r="AB35" i="10"/>
  <c r="AD35" i="10" s="1"/>
  <c r="AF35" i="10" s="1"/>
  <c r="AG35" i="10" s="1"/>
  <c r="AB85" i="10"/>
  <c r="AD85" i="10" s="1"/>
  <c r="AF85" i="10" s="1"/>
  <c r="AG85" i="10" s="1"/>
  <c r="AB113" i="10"/>
  <c r="AD113" i="10" s="1"/>
  <c r="AF113" i="10" s="1"/>
  <c r="AG113" i="10" s="1"/>
  <c r="AB41" i="10"/>
  <c r="AD41" i="10" s="1"/>
  <c r="AF41" i="10" s="1"/>
  <c r="AG41" i="10" s="1"/>
  <c r="AB75" i="10"/>
  <c r="AD75" i="10" s="1"/>
  <c r="AF75" i="10" s="1"/>
  <c r="AG75" i="10" s="1"/>
  <c r="AB51" i="10"/>
  <c r="AD51" i="10" s="1"/>
  <c r="AF51" i="10" s="1"/>
  <c r="AG51" i="10" s="1"/>
  <c r="AB44" i="10"/>
  <c r="AD44" i="10" s="1"/>
  <c r="AF44" i="10" s="1"/>
  <c r="AG44" i="10" s="1"/>
  <c r="AB104" i="10"/>
  <c r="AD104" i="10" s="1"/>
  <c r="AF104" i="10" s="1"/>
  <c r="AG104" i="10" s="1"/>
  <c r="AB22" i="10"/>
  <c r="AD22" i="10" s="1"/>
  <c r="AF22" i="10" s="1"/>
  <c r="AG22" i="10" s="1"/>
  <c r="AB102" i="10"/>
  <c r="AD102" i="10" s="1"/>
  <c r="AF102" i="10" s="1"/>
  <c r="AG102" i="10" s="1"/>
  <c r="AB105" i="10"/>
  <c r="AD105" i="10" s="1"/>
  <c r="AF105" i="10" s="1"/>
  <c r="AG105" i="10" s="1"/>
  <c r="AB52" i="10"/>
  <c r="AD52" i="10" s="1"/>
  <c r="AF52" i="10" s="1"/>
  <c r="AG52" i="10" s="1"/>
  <c r="AB117" i="10"/>
  <c r="AD117" i="10" s="1"/>
  <c r="AF117" i="10" s="1"/>
  <c r="AG117" i="10" s="1"/>
  <c r="AB34" i="10"/>
  <c r="AD34" i="10" s="1"/>
  <c r="AF34" i="10" s="1"/>
  <c r="AG34" i="10" s="1"/>
  <c r="AB103" i="10"/>
  <c r="AD103" i="10" s="1"/>
  <c r="AF103" i="10" s="1"/>
  <c r="AG103" i="10" s="1"/>
  <c r="AB57" i="10"/>
  <c r="AD57" i="10" s="1"/>
  <c r="AF57" i="10" s="1"/>
  <c r="AG57" i="10" s="1"/>
  <c r="AB112" i="10"/>
  <c r="AD112" i="10" s="1"/>
  <c r="AF112" i="10" s="1"/>
  <c r="AG112" i="10" s="1"/>
  <c r="AB53" i="10"/>
  <c r="AD53" i="10" s="1"/>
  <c r="AF53" i="10" s="1"/>
  <c r="AG53" i="10" s="1"/>
  <c r="AB47" i="10"/>
  <c r="AD47" i="10" s="1"/>
  <c r="AF47" i="10" s="1"/>
  <c r="AG47" i="10" s="1"/>
  <c r="AB68" i="10"/>
  <c r="AD68" i="10" s="1"/>
  <c r="AF68" i="10" s="1"/>
  <c r="AG68" i="10" s="1"/>
  <c r="AB110" i="10"/>
  <c r="AD110" i="10" s="1"/>
  <c r="AF110" i="10" s="1"/>
  <c r="AG110" i="10" s="1"/>
  <c r="AB9" i="8"/>
  <c r="AB10" i="8"/>
  <c r="AD10" i="8" s="1"/>
  <c r="AF10" i="8" s="1"/>
  <c r="AG10" i="8" s="1"/>
  <c r="AB11" i="8"/>
  <c r="AD11" i="8" s="1"/>
  <c r="AF11" i="8" s="1"/>
  <c r="AG11" i="8" s="1"/>
  <c r="AB12" i="8"/>
  <c r="AD12" i="8" s="1"/>
  <c r="AF12" i="8" s="1"/>
  <c r="AG12" i="8" s="1"/>
  <c r="AB24" i="7"/>
  <c r="AD24" i="7" s="1"/>
  <c r="AF24" i="7" s="1"/>
  <c r="AG24" i="7" s="1"/>
  <c r="AB25" i="7"/>
  <c r="AD25" i="7" s="1"/>
  <c r="AF25" i="7" s="1"/>
  <c r="AG25" i="7" s="1"/>
  <c r="AB23" i="7"/>
  <c r="AD23" i="7" s="1"/>
  <c r="AF23" i="7" s="1"/>
  <c r="AG23" i="7" s="1"/>
  <c r="AB26" i="7"/>
  <c r="AD26" i="7" s="1"/>
  <c r="AF26" i="7" s="1"/>
  <c r="AG26" i="7" s="1"/>
  <c r="AB8" i="10"/>
  <c r="AD8" i="10" s="1"/>
  <c r="AF8" i="10" s="1"/>
  <c r="AG8" i="10" s="1"/>
  <c r="AB12" i="10"/>
  <c r="AD12" i="10" s="1"/>
  <c r="AF12" i="10" s="1"/>
  <c r="AG12" i="10" s="1"/>
  <c r="AB11" i="10"/>
  <c r="AD11" i="10" s="1"/>
  <c r="AF11" i="10" s="1"/>
  <c r="AG11" i="10" s="1"/>
  <c r="AB10" i="10"/>
  <c r="AD10" i="10" s="1"/>
  <c r="AF10" i="10" s="1"/>
  <c r="AG10" i="10" s="1"/>
  <c r="AB13" i="10"/>
  <c r="AD13" i="10" s="1"/>
  <c r="AF13" i="10" s="1"/>
  <c r="AG13" i="10" s="1"/>
  <c r="AB6" i="10"/>
  <c r="AD6" i="10" s="1"/>
  <c r="AF6" i="10" s="1"/>
  <c r="AG6" i="10" s="1"/>
  <c r="AB14" i="10"/>
  <c r="AD14" i="10" s="1"/>
  <c r="AF14" i="10" s="1"/>
  <c r="AG14" i="10" s="1"/>
  <c r="AB9" i="10"/>
  <c r="AD9" i="10" s="1"/>
  <c r="AF9" i="10" s="1"/>
  <c r="AG9" i="10" s="1"/>
  <c r="AB16" i="10"/>
  <c r="AD16" i="10" s="1"/>
  <c r="AF16" i="10" s="1"/>
  <c r="AG16" i="10" s="1"/>
  <c r="AB7" i="10"/>
  <c r="AD7" i="10" s="1"/>
  <c r="AF7" i="10" s="1"/>
  <c r="AG7" i="10" s="1"/>
  <c r="AB15" i="10"/>
  <c r="AD15" i="10" s="1"/>
  <c r="AF15" i="10" s="1"/>
  <c r="AG15" i="10" s="1"/>
  <c r="AH124" i="10" l="1"/>
  <c r="AD9" i="8"/>
  <c r="AB22" i="8"/>
  <c r="AH16" i="10"/>
  <c r="AI124" i="10"/>
  <c r="AI56" i="10"/>
  <c r="AH64" i="10"/>
  <c r="AI23" i="10"/>
  <c r="AI33" i="10"/>
  <c r="AH70" i="10"/>
  <c r="AI54" i="10"/>
  <c r="AH120" i="10"/>
  <c r="AI120" i="10"/>
  <c r="AI91" i="10"/>
  <c r="AH91" i="10"/>
  <c r="AH48" i="10"/>
  <c r="AI48" i="10"/>
  <c r="AH106" i="10"/>
  <c r="AI106" i="10"/>
  <c r="AH114" i="10"/>
  <c r="AI114" i="10"/>
  <c r="AI100" i="10"/>
  <c r="AH100" i="10"/>
  <c r="AI50" i="10"/>
  <c r="AH50" i="10"/>
  <c r="AI70" i="10"/>
  <c r="AH54" i="10"/>
  <c r="AH87" i="10"/>
  <c r="AI87" i="10"/>
  <c r="AI44" i="10"/>
  <c r="AH44" i="10"/>
  <c r="AH31" i="10"/>
  <c r="AI31" i="10"/>
  <c r="AH89" i="10"/>
  <c r="AI89" i="10"/>
  <c r="AI102" i="10"/>
  <c r="AH102" i="10"/>
  <c r="AI79" i="10"/>
  <c r="AH79" i="10"/>
  <c r="AH29" i="10"/>
  <c r="AI29" i="10"/>
  <c r="AI77" i="10"/>
  <c r="AH77" i="10"/>
  <c r="AH56" i="10"/>
  <c r="AI81" i="10"/>
  <c r="AH81" i="10"/>
  <c r="AH23" i="10"/>
  <c r="AI37" i="10"/>
  <c r="AI93" i="10"/>
  <c r="AH93" i="10"/>
  <c r="AI20" i="10"/>
  <c r="AH20" i="10"/>
  <c r="AH97" i="10"/>
  <c r="AI97" i="10"/>
  <c r="AH111" i="10"/>
  <c r="AI111" i="10"/>
  <c r="AI85" i="10"/>
  <c r="AH85" i="10"/>
  <c r="AH68" i="10"/>
  <c r="AI68" i="10"/>
  <c r="AI66" i="10"/>
  <c r="AH66" i="10"/>
  <c r="AI42" i="10"/>
  <c r="AH42" i="10"/>
  <c r="AH58" i="10"/>
  <c r="AI58" i="10"/>
  <c r="AH39" i="10"/>
  <c r="AI39" i="10"/>
  <c r="AH27" i="10"/>
  <c r="AI27" i="10"/>
  <c r="AH62" i="10"/>
  <c r="AI62" i="10"/>
  <c r="AH108" i="10"/>
  <c r="AI108" i="10"/>
  <c r="AI95" i="10"/>
  <c r="AH95" i="10"/>
  <c r="AI116" i="10"/>
  <c r="AH116" i="10"/>
  <c r="AH110" i="10"/>
  <c r="AI110" i="10"/>
  <c r="AI104" i="10"/>
  <c r="AH104" i="10"/>
  <c r="AI46" i="10"/>
  <c r="AH46" i="10"/>
  <c r="AH37" i="10"/>
  <c r="AI52" i="10"/>
  <c r="AH52" i="10"/>
  <c r="AH25" i="10"/>
  <c r="AI25" i="10"/>
  <c r="AI60" i="10"/>
  <c r="AH60" i="10"/>
  <c r="AI64" i="10"/>
  <c r="AH33" i="10"/>
  <c r="AI112" i="10"/>
  <c r="AH112" i="10"/>
  <c r="AI83" i="10"/>
  <c r="AH83" i="10"/>
  <c r="AH26" i="7"/>
  <c r="AI26" i="7"/>
  <c r="AI12" i="10"/>
  <c r="AH12" i="10"/>
  <c r="AI8" i="10"/>
  <c r="AH8" i="10"/>
  <c r="AI16" i="10"/>
  <c r="AG39" i="7"/>
  <c r="AB39" i="7"/>
  <c r="AF9" i="8" l="1"/>
  <c r="AD22" i="8"/>
  <c r="AD39" i="7"/>
  <c r="AG9" i="8" l="1"/>
  <c r="AF22" i="8"/>
  <c r="AF39" i="7"/>
  <c r="AG23" i="8" l="1"/>
  <c r="AG22" i="8"/>
  <c r="AI12" i="8"/>
  <c r="AH12" i="8"/>
  <c r="AG40" i="7"/>
</calcChain>
</file>

<file path=xl/sharedStrings.xml><?xml version="1.0" encoding="utf-8"?>
<sst xmlns="http://schemas.openxmlformats.org/spreadsheetml/2006/main" count="1030" uniqueCount="342">
  <si>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</si>
  <si>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</si>
  <si>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</si>
  <si>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</si>
  <si>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</si>
  <si>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</si>
  <si>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</si>
  <si>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</si>
  <si>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</si>
  <si>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</si>
  <si>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</si>
  <si>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</si>
  <si>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</si>
  <si>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</si>
  <si>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</si>
  <si>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</si>
  <si>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</si>
  <si>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</si>
  <si>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</si>
  <si>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</si>
  <si>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</si>
  <si>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</si>
  <si>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</si>
  <si>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</si>
  <si>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</si>
  <si>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</si>
  <si>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</si>
  <si>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</si>
  <si>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</si>
  <si>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</si>
  <si>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</si>
  <si>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</si>
  <si>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</si>
  <si>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</si>
  <si>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</si>
  <si>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</si>
  <si>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</si>
  <si>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</si>
  <si>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</si>
  <si>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</si>
  <si>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</si>
  <si>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</si>
  <si>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</si>
  <si>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</si>
  <si>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</si>
  <si>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</si>
  <si>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</si>
  <si>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</si>
  <si>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</si>
  <si>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</si>
  <si>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</si>
  <si>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</si>
  <si>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</si>
  <si>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</si>
  <si>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</si>
  <si>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</si>
  <si>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</si>
  <si>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</si>
  <si>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</si>
  <si>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</si>
  <si>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</si>
  <si>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</si>
  <si>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</si>
  <si>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</si>
  <si>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</si>
  <si>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</si>
  <si>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</si>
  <si>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</si>
  <si>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</si>
  <si>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</si>
  <si>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</si>
  <si>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</si>
  <si>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</si>
  <si>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</si>
  <si>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</si>
  <si>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</si>
  <si>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</si>
  <si>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</si>
  <si>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</si>
  <si>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</si>
  <si>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</si>
  <si>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</si>
  <si>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</si>
  <si>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</si>
  <si>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</si>
  <si>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</si>
  <si>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</si>
  <si>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</si>
  <si>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</si>
  <si>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</si>
  <si>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</si>
  <si>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</si>
  <si>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</si>
  <si>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</si>
  <si>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</si>
  <si>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</si>
  <si>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</si>
  <si>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</si>
  <si>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</si>
  <si>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</si>
  <si>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</si>
  <si>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</si>
  <si>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</si>
  <si>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</si>
  <si>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</si>
  <si>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</si>
  <si>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</si>
  <si>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</si>
  <si>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</si>
  <si>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</si>
  <si>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</si>
  <si>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</si>
  <si>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</si>
  <si>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</si>
  <si>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</si>
  <si>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</si>
  <si>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</si>
  <si>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</si>
  <si>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</si>
  <si>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</si>
  <si>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</si>
  <si>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</si>
  <si>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</si>
  <si>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</si>
  <si>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</si>
  <si>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</si>
  <si>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</si>
  <si>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</si>
  <si>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</si>
  <si>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</si>
  <si>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</si>
  <si>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</si>
  <si>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</si>
  <si>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</si>
  <si>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</si>
  <si>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</si>
  <si>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</si>
  <si>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</si>
  <si>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</si>
  <si>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</si>
  <si>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</si>
  <si>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</si>
  <si>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</si>
  <si>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</si>
  <si>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</si>
  <si>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</si>
  <si>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</si>
  <si>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</si>
  <si>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</si>
  <si>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</si>
  <si>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</si>
  <si>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</si>
  <si>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</si>
  <si>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</si>
  <si>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</si>
  <si>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</si>
  <si>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</si>
  <si>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jph</t>
  </si>
  <si>
    <t>Junin</t>
  </si>
  <si>
    <t>***Septum Changed 8/10/23***</t>
  </si>
  <si>
    <t>***Computer updated _/__/23***</t>
  </si>
  <si>
    <t>Data_2778 IPL-17O-4935 HouseDI#3-R28-1</t>
  </si>
  <si>
    <t>Data_2779 IPL-17O-4936 HouseDI#3-R28-2</t>
  </si>
  <si>
    <t>Data_2780 IPL-17O-4937 HouseDI#3-R28-3</t>
  </si>
  <si>
    <t>Data_2781 IPL-17O-4938 VSMOW2-B8-R28-1</t>
  </si>
  <si>
    <t>Data_2782 IPL-17O-4939 VSMOW2-B8-R28-2</t>
  </si>
  <si>
    <t>Data_2783 IPL-17O-4940 VSMOW2-B8-R28-3</t>
  </si>
  <si>
    <t>Data_2784 IPL-17O-4941 VSMOW2-B8-R28-4</t>
  </si>
  <si>
    <t>Data_2785 IPL-17O-4942 SLAP2-B9-R28-1</t>
  </si>
  <si>
    <t>Data_2786 IPL-17O-4943 SLAP2-B9-R28-2</t>
  </si>
  <si>
    <t>Data_2787 IPL-17O-4944 SLAP2-B9-R28-3</t>
  </si>
  <si>
    <t>Data_2788 IPL-17O-4945 SLAP2-B9-R28-4</t>
  </si>
  <si>
    <t>Data_2789 IPL-17O-4946 IAEA-C1-R28-1</t>
  </si>
  <si>
    <t>Data_2790 IPL-17O-4949 IAEA-C1-R28-4</t>
  </si>
  <si>
    <t>Data_2791 IPL-17O-4950 IAEA-C1-R28-5</t>
  </si>
  <si>
    <t>Data_2792 IPL-17O-4951 IAEA-C1-R28-6</t>
  </si>
  <si>
    <t>Data_2793 IPL-17O-4952 102-GC-AZ01-R28-1</t>
  </si>
  <si>
    <t>Data_2794 IPL-17O-4953 102-GC-AZ01-R28-2</t>
  </si>
  <si>
    <t>Data_2795 IPL-17O-4954 102-GC-AZ01-R28-3</t>
  </si>
  <si>
    <t>Data_2796 IPL-17O-4955 PAR-01-32-R28-1</t>
  </si>
  <si>
    <t>Data_2797 IPL-17O-4956 PAR-01-32-R28-2</t>
  </si>
  <si>
    <t>Data_2798 IPL-17O-4957 PAR-01-384-R28-1</t>
  </si>
  <si>
    <t>Data_2799 IPL-17O-4958 PAR-01-384-R28-2</t>
  </si>
  <si>
    <t>Data_2800 IPL-17O-4959 PH001 6k-R28-1</t>
  </si>
  <si>
    <t>Data_2801 IPL-17O-4960 PH001 6k-R28-2</t>
  </si>
  <si>
    <t>Data_2802 IPL-17O-4961 Modern 22-5-R28-1</t>
  </si>
  <si>
    <t>Data_2803 IPL-17O-4962 Modern 22-5-R28-2</t>
  </si>
  <si>
    <t>Data_2804 IPL-17O-4963 PH 19-7 LGM global-R28-1</t>
  </si>
  <si>
    <t>Data_2805 IPL-17O-4964 PH 19-7 LGM global-R28-2</t>
  </si>
  <si>
    <t>Data_2806 IPL-17O-4965 PH 19-7 LGM SA-R28-1</t>
  </si>
  <si>
    <t>Data_2807 IPL-17O-4966 PH 19-7 LGM SA-R28-2</t>
  </si>
  <si>
    <t>Data_2808 IPL-17O-4967 PH 19-7 LGM SA-R28-3</t>
  </si>
  <si>
    <t>Data_2809 IPL-17O-4968 PH 19-7 LGM SA-R28-4</t>
  </si>
  <si>
    <t>Data_2810 IPL-17O-4969 PH 19-7 LGM global-R28-3</t>
  </si>
  <si>
    <t>Data_2812 IPL-17O-4971 LGM global-R28-5</t>
  </si>
  <si>
    <t>Data_2813 IPL-17O-4972 102-GC-AZ01-R28-4</t>
  </si>
  <si>
    <t>Data_2814 IPL-17O-4973 102-GC-AZ01-R28-5</t>
  </si>
  <si>
    <t>Data_2815 IPL-17O-4975 102-GC-AZ01-R28-7</t>
  </si>
  <si>
    <t>First run after internet is back</t>
  </si>
  <si>
    <t>Data_2816 IPL-17O-4976 Modern 22-5-R28-3</t>
  </si>
  <si>
    <t>Data_2817 IPL-17O-4977 Modern 22-5-R28-4</t>
  </si>
  <si>
    <t>Data_2818 IPL-17O-4978 PH001 6k-R28-3</t>
  </si>
  <si>
    <t>Data_2819 IPL-17O-4979 PH001 6k-R28-4</t>
  </si>
  <si>
    <t>Data_2820 IPL-17O-4980 PAR-01-384-R28-3</t>
  </si>
  <si>
    <t>Data_2821 IPL-17O-4981 PAR-01-384-R28-4</t>
  </si>
  <si>
    <t>Data_2822 IPL-17O-4982 PAR-01-32-R28-3</t>
  </si>
  <si>
    <t>Data_2823 IPL-17O-4983 PAR-01-32-R28-4</t>
  </si>
  <si>
    <t>Data_2824 IPL-17O-4984 PAR-01-12-R28-1</t>
  </si>
  <si>
    <t>Data_2825 IPL-17O-4985 PAR-01-12-R28-2</t>
  </si>
  <si>
    <t>Data_2826 IPL-17O-4986 PAR-07-481-R28-1</t>
  </si>
  <si>
    <t>Data_2827 IPL-17O-4987 PAR-07-481-R28-2</t>
  </si>
  <si>
    <t>Data_2828 IPL-17O-4988 PAR-36-556-R28-1</t>
  </si>
  <si>
    <t>Data_2829 IPL-17O-4989 PAR-36-556-R28-2</t>
  </si>
  <si>
    <t>Data_2830 IPL-17O-4990 PAR-07-540-R28-1</t>
  </si>
  <si>
    <t>Data_2831 IPL-17O-4991 PAR-07-540-R28-2</t>
  </si>
  <si>
    <t>Data_2832 IPL-17O-4992 PAR-36-450-R28-1</t>
  </si>
  <si>
    <t>Data_2833 IPL-17O-4993 PAR-36-450-R28-2</t>
  </si>
  <si>
    <t>Data_2834 IPL-17O-4994 PAR-07-14-R28-1</t>
  </si>
  <si>
    <t>Data_2835 IPL-17O-4995 PAR-07-14-R28-2</t>
  </si>
  <si>
    <t>Data_2836 IPL-17O-4996 PAR-07-66-R28-1</t>
  </si>
  <si>
    <t>Data_2837 IPL-17O-4997 PAR-07-66-R28-2</t>
  </si>
  <si>
    <t>Data_2838 IPL-17O-4998 PAR-36-556-R28-3</t>
  </si>
  <si>
    <t>Data_2839 IPL-17O-4999 PAR-36-556-R28-4</t>
  </si>
  <si>
    <t>re-run due to high stdev</t>
  </si>
  <si>
    <t>d18O difference?/re-run due to high stdev of previous reactor</t>
  </si>
  <si>
    <t>Data_2840 IPL-17O-5000 PAR-07-14-R28-3</t>
  </si>
  <si>
    <t>Data_2841 IPL-17O-5001 PAR-07-14-R28-4</t>
  </si>
  <si>
    <t>large 33/34 mismatch?</t>
  </si>
  <si>
    <t>high stdev</t>
  </si>
  <si>
    <t>sak</t>
  </si>
  <si>
    <t>Data_2842 IPL-17O-5002 IAEA-C1-R28-7</t>
  </si>
  <si>
    <t>Data_2843 IPL-17O-5003 IAEA-C1-R28-8</t>
  </si>
  <si>
    <t>Data_2844 IPL-17O-5004 MIS15_9 1C-24H-1 133-134cm-R28-1</t>
  </si>
  <si>
    <t>Data_2845 IPL-17O-5005 MIS15_18 1C-24H-1 135-136cm-R28-1</t>
  </si>
  <si>
    <t>Data_2846 IPL-17O-5006 MIS15_20 1C-24H-2 73-74cm-R28-1</t>
  </si>
  <si>
    <t>Data_2847 IPL-17O-5007 MIS15_5 1E-15H-1 105-106cm-R28-1</t>
  </si>
  <si>
    <t>Data_2848 IPL-17O-5008 MIS15_10 1C-24H-1 145-146cm-R28-1</t>
  </si>
  <si>
    <t>Data_2849 IPL-17O-5009 MIS15-19 1C-24H-2 13-14cm-R28-1</t>
  </si>
  <si>
    <t>Data_2850 IPL-17O-5010 MIS15-19 1C-24H-2 13-14cm-R28-2</t>
  </si>
  <si>
    <t>sak/scott</t>
  </si>
  <si>
    <t>Data_2851 IPL-17O-5011 MIS15_11 1C-24H-2 23-24cm-R28-1</t>
  </si>
  <si>
    <t>Data_2852 IPL-17O-5012 MIS15_11 1C-24H-2 23-24cm-R28-2</t>
  </si>
  <si>
    <t>Data_2853 IPL-17O-5013 MIS15_14 1C-23H-2 65-66cm-R28-1</t>
  </si>
  <si>
    <t>Data_2854 IPL-17O-5014 MIS15_14 1C-23H-2 65-66cm-R28-2</t>
  </si>
  <si>
    <t>Data_2855 IPL-17O-5015 MIS15_16 1E-15H-1 133-134cm-R28-1</t>
  </si>
  <si>
    <t>Data_2856 IPL-17O-5016 MIS15_16 1E-15H-1 133-134cm-R28-2</t>
  </si>
  <si>
    <t>Data_2857 IPL-17O-5017 MIS15_17 1E-15H-2 5-6cm-R28-1</t>
  </si>
  <si>
    <t>Data_2858 IPL-17O-5018 MIS15_17 1E-15H-2 5-6cm-R28-2</t>
  </si>
  <si>
    <t>Data_2859 IPL-17O-5019 MIS15_7 1E-15H-2 7-8cm-R28-1</t>
  </si>
  <si>
    <t>Data_2860 IPL-17O-5020 MIS15_7 1E-15H-2 7-8cm-R28-2</t>
  </si>
  <si>
    <t>scott</t>
  </si>
  <si>
    <t>Data_2861 IPL-17O-5021 PH19-7-1-16-R28-1</t>
  </si>
  <si>
    <t>Data_2862 IPL-17O-5022 PH19-7-1-16-R28-2</t>
  </si>
  <si>
    <t>Data_2863 IPL-17O-5023 PH19-7-3-34-R28-1</t>
  </si>
  <si>
    <t>Data_2864 IPL-17O-5024 PH19-7-3-34-R28-2</t>
  </si>
  <si>
    <t>Data_2865 IPL-17O-5025 PH19-7-1-26-R28-1</t>
  </si>
  <si>
    <t>Data_2866 IPL-17O-5026 PH19-7-1-26-R28-2</t>
  </si>
  <si>
    <t>Data_2867 IPL-17O-5027 PH19-7-3-21-R28-1</t>
  </si>
  <si>
    <t>acid bath rough pump pressure a bit higher than normal</t>
  </si>
  <si>
    <t>Data_2868 IPL-17O-5028 PH19-7-3-21-R28-2</t>
  </si>
  <si>
    <t>Sarah's Speleothem</t>
  </si>
  <si>
    <t>Data_2870 IPL-17O-5029 PH19-7-3-60-R28-1</t>
  </si>
  <si>
    <t>Data_2871 IPL-17O-5030 PH19-7-3-60-R28-2</t>
  </si>
  <si>
    <t>nothing run over weekend, but pump is back to normal</t>
  </si>
  <si>
    <t>sat in cold finger overnight. Was analyzed on MS next morning.</t>
  </si>
  <si>
    <t>Data_2872 IPL-17O-5031 102-GC-AZ01-R28-8</t>
  </si>
  <si>
    <t>Data_2873 IPL-17O-5032 102-GC-AZ01-R28-9</t>
  </si>
  <si>
    <t>Data_2874 IPL-17O-5033 102-GC-AZ01-R28-10</t>
  </si>
  <si>
    <t>Data_2875 IPL-17O-5034 PH19-7-3-60-R28-3</t>
  </si>
  <si>
    <t>Data_2876 IPL-17O-5035 PH19-7-3-60-R28-4</t>
  </si>
  <si>
    <t>Data_2877 IPL-17O-5036 PH19-7-3-21-R28-3</t>
  </si>
  <si>
    <t>Data_2878 IPL-17O-5037 PH19-7-3-21-R28-4</t>
  </si>
  <si>
    <t>Data_2879 IPL-17O-5038 PH19-7-1-26-R28-3</t>
  </si>
  <si>
    <t>Data_2880 IPL-17O-5039 PH19-7-1-26-R28-4</t>
  </si>
  <si>
    <t>Data_2881 IPL-17O-5040 PH19-7-3-34-R28-3</t>
  </si>
  <si>
    <t>Data_2882 IPL-17O-5041 PH19-7-3-34-R28-4</t>
  </si>
  <si>
    <t>Data_2885 IPL-17O-5044 MIS15_17 1E-15H-2 5-6cm-R28-3</t>
  </si>
  <si>
    <t>Data_2886 IPL-17O-5045 MIS15_16 1E-15H-1 133-134cm-R28-3</t>
  </si>
  <si>
    <t>Data_2887 IPL-17O-5046 MIS15_14 1C-23H-2 65-66cm-R28-3</t>
  </si>
  <si>
    <t>Data_2888 IPL-17O-5047 MIS15_14 1C-23H-2 65-66cm-R28-4</t>
  </si>
  <si>
    <t>Data_2889 IPL-17O-5048 MIS15_19 1C-24H-2 13-14cm-R28-3</t>
  </si>
  <si>
    <t>first analysis after weekend. Ran ref gas into ms for 2 hours before analysis.</t>
  </si>
  <si>
    <t>Data_2890 IPL-17O-5049 MIS15_19 1C-24H-2 13-14cm-R28-4</t>
  </si>
  <si>
    <t>Data_2891 IPL-17O-5050 IAEA-C1-R28-9</t>
  </si>
  <si>
    <t>Data_2892 IPL-17O-5051 IAEA-C1-R28-10</t>
  </si>
  <si>
    <t>Data_2893 IPL-17O-5052 IAEA-C1-R28-11</t>
  </si>
  <si>
    <t>Data_2894 IPL-17O-5053 IAEA-C1-R28-12</t>
  </si>
  <si>
    <t>Data_2895 IPL-17O-5054 VSMOW2-B8-R28-5 1</t>
  </si>
  <si>
    <t>Data_2895 IPL-17O-5054 VSMOW2-B8-R28-5</t>
  </si>
  <si>
    <t>primed 2x with DI and 2x with SMOW</t>
  </si>
  <si>
    <t>Data_2896 IPL-17O-5055 VSMOW2-B8-R28-6 1</t>
  </si>
  <si>
    <t>Data_2896 IPL-17O-5055 VSMOW2-B8-R28-6</t>
  </si>
  <si>
    <t>Data_2897 IPL-17O-5056 VSMOW2-B8-R28-7</t>
  </si>
  <si>
    <t>Data_2898 IPL-17O-5057 VSMOW2-B8-R28-8</t>
  </si>
  <si>
    <t>Data_2899 IPL-17O-5058 SLAP2-B9-R28-5</t>
  </si>
  <si>
    <t>Data_2901 IPL-17O-5059 SLAP2-B9-R28-6</t>
  </si>
  <si>
    <t>primed 4x with SLAP</t>
  </si>
  <si>
    <t>jnl</t>
  </si>
  <si>
    <t>Data_2902 IPL-17O-5061 SLAP2-B9-R28-8</t>
  </si>
  <si>
    <t>Data_2903 IPL-17O-5062 SLAP2-B9-R28-9</t>
  </si>
  <si>
    <t>jnl/sak</t>
  </si>
  <si>
    <t>Data_2904 IPL-17O-5063 USGS45-2022-11-3-R28-1</t>
  </si>
  <si>
    <t>Data_2905 IPL-17O-5064 USGS45-2022-11-3-R28-2</t>
  </si>
  <si>
    <t>Data_2906 IPL-17O-5065 USGS45-2022-11-3-R28-3</t>
  </si>
  <si>
    <t>Data_2907 IPL-17O-5067 K2021W-PRECIP-R28-2</t>
  </si>
  <si>
    <t>Data_2908 IPL-17O-5068 K2021W-PRECIP-R28-3</t>
  </si>
  <si>
    <t>Lake Erie</t>
  </si>
  <si>
    <t>Data_2909 IPL-17O-5069 LE23_W102-RIVER-R28-1</t>
  </si>
  <si>
    <t>Data_2910 IPL-17O-5070 LE23_W102-RIVER-R28-2</t>
  </si>
  <si>
    <t>Data_2911 IPL-17O-5071 LE23_W102-RIVER-R28-3</t>
  </si>
  <si>
    <t>Data_2912 IPL-17O-5072 LE23_W130-LAKE-R28-1</t>
  </si>
  <si>
    <t>Data_2913 IPL-17O-5073 LE23_W130-LAKE-R28-2</t>
  </si>
  <si>
    <t>Data_2914 IPL-17O-5074 LE23_W095-RIVER-R28-1</t>
  </si>
  <si>
    <t>Data_2915 IPL-17O-5075 LE23_W095-RIVER-R28-2</t>
  </si>
  <si>
    <t>Data_2916 IPL-17O-5076 LE23_W099-LAKE-R28-1</t>
  </si>
  <si>
    <t>Data_2918 IPL-17O-5078 LE23_W122-RIVER-R28-1</t>
  </si>
  <si>
    <t>Data_2917 IPL-17O-5077 LE23_W099-LAKE-R28-2</t>
  </si>
  <si>
    <t>Data_2919 IPL-17O-5079 LE23_W122-RIVER-R28-2</t>
  </si>
  <si>
    <t>Data_2920 IPL-17O-5080 LE23_W114-RIVER-R28-1</t>
  </si>
  <si>
    <t>Data_2921 IPL-17O-5081 LE23_W114-RIVER-R28-2</t>
  </si>
  <si>
    <t>was ran as  IPL-17O-5082 USGS45-2022-11-3-R28-1, but changed to  IPL-17O-5083 USGS45-2022-11-3-R28-5</t>
  </si>
  <si>
    <t>Data_2923 IPL-17O-5083 USGS45-2022-11-3-R28-5</t>
  </si>
  <si>
    <t>Data_2922 IPL-17O-5082 USGS45-R28-4</t>
  </si>
  <si>
    <t>Data_2924 IPL-17O-5084 USGS45-2022-11-3-R28-6</t>
  </si>
  <si>
    <t>Data_2925 IPL-17O-5085 LE23_W137-Lake-R28-1</t>
  </si>
  <si>
    <t>Data_2926 IPL-17O-5086 LE23_W137-Lake-R28-2</t>
  </si>
  <si>
    <t>ACF</t>
  </si>
  <si>
    <t>Data_2927 IPL-17O-5087 MB_23_08_235-R28-1</t>
  </si>
  <si>
    <t>Data_2928 IPL-17O-5088 MB_23_08_235-R28-2</t>
  </si>
  <si>
    <t>Data_2929 IPL-17O-5089 MB_23_08_207-R28-1</t>
  </si>
  <si>
    <t>Data_2930 IPL-17O-5090 MB_23_08_207-R28-2</t>
  </si>
  <si>
    <t>Data_2931 IPL-17O-5091 MB_23_08_209-R28-1</t>
  </si>
  <si>
    <t>Data_2932 IPL-17O-5092 MB_23_08_209-R28-2</t>
  </si>
  <si>
    <t>Data_2933 IPL-17O-5093 MB_23_08_210-R28-1</t>
  </si>
  <si>
    <t>Data_2934 IPL-17O-5094 MB_23_08_210-R28-2</t>
  </si>
  <si>
    <t>Data_2935 IPL-17O-5095 MB_23_08_243-R28-1</t>
  </si>
  <si>
    <t>Data_2936 IPL-17O-5096 MB_23_08_243-R28-2</t>
  </si>
  <si>
    <t>Data_2937 IPL-17O-5097 MB_23_08_242-R28-1</t>
  </si>
  <si>
    <t>Data_2938 IPL-17O-5098 MB_23_08_242-R28-2</t>
  </si>
  <si>
    <t>Data_2883 IPL-17O-5042 PH19-7-1-16-R28-3</t>
  </si>
  <si>
    <t>Data_2884 IPL-17O-5043 PH19-7-1-16-R28-4</t>
  </si>
  <si>
    <t>forgot to prime, flagging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</si>
</sst>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Fill="1" applyBorder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41" borderId="13" xfId="0" applyFont="1" applyFill="1" applyBorder="1"/>
    <xf numFmtId="0" fontId="0" fillId="42" borderId="13" xfId="0" applyFon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right"/>
    </xf>
    <xf numFmtId="0" fontId="28" fillId="43" borderId="0" xfId="0" applyFont="1" applyFill="1" applyBorder="1" applyAlignment="1">
      <alignment horizontal="center"/>
    </xf>
    <xf numFmtId="0" fontId="27" fillId="43" borderId="0" xfId="0" applyFont="1" applyFill="1" applyBorder="1" applyAlignment="1">
      <alignment horizontal="center"/>
    </xf>
    <xf numFmtId="0" fontId="4" fillId="43" borderId="0" xfId="0" applyFont="1" applyFill="1" applyBorder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ont="1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214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31" totalsRowShown="0">
  <autoFilter ref="D1:D31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9" totalsRowShown="0">
  <autoFilter ref="E1:E29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tabSelected="1" zoomScale="90" zoomScaleNormal="90" workbookViewId="0">
      <pane xSplit="5" ySplit="1" topLeftCell="Z134" activePane="bottomRight" state="frozen"/>
      <selection pane="topRight" activeCell="F1" sqref="F1"/>
      <selection pane="bottomLeft" activeCell="A2" sqref="A2"/>
      <selection pane="bottomRight" activeCell="AJ165" sqref="AJ165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20.5703125" style="48" customWidth="1"/>
    <col min="5" max="5" width="60" style="93" bestFit="1" customWidth="1"/>
    <col min="6" max="6" width="12.85546875" style="51" bestFit="1" customWidth="1"/>
    <col min="7" max="7" width="12.28515625" style="51" bestFit="1" customWidth="1"/>
    <col min="8" max="8" width="12.140625" style="51" bestFit="1" customWidth="1"/>
    <col min="9" max="10" width="12.85546875" style="51" bestFit="1" customWidth="1"/>
    <col min="11" max="11" width="12.140625" style="51" bestFit="1" customWidth="1"/>
    <col min="12" max="12" width="12.85546875" style="51" bestFit="1" customWidth="1"/>
    <col min="13" max="13" width="12.140625" style="51" bestFit="1" customWidth="1"/>
    <col min="14" max="14" width="12.85546875" style="51" bestFit="1" customWidth="1"/>
    <col min="15" max="15" width="11.140625" style="51" bestFit="1" customWidth="1"/>
    <col min="16" max="16" width="12.85546875" style="51" bestFit="1" customWidth="1"/>
    <col min="17" max="17" width="12.140625" style="51" bestFit="1" customWidth="1"/>
    <col min="18" max="18" width="13.42578125" style="51" bestFit="1" customWidth="1"/>
    <col min="19" max="19" width="12.140625" style="51" bestFit="1" customWidth="1"/>
    <col min="20" max="20" width="12.5703125" style="51" bestFit="1" customWidth="1"/>
    <col min="21" max="21" width="12.140625" style="51" bestFit="1" customWidth="1"/>
    <col min="22" max="22" width="17.85546875" style="51" customWidth="1"/>
    <col min="23" max="23" width="7.5703125" style="92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5703125" style="48" customWidth="1"/>
    <col min="37" max="37" width="9.42578125" style="56" bestFit="1" customWidth="1"/>
    <col min="38" max="38" width="7.140625" style="56" bestFit="1" customWidth="1"/>
    <col min="39" max="39" width="10" style="56" bestFit="1" customWidth="1"/>
    <col min="40" max="40" width="11.85546875" style="56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78</v>
      </c>
      <c r="C1" s="48" t="s">
        <v>64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72</v>
      </c>
      <c r="AI1" s="86" t="s">
        <v>73</v>
      </c>
      <c r="AJ1" s="74" t="s">
        <v>80</v>
      </c>
      <c r="AK1" s="23" t="s">
        <v>112</v>
      </c>
      <c r="AL1" s="23" t="s">
        <v>113</v>
      </c>
      <c r="AM1" s="23" t="s">
        <v>114</v>
      </c>
      <c r="AN1" s="23" t="s">
        <v>115</v>
      </c>
    </row>
    <row r="2" spans="1:40" s="23" customFormat="1" x14ac:dyDescent="0.25">
      <c r="A2" s="81" t="s">
        <v>96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104"/>
      <c r="AA2" s="104"/>
      <c r="AB2" s="51"/>
      <c r="AC2" s="51"/>
      <c r="AD2" s="51"/>
      <c r="AE2" s="51"/>
      <c r="AF2" s="105"/>
      <c r="AG2" s="105"/>
      <c r="AH2" s="86"/>
      <c r="AI2" s="86"/>
      <c r="AJ2" s="74"/>
      <c r="AK2" s="85"/>
      <c r="AL2" s="85"/>
      <c r="AM2" s="85"/>
      <c r="AN2" s="85"/>
    </row>
    <row r="3" spans="1:40" s="119" customFormat="1" x14ac:dyDescent="0.25">
      <c r="A3" s="107"/>
      <c r="B3" s="108"/>
      <c r="C3" s="109"/>
      <c r="D3" s="110"/>
      <c r="E3" s="107" t="s">
        <v>96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1"/>
      <c r="Y3" s="111"/>
      <c r="Z3" s="113"/>
      <c r="AA3" s="113"/>
      <c r="AB3" s="114"/>
      <c r="AC3" s="114"/>
      <c r="AD3" s="114"/>
      <c r="AE3" s="114"/>
      <c r="AF3" s="115"/>
      <c r="AG3" s="115"/>
      <c r="AH3" s="116"/>
      <c r="AI3" s="116"/>
      <c r="AJ3" s="117"/>
      <c r="AK3" s="118"/>
      <c r="AL3" s="118"/>
      <c r="AM3" s="118"/>
      <c r="AN3" s="118"/>
    </row>
    <row r="4" spans="1:40" s="119" customFormat="1" x14ac:dyDescent="0.25">
      <c r="A4" s="107"/>
      <c r="B4" s="108"/>
      <c r="C4" s="109"/>
      <c r="D4" s="110"/>
      <c r="E4" s="107" t="s">
        <v>159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1"/>
      <c r="Y4" s="111"/>
      <c r="Z4" s="113"/>
      <c r="AA4" s="113"/>
      <c r="AB4" s="114"/>
      <c r="AC4" s="114"/>
      <c r="AD4" s="114"/>
      <c r="AE4" s="114"/>
      <c r="AF4" s="115"/>
      <c r="AG4" s="115"/>
      <c r="AH4" s="116"/>
      <c r="AI4" s="116"/>
      <c r="AJ4" s="117"/>
      <c r="AK4" s="118"/>
      <c r="AL4" s="118"/>
      <c r="AM4" s="118"/>
      <c r="AN4" s="118"/>
    </row>
    <row r="5" spans="1:40" s="119" customFormat="1" x14ac:dyDescent="0.25">
      <c r="A5" s="107"/>
      <c r="B5" s="108"/>
      <c r="C5" s="109"/>
      <c r="D5" s="110"/>
      <c r="E5" s="107" t="s">
        <v>160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111"/>
      <c r="Y5" s="111"/>
      <c r="Z5" s="113"/>
      <c r="AA5" s="113"/>
      <c r="AB5" s="114"/>
      <c r="AC5" s="114"/>
      <c r="AD5" s="114"/>
      <c r="AE5" s="114"/>
      <c r="AF5" s="115"/>
      <c r="AG5" s="115"/>
      <c r="AH5" s="116"/>
      <c r="AI5" s="116"/>
      <c r="AJ5" s="117"/>
      <c r="AK5" s="118"/>
      <c r="AL5" s="118"/>
      <c r="AM5" s="118"/>
      <c r="AN5" s="118"/>
    </row>
    <row r="6" spans="1:40" s="75" customFormat="1" x14ac:dyDescent="0.25">
      <c r="A6" s="75">
        <v>4935</v>
      </c>
      <c r="B6" s="75" t="s">
        <v>145</v>
      </c>
      <c r="C6" s="75" t="s">
        <v>61</v>
      </c>
      <c r="D6" s="75" t="s">
        <v>65</v>
      </c>
      <c r="E6" s="75" t="s">
        <v>161</v>
      </c>
      <c r="F6" s="75">
        <v>-3.5615105801035898</v>
      </c>
      <c r="G6" s="75">
        <v>-3.56786819849615</v>
      </c>
      <c r="H6" s="75">
        <v>4.1653879528181902E-3</v>
      </c>
      <c r="I6" s="75">
        <v>-6.7302482031999897</v>
      </c>
      <c r="J6" s="75">
        <v>-6.7529987116155104</v>
      </c>
      <c r="K6" s="75">
        <v>3.5844188361282298E-3</v>
      </c>
      <c r="L6" s="75">
        <v>-2.2848787631582199E-3</v>
      </c>
      <c r="M6" s="75">
        <v>4.22825243331493E-3</v>
      </c>
      <c r="N6" s="75">
        <v>-13.720192596361001</v>
      </c>
      <c r="O6" s="75">
        <v>4.1229218576845804E-3</v>
      </c>
      <c r="P6" s="75">
        <v>-26.4924514389885</v>
      </c>
      <c r="Q6" s="75">
        <v>3.5131028483081899E-3</v>
      </c>
      <c r="R6" s="75">
        <v>-40.665954606690001</v>
      </c>
      <c r="S6" s="75">
        <v>0.128253471674942</v>
      </c>
      <c r="T6" s="75">
        <v>548.36314665765599</v>
      </c>
      <c r="U6" s="75">
        <v>0.19424048628110899</v>
      </c>
      <c r="V6" s="76">
        <v>45148.675555555557</v>
      </c>
      <c r="W6" s="75">
        <v>2.5</v>
      </c>
      <c r="X6" s="75">
        <v>2.39992521909679E-3</v>
      </c>
      <c r="Y6" s="75">
        <v>2.1652982712790001E-3</v>
      </c>
      <c r="Z6" s="100">
        <f>((((N6/1000)+1)/((SMOW!$Z$4/1000)+1))-1)*1000</f>
        <v>-3.3448280241777928</v>
      </c>
      <c r="AA6" s="100">
        <f>((((P6/1000)+1)/((SMOW!$AA$4/1000)+1))-1)*1000</f>
        <v>-6.3515127390320059</v>
      </c>
      <c r="AB6" s="100">
        <f>Z6*SMOW!$AN$6</f>
        <v>-3.5184728759904997</v>
      </c>
      <c r="AC6" s="100">
        <f>AA6*SMOW!$AN$12</f>
        <v>-6.6693388707314343</v>
      </c>
      <c r="AD6" s="100">
        <f t="shared" ref="AD6" si="0">LN((AB6/1000)+1)*1000</f>
        <v>-3.5246772592580058</v>
      </c>
      <c r="AE6" s="100">
        <f t="shared" ref="AE6" si="1">LN((AC6/1000)+1)*1000</f>
        <v>-6.6916782927352392</v>
      </c>
      <c r="AF6" s="100">
        <f>(AD6-SMOW!AN$14*AE6)</f>
        <v>8.5288793062008317E-3</v>
      </c>
      <c r="AG6" s="101">
        <f t="shared" ref="AG6" si="2">AF6*1000</f>
        <v>8.5288793062008317</v>
      </c>
      <c r="AK6" s="75">
        <v>28</v>
      </c>
      <c r="AL6" s="75">
        <v>3</v>
      </c>
      <c r="AM6" s="75">
        <v>0</v>
      </c>
      <c r="AN6" s="75">
        <v>0</v>
      </c>
    </row>
    <row r="7" spans="1:40" s="75" customFormat="1" x14ac:dyDescent="0.25">
      <c r="A7" s="75">
        <v>4936</v>
      </c>
      <c r="B7" s="75" t="s">
        <v>145</v>
      </c>
      <c r="C7" s="75" t="s">
        <v>61</v>
      </c>
      <c r="D7" s="75" t="s">
        <v>65</v>
      </c>
      <c r="E7" s="75" t="s">
        <v>162</v>
      </c>
      <c r="F7" s="75">
        <v>-3.59310901646101</v>
      </c>
      <c r="G7" s="75">
        <v>-3.5995800630806198</v>
      </c>
      <c r="H7" s="75">
        <v>4.0725800363885997E-3</v>
      </c>
      <c r="I7" s="75">
        <v>-6.8000418175548898</v>
      </c>
      <c r="J7" s="75">
        <v>-6.8232674785026104</v>
      </c>
      <c r="K7" s="75">
        <v>1.1581526064873299E-3</v>
      </c>
      <c r="L7" s="75">
        <v>3.1051655687553302E-3</v>
      </c>
      <c r="M7" s="75">
        <v>4.1059958615074898E-3</v>
      </c>
      <c r="N7" s="75">
        <v>-13.7514688869257</v>
      </c>
      <c r="O7" s="75">
        <v>4.0310601171803899E-3</v>
      </c>
      <c r="P7" s="75">
        <v>-26.560856431985599</v>
      </c>
      <c r="Q7" s="75">
        <v>1.13510987600394E-3</v>
      </c>
      <c r="R7" s="75">
        <v>-40.838016659229197</v>
      </c>
      <c r="S7" s="75">
        <v>0.13887443787082901</v>
      </c>
      <c r="T7" s="75">
        <v>569.18110467695897</v>
      </c>
      <c r="U7" s="75">
        <v>0.110246502060387</v>
      </c>
      <c r="V7" s="76">
        <v>45148.754826388889</v>
      </c>
      <c r="W7" s="75">
        <v>2.5</v>
      </c>
      <c r="X7" s="75">
        <v>4.9972374717864403E-4</v>
      </c>
      <c r="Y7" s="75">
        <v>9.3295107114744103E-4</v>
      </c>
      <c r="Z7" s="100">
        <f>((((N7/1000)+1)/((SMOW!$Z$4/1000)+1))-1)*1000</f>
        <v>-3.3764333318374584</v>
      </c>
      <c r="AA7" s="100">
        <f>((((P7/1000)+1)/((SMOW!$AA$4/1000)+1))-1)*1000</f>
        <v>-6.4213329658121543</v>
      </c>
      <c r="AB7" s="100">
        <f>Z7*SMOW!$AN$6</f>
        <v>-3.5517189552908559</v>
      </c>
      <c r="AC7" s="100">
        <f>AA7*SMOW!$AN$12</f>
        <v>-6.7426528624623385</v>
      </c>
      <c r="AD7" s="100">
        <f t="shared" ref="AD7" si="3">LN((AB7/1000)+1)*1000</f>
        <v>-3.5580412835875577</v>
      </c>
      <c r="AE7" s="100">
        <f t="shared" ref="AE7" si="4">LN((AC7/1000)+1)*1000</f>
        <v>-6.7654872470419605</v>
      </c>
      <c r="AF7" s="100">
        <f>(AD7-SMOW!AN$14*AE7)</f>
        <v>1.4135982850597806E-2</v>
      </c>
      <c r="AG7" s="101">
        <f t="shared" ref="AG7" si="5">AF7*1000</f>
        <v>14.135982850597806</v>
      </c>
      <c r="AK7" s="75">
        <v>28</v>
      </c>
      <c r="AL7" s="75">
        <v>0</v>
      </c>
      <c r="AM7" s="75">
        <v>0</v>
      </c>
      <c r="AN7" s="75">
        <v>0</v>
      </c>
    </row>
    <row r="8" spans="1:40" s="75" customFormat="1" x14ac:dyDescent="0.25">
      <c r="A8" s="75">
        <v>4937</v>
      </c>
      <c r="B8" s="75" t="s">
        <v>145</v>
      </c>
      <c r="C8" s="75" t="s">
        <v>61</v>
      </c>
      <c r="D8" s="75" t="s">
        <v>65</v>
      </c>
      <c r="E8" s="75" t="s">
        <v>163</v>
      </c>
      <c r="F8" s="75">
        <v>-3.5985705630394</v>
      </c>
      <c r="G8" s="75">
        <v>-3.60506117998208</v>
      </c>
      <c r="H8" s="75">
        <v>3.0803745349417102E-3</v>
      </c>
      <c r="I8" s="75">
        <v>-6.7979441444452204</v>
      </c>
      <c r="J8" s="75">
        <v>-6.8211554689950802</v>
      </c>
      <c r="K8" s="75">
        <v>1.5874226763732699E-3</v>
      </c>
      <c r="L8" s="75">
        <v>-3.49109235268089E-3</v>
      </c>
      <c r="M8" s="75">
        <v>3.36339802221872E-3</v>
      </c>
      <c r="N8" s="75">
        <v>-13.756874753082601</v>
      </c>
      <c r="O8" s="75">
        <v>3.04897014247342E-3</v>
      </c>
      <c r="P8" s="75">
        <v>-26.5588004944087</v>
      </c>
      <c r="Q8" s="75">
        <v>1.5558391417948201E-3</v>
      </c>
      <c r="R8" s="75">
        <v>-40.790848456534803</v>
      </c>
      <c r="S8" s="75">
        <v>0.132969938965702</v>
      </c>
      <c r="T8" s="75">
        <v>636.25365997692199</v>
      </c>
      <c r="U8" s="75">
        <v>7.8797789637811103E-2</v>
      </c>
      <c r="V8" s="76">
        <v>45148.839571759258</v>
      </c>
      <c r="W8" s="75">
        <v>2.5</v>
      </c>
      <c r="X8" s="75">
        <v>9.0197704498687793E-3</v>
      </c>
      <c r="Y8" s="75">
        <v>7.7662022214436697E-3</v>
      </c>
      <c r="Z8" s="100">
        <f>((((N8/1000)+1)/((SMOW!$Z$4/1000)+1))-1)*1000</f>
        <v>-3.3818960660675357</v>
      </c>
      <c r="AA8" s="100">
        <f>((((P8/1000)+1)/((SMOW!$AA$4/1000)+1))-1)*1000</f>
        <v>-6.4192344928560852</v>
      </c>
      <c r="AB8" s="100">
        <f>Z8*SMOW!$AN$6</f>
        <v>-3.5574652842734937</v>
      </c>
      <c r="AC8" s="100">
        <f>AA8*SMOW!$AN$12</f>
        <v>-6.740449383097638</v>
      </c>
      <c r="AD8" s="100">
        <f t="shared" ref="AD8" si="6">LN((AB8/1000)+1)*1000</f>
        <v>-3.56380811129053</v>
      </c>
      <c r="AE8" s="100">
        <f t="shared" ref="AE8" si="7">LN((AC8/1000)+1)*1000</f>
        <v>-6.7632688119838535</v>
      </c>
      <c r="AF8" s="100">
        <f>(AD8-SMOW!AN$14*AE8)</f>
        <v>7.1978214369448068E-3</v>
      </c>
      <c r="AG8" s="101">
        <f t="shared" ref="AG8" si="8">AF8*1000</f>
        <v>7.1978214369448068</v>
      </c>
      <c r="AH8" s="2">
        <f>AVERAGE(AG6:AG8)</f>
        <v>9.9542278645811475</v>
      </c>
      <c r="AI8" s="75">
        <f>STDEV(AG6:AG8)</f>
        <v>3.6821508436148398</v>
      </c>
      <c r="AK8" s="75">
        <v>28</v>
      </c>
      <c r="AL8" s="75">
        <v>0</v>
      </c>
      <c r="AM8" s="75">
        <v>0</v>
      </c>
      <c r="AN8" s="75">
        <v>0</v>
      </c>
    </row>
    <row r="9" spans="1:40" s="75" customFormat="1" x14ac:dyDescent="0.25">
      <c r="A9" s="75">
        <v>4938</v>
      </c>
      <c r="B9" s="75" t="s">
        <v>145</v>
      </c>
      <c r="C9" s="75" t="s">
        <v>61</v>
      </c>
      <c r="D9" s="75" t="s">
        <v>22</v>
      </c>
      <c r="E9" s="75" t="s">
        <v>164</v>
      </c>
      <c r="F9" s="75">
        <v>-0.14471744630597799</v>
      </c>
      <c r="G9" s="75">
        <v>-0.144728164557377</v>
      </c>
      <c r="H9" s="75">
        <v>3.5489273566771699E-3</v>
      </c>
      <c r="I9" s="75">
        <v>-0.23660611430431899</v>
      </c>
      <c r="J9" s="75">
        <v>-0.236634226766435</v>
      </c>
      <c r="K9" s="75">
        <v>2.4470059456751301E-3</v>
      </c>
      <c r="L9" s="75">
        <v>-1.9785292824699399E-2</v>
      </c>
      <c r="M9" s="75">
        <v>3.6200221119598798E-3</v>
      </c>
      <c r="N9" s="75">
        <v>-10.338233639815799</v>
      </c>
      <c r="O9" s="75">
        <v>3.5127460721347502E-3</v>
      </c>
      <c r="P9" s="75">
        <v>-20.1280075608197</v>
      </c>
      <c r="Q9" s="75">
        <v>2.39832004868735E-3</v>
      </c>
      <c r="R9" s="75">
        <v>-31.7479893402123</v>
      </c>
      <c r="S9" s="75">
        <v>0.13864592002072099</v>
      </c>
      <c r="T9" s="75">
        <v>742.573452518002</v>
      </c>
      <c r="U9" s="75">
        <v>0.17147370915276799</v>
      </c>
      <c r="V9" s="76">
        <v>45149.450243055559</v>
      </c>
      <c r="W9" s="75">
        <v>2.5</v>
      </c>
      <c r="X9" s="75">
        <v>6.4455063933439799E-3</v>
      </c>
      <c r="Y9" s="75">
        <v>6.1190419566328601E-3</v>
      </c>
      <c r="Z9" s="100">
        <f>((((N9/1000)+1)/((SMOW!$Z$4/1000)+1))-1)*1000</f>
        <v>7.2708115311792554E-2</v>
      </c>
      <c r="AA9" s="100">
        <f>((((P9/1000)+1)/((SMOW!$AA$4/1000)+1))-1)*1000</f>
        <v>0.14460538675709067</v>
      </c>
      <c r="AB9" s="100">
        <f>Z9*SMOW!$AN$6</f>
        <v>7.6482715924331049E-2</v>
      </c>
      <c r="AC9" s="100">
        <f>AA9*SMOW!$AN$12</f>
        <v>0.15184135912843952</v>
      </c>
      <c r="AD9" s="100">
        <f t="shared" ref="AD9" si="9">LN((AB9/1000)+1)*1000</f>
        <v>7.6479791270513769E-2</v>
      </c>
      <c r="AE9" s="100">
        <f t="shared" ref="AE9" si="10">LN((AC9/1000)+1)*1000</f>
        <v>0.15182983239601699</v>
      </c>
      <c r="AF9" s="100">
        <f>(AD9-SMOW!AN$14*AE9)</f>
        <v>-3.6863602345832136E-3</v>
      </c>
      <c r="AG9" s="101">
        <f t="shared" ref="AG9" si="11">AF9*1000</f>
        <v>-3.6863602345832138</v>
      </c>
      <c r="AK9" s="75">
        <v>28</v>
      </c>
      <c r="AL9" s="75">
        <v>3</v>
      </c>
      <c r="AM9" s="75">
        <v>0</v>
      </c>
      <c r="AN9" s="75">
        <v>0</v>
      </c>
    </row>
    <row r="10" spans="1:40" s="75" customFormat="1" x14ac:dyDescent="0.25">
      <c r="A10" s="75">
        <v>4939</v>
      </c>
      <c r="B10" s="75" t="s">
        <v>145</v>
      </c>
      <c r="C10" s="75" t="s">
        <v>61</v>
      </c>
      <c r="D10" s="75" t="s">
        <v>22</v>
      </c>
      <c r="E10" s="75" t="s">
        <v>165</v>
      </c>
      <c r="F10" s="75">
        <v>-0.125237921733934</v>
      </c>
      <c r="G10" s="75">
        <v>-0.12524614283390401</v>
      </c>
      <c r="H10" s="75">
        <v>4.4032573027591804E-3</v>
      </c>
      <c r="I10" s="75">
        <v>-0.211558206252627</v>
      </c>
      <c r="J10" s="75">
        <v>-0.21158062534775601</v>
      </c>
      <c r="K10" s="75">
        <v>1.3864770797564199E-3</v>
      </c>
      <c r="L10" s="75">
        <v>-1.3531572650288299E-2</v>
      </c>
      <c r="M10" s="75">
        <v>4.5363588031572897E-3</v>
      </c>
      <c r="N10" s="75">
        <v>-10.318952708832899</v>
      </c>
      <c r="O10" s="75">
        <v>4.3583661316038899E-3</v>
      </c>
      <c r="P10" s="75">
        <v>-20.103458008676501</v>
      </c>
      <c r="Q10" s="75">
        <v>1.3588915806677199E-3</v>
      </c>
      <c r="R10" s="75">
        <v>-31.891627372028999</v>
      </c>
      <c r="S10" s="75">
        <v>0.136383907276276</v>
      </c>
      <c r="T10" s="75">
        <v>1403.34930927808</v>
      </c>
      <c r="U10" s="75">
        <v>0.117165257207554</v>
      </c>
      <c r="V10" s="76">
        <v>45149.537754629629</v>
      </c>
      <c r="W10" s="75">
        <v>2.5</v>
      </c>
      <c r="X10" s="75">
        <v>1.67566493346923E-2</v>
      </c>
      <c r="Y10" s="75">
        <v>1.4263250980157099E-2</v>
      </c>
      <c r="Z10" s="100">
        <f>((((N10/1000)+1)/((SMOW!$Z$4/1000)+1))-1)*1000</f>
        <v>9.2191875843417037E-2</v>
      </c>
      <c r="AA10" s="100">
        <f>((((P10/1000)+1)/((SMOW!$AA$4/1000)+1))-1)*1000</f>
        <v>0.16966284561914513</v>
      </c>
      <c r="AB10" s="100">
        <f>Z10*SMOW!$AN$6</f>
        <v>9.697796484513807E-2</v>
      </c>
      <c r="AC10" s="100">
        <f>AA10*SMOW!$AN$12</f>
        <v>0.17815267916460509</v>
      </c>
      <c r="AD10" s="100">
        <f t="shared" ref="AD10" si="12">LN((AB10/1000)+1)*1000</f>
        <v>9.6973262786364006E-2</v>
      </c>
      <c r="AE10" s="100">
        <f t="shared" ref="AE10" si="13">LN((AC10/1000)+1)*1000</f>
        <v>0.17813681186061636</v>
      </c>
      <c r="AF10" s="100">
        <f>(AD10-SMOW!AN$14*AE10)</f>
        <v>2.9170261239585688E-3</v>
      </c>
      <c r="AG10" s="101">
        <f t="shared" ref="AG10" si="14">AF10*1000</f>
        <v>2.9170261239585686</v>
      </c>
      <c r="AK10" s="75">
        <v>28</v>
      </c>
      <c r="AL10" s="75">
        <v>0</v>
      </c>
      <c r="AM10" s="75">
        <v>0</v>
      </c>
      <c r="AN10" s="75">
        <v>0</v>
      </c>
    </row>
    <row r="11" spans="1:40" s="75" customFormat="1" x14ac:dyDescent="0.25">
      <c r="A11" s="75">
        <v>4940</v>
      </c>
      <c r="B11" s="75" t="s">
        <v>145</v>
      </c>
      <c r="C11" s="75" t="s">
        <v>61</v>
      </c>
      <c r="D11" s="75" t="s">
        <v>22</v>
      </c>
      <c r="E11" s="75" t="s">
        <v>166</v>
      </c>
      <c r="F11" s="75">
        <v>-0.18405533123826101</v>
      </c>
      <c r="G11" s="75">
        <v>-0.184072496375322</v>
      </c>
      <c r="H11" s="75">
        <v>3.4858395111316502E-3</v>
      </c>
      <c r="I11" s="75">
        <v>-0.31570898081499599</v>
      </c>
      <c r="J11" s="75">
        <v>-0.31575886450445101</v>
      </c>
      <c r="K11" s="75">
        <v>1.41601300757805E-3</v>
      </c>
      <c r="L11" s="75">
        <v>-1.73518159169723E-2</v>
      </c>
      <c r="M11" s="75">
        <v>3.5338685034176399E-3</v>
      </c>
      <c r="N11" s="75">
        <v>-10.377170475342201</v>
      </c>
      <c r="O11" s="75">
        <v>3.4503014066435602E-3</v>
      </c>
      <c r="P11" s="75">
        <v>-20.205536588076999</v>
      </c>
      <c r="Q11" s="75">
        <v>1.3878398584523601E-3</v>
      </c>
      <c r="R11" s="75">
        <v>-31.5211052145536</v>
      </c>
      <c r="S11" s="75">
        <v>0.11449720851357501</v>
      </c>
      <c r="T11" s="75">
        <v>761.908879115589</v>
      </c>
      <c r="U11" s="75">
        <v>6.0527642935584998E-2</v>
      </c>
      <c r="V11" s="76">
        <v>45149.627083333333</v>
      </c>
      <c r="W11" s="75">
        <v>2.5</v>
      </c>
      <c r="X11" s="75">
        <v>4.2526009168898501E-3</v>
      </c>
      <c r="Y11" s="75">
        <v>4.2568237177718397E-2</v>
      </c>
      <c r="Z11" s="100">
        <f>((((N11/1000)+1)/((SMOW!$Z$4/1000)+1))-1)*1000</f>
        <v>3.3361676079923797E-2</v>
      </c>
      <c r="AA11" s="100">
        <f>((((P11/1000)+1)/((SMOW!$AA$4/1000)+1))-1)*1000</f>
        <v>6.547235818743502E-2</v>
      </c>
      <c r="AB11" s="100">
        <f>Z11*SMOW!$AN$6</f>
        <v>3.5093628592055094E-2</v>
      </c>
      <c r="AC11" s="100">
        <f>AA11*SMOW!$AN$12</f>
        <v>6.8748558234720633E-2</v>
      </c>
      <c r="AD11" s="100">
        <f t="shared" ref="AD11" si="15">LN((AB11/1000)+1)*1000</f>
        <v>3.5093012825020239E-2</v>
      </c>
      <c r="AE11" s="100">
        <f t="shared" ref="AE11" si="16">LN((AC11/1000)+1)*1000</f>
        <v>6.8746195160863055E-2</v>
      </c>
      <c r="AF11" s="100">
        <f>(AD11-SMOW!AN$14*AE11)</f>
        <v>-1.2049782199154563E-3</v>
      </c>
      <c r="AG11" s="101">
        <f t="shared" ref="AG11" si="17">AF11*1000</f>
        <v>-1.2049782199154562</v>
      </c>
      <c r="AK11" s="75">
        <v>28</v>
      </c>
      <c r="AL11" s="75">
        <v>0</v>
      </c>
      <c r="AM11" s="75">
        <v>0</v>
      </c>
      <c r="AN11" s="75">
        <v>0</v>
      </c>
    </row>
    <row r="12" spans="1:40" s="75" customFormat="1" x14ac:dyDescent="0.25">
      <c r="A12" s="75">
        <v>4941</v>
      </c>
      <c r="B12" s="75" t="s">
        <v>145</v>
      </c>
      <c r="C12" s="75" t="s">
        <v>61</v>
      </c>
      <c r="D12" s="75" t="s">
        <v>22</v>
      </c>
      <c r="E12" s="75" t="s">
        <v>167</v>
      </c>
      <c r="F12" s="75">
        <v>-0.17168412689037499</v>
      </c>
      <c r="G12" s="75">
        <v>-0.171699226137254</v>
      </c>
      <c r="H12" s="75">
        <v>4.3511379968582597E-3</v>
      </c>
      <c r="I12" s="75">
        <v>-0.31306171346908301</v>
      </c>
      <c r="J12" s="75">
        <v>-0.31311077993224301</v>
      </c>
      <c r="K12" s="75">
        <v>1.66041072286073E-3</v>
      </c>
      <c r="L12" s="75">
        <v>-6.3767343330299103E-3</v>
      </c>
      <c r="M12" s="75">
        <v>4.43467412516684E-3</v>
      </c>
      <c r="N12" s="75">
        <v>-10.3649253953186</v>
      </c>
      <c r="O12" s="75">
        <v>4.3067781815898203E-3</v>
      </c>
      <c r="P12" s="75">
        <v>-20.2029419910507</v>
      </c>
      <c r="Q12" s="75">
        <v>1.62737501015362E-3</v>
      </c>
      <c r="R12" s="75">
        <v>-31.7579268394603</v>
      </c>
      <c r="S12" s="75">
        <v>0.13692391148778599</v>
      </c>
      <c r="T12" s="75">
        <v>1069.97234238189</v>
      </c>
      <c r="U12" s="75">
        <v>8.9337949974638398E-2</v>
      </c>
      <c r="V12" s="76">
        <v>45149.732291666667</v>
      </c>
      <c r="W12" s="75">
        <v>2.5</v>
      </c>
      <c r="X12" s="75">
        <v>1.7307464638460501E-2</v>
      </c>
      <c r="Y12" s="75">
        <v>4.9371725933915901E-2</v>
      </c>
      <c r="Z12" s="100">
        <f>((((N12/1000)+1)/((SMOW!$Z$4/1000)+1))-1)*1000</f>
        <v>4.5735570632920997E-2</v>
      </c>
      <c r="AA12" s="100">
        <f>((((P12/1000)+1)/((SMOW!$AA$4/1000)+1))-1)*1000</f>
        <v>6.8120634941104541E-2</v>
      </c>
      <c r="AB12" s="100">
        <f>Z12*SMOW!$AN$6</f>
        <v>4.8109906870155601E-2</v>
      </c>
      <c r="AC12" s="100">
        <f>AA12*SMOW!$AN$12</f>
        <v>7.1529353270391838E-2</v>
      </c>
      <c r="AD12" s="100">
        <f t="shared" ref="AD12" si="18">LN((AB12/1000)+1)*1000</f>
        <v>4.8108749625644362E-2</v>
      </c>
      <c r="AE12" s="100">
        <f t="shared" ref="AE12" si="19">LN((AC12/1000)+1)*1000</f>
        <v>7.1526795168278937E-2</v>
      </c>
      <c r="AF12" s="100">
        <f>(AD12-SMOW!AN$14*AE12)</f>
        <v>1.0342601776793081E-2</v>
      </c>
      <c r="AG12" s="101">
        <f t="shared" ref="AG12" si="20">AF12*1000</f>
        <v>10.342601776793082</v>
      </c>
      <c r="AH12" s="2">
        <f>AVERAGE(AG9:AG12)</f>
        <v>2.0920723615632451</v>
      </c>
      <c r="AI12" s="75">
        <f>STDEV(AG9:AG12)</f>
        <v>6.1376599815320478</v>
      </c>
      <c r="AK12" s="75">
        <v>28</v>
      </c>
      <c r="AL12" s="75">
        <v>0</v>
      </c>
      <c r="AM12" s="75">
        <v>0</v>
      </c>
      <c r="AN12" s="75">
        <v>0</v>
      </c>
    </row>
    <row r="13" spans="1:40" s="75" customFormat="1" x14ac:dyDescent="0.25">
      <c r="A13" s="75">
        <v>4942</v>
      </c>
      <c r="B13" s="75" t="s">
        <v>157</v>
      </c>
      <c r="C13" s="75" t="s">
        <v>61</v>
      </c>
      <c r="D13" s="75" t="s">
        <v>24</v>
      </c>
      <c r="E13" s="75" t="s">
        <v>168</v>
      </c>
      <c r="F13" s="75">
        <v>-28.954718124282401</v>
      </c>
      <c r="G13" s="75">
        <v>-29.382177810132699</v>
      </c>
      <c r="H13" s="75">
        <v>3.8183447900964002E-3</v>
      </c>
      <c r="I13" s="75">
        <v>-54.161278765300104</v>
      </c>
      <c r="J13" s="75">
        <v>-55.683209452493998</v>
      </c>
      <c r="K13" s="75">
        <v>1.27213786789434E-3</v>
      </c>
      <c r="L13" s="75">
        <v>1.8556780784122099E-2</v>
      </c>
      <c r="M13" s="75">
        <v>3.9118544307144999E-3</v>
      </c>
      <c r="N13" s="75">
        <v>-38.854516603268699</v>
      </c>
      <c r="O13" s="75">
        <v>3.7794167970853902E-3</v>
      </c>
      <c r="P13" s="75">
        <v>-72.979789047633105</v>
      </c>
      <c r="Q13" s="75">
        <v>1.24682727422808E-3</v>
      </c>
      <c r="R13" s="75">
        <v>-108.186264312802</v>
      </c>
      <c r="S13" s="75">
        <v>0.14773149708274</v>
      </c>
      <c r="T13" s="75">
        <v>887.17638582782899</v>
      </c>
      <c r="U13" s="75">
        <v>8.8262050964631494E-2</v>
      </c>
      <c r="V13" s="76">
        <v>45149.811562499999</v>
      </c>
      <c r="W13" s="75">
        <v>2.5</v>
      </c>
      <c r="X13" s="75">
        <v>2.2120089443821698E-3</v>
      </c>
      <c r="Y13" s="75">
        <v>8.5653271841559602E-4</v>
      </c>
      <c r="Z13" s="100">
        <f>((((N13/1000)+1)/((SMOW!$Z$4/1000)+1))-1)*1000</f>
        <v>-28.743557499887995</v>
      </c>
      <c r="AA13" s="100">
        <f>((((P13/1000)+1)/((SMOW!$AA$4/1000)+1))-1)*1000</f>
        <v>-53.800628834637429</v>
      </c>
      <c r="AB13" s="100">
        <f>Z13*SMOW!$AN$6</f>
        <v>-30.235763002401079</v>
      </c>
      <c r="AC13" s="100">
        <f>AA13*SMOW!$AN$12</f>
        <v>-56.49278209765923</v>
      </c>
      <c r="AD13" s="100">
        <f t="shared" ref="AD13" si="21">LN((AB13/1000)+1)*1000</f>
        <v>-30.702291668925596</v>
      </c>
      <c r="AE13" s="100">
        <f t="shared" ref="AE13" si="22">LN((AC13/1000)+1)*1000</f>
        <v>-58.151264067827974</v>
      </c>
      <c r="AF13" s="100">
        <f>(AD13-SMOW!AN$14*AE13)</f>
        <v>1.5757588875757733E-3</v>
      </c>
      <c r="AG13" s="101">
        <f t="shared" ref="AG13" si="23">AF13*1000</f>
        <v>1.5757588875757733</v>
      </c>
      <c r="AK13" s="75">
        <v>28</v>
      </c>
      <c r="AL13" s="75">
        <v>3</v>
      </c>
      <c r="AM13" s="75">
        <v>0</v>
      </c>
      <c r="AN13" s="75">
        <v>0</v>
      </c>
    </row>
    <row r="14" spans="1:40" s="75" customFormat="1" x14ac:dyDescent="0.25">
      <c r="A14" s="75">
        <v>4943</v>
      </c>
      <c r="B14" s="75" t="s">
        <v>157</v>
      </c>
      <c r="C14" s="75" t="s">
        <v>61</v>
      </c>
      <c r="D14" s="75" t="s">
        <v>24</v>
      </c>
      <c r="E14" s="75" t="s">
        <v>169</v>
      </c>
      <c r="F14" s="75">
        <v>-28.4296099405198</v>
      </c>
      <c r="G14" s="75">
        <v>-28.8415583760213</v>
      </c>
      <c r="H14" s="75">
        <v>5.4536352202356701E-3</v>
      </c>
      <c r="I14" s="75">
        <v>-53.203451407944897</v>
      </c>
      <c r="J14" s="75">
        <v>-54.671048268704197</v>
      </c>
      <c r="K14" s="75">
        <v>8.5214980061378495E-3</v>
      </c>
      <c r="L14" s="75">
        <v>2.4755109854519401E-2</v>
      </c>
      <c r="M14" s="75">
        <v>4.4161310653512299E-3</v>
      </c>
      <c r="N14" s="75">
        <v>-38.3347618930216</v>
      </c>
      <c r="O14" s="75">
        <v>5.3980354550484701E-3</v>
      </c>
      <c r="P14" s="75">
        <v>-72.041018727771103</v>
      </c>
      <c r="Q14" s="75">
        <v>8.3519533530717893E-3</v>
      </c>
      <c r="R14" s="75">
        <v>-106.980878663236</v>
      </c>
      <c r="S14" s="75">
        <v>0.16409396806443599</v>
      </c>
      <c r="T14" s="75">
        <v>1212.72581551241</v>
      </c>
      <c r="U14" s="75">
        <v>0.31169184072147199</v>
      </c>
      <c r="V14" s="76">
        <v>45151.755069444444</v>
      </c>
      <c r="W14" s="75">
        <v>2.5</v>
      </c>
      <c r="X14" s="75">
        <v>0.164668285018545</v>
      </c>
      <c r="Y14" s="75">
        <v>0.162948598541859</v>
      </c>
      <c r="Z14" s="100">
        <f>((((N14/1000)+1)/((SMOW!$Z$4/1000)+1))-1)*1000</f>
        <v>-28.218335127658591</v>
      </c>
      <c r="AA14" s="100">
        <f>((((P14/1000)+1)/((SMOW!$AA$4/1000)+1))-1)*1000</f>
        <v>-52.842436256063998</v>
      </c>
      <c r="AB14" s="100">
        <f>Z14*SMOW!$AN$6</f>
        <v>-29.683274008289999</v>
      </c>
      <c r="AC14" s="100">
        <f>AA14*SMOW!$AN$12</f>
        <v>-55.486642100386689</v>
      </c>
      <c r="AD14" s="100">
        <f t="shared" ref="AD14" si="24">LN((AB14/1000)+1)*1000</f>
        <v>-30.132739140360016</v>
      </c>
      <c r="AE14" s="100">
        <f t="shared" ref="AE14" si="25">LN((AC14/1000)+1)*1000</f>
        <v>-57.085449314098497</v>
      </c>
      <c r="AF14" s="100">
        <f>(AD14-SMOW!AN$14*AE14)</f>
        <v>8.3780974839910982E-3</v>
      </c>
      <c r="AG14" s="101">
        <f t="shared" ref="AG14" si="26">AF14*1000</f>
        <v>8.3780974839910982</v>
      </c>
      <c r="AK14" s="75">
        <v>28</v>
      </c>
      <c r="AL14" s="75">
        <v>0</v>
      </c>
      <c r="AM14" s="75">
        <v>0</v>
      </c>
      <c r="AN14" s="75">
        <v>0</v>
      </c>
    </row>
    <row r="15" spans="1:40" s="75" customFormat="1" x14ac:dyDescent="0.25">
      <c r="A15" s="75">
        <v>4944</v>
      </c>
      <c r="B15" s="75" t="s">
        <v>157</v>
      </c>
      <c r="C15" s="75" t="s">
        <v>61</v>
      </c>
      <c r="D15" s="75" t="s">
        <v>24</v>
      </c>
      <c r="E15" s="75" t="s">
        <v>170</v>
      </c>
      <c r="F15" s="75">
        <v>-28.709584305811699</v>
      </c>
      <c r="G15" s="75">
        <v>-29.129766495898899</v>
      </c>
      <c r="H15" s="75">
        <v>4.2321099986998897E-3</v>
      </c>
      <c r="I15" s="75">
        <v>-53.718151686751803</v>
      </c>
      <c r="J15" s="75">
        <v>-55.214817450524698</v>
      </c>
      <c r="K15" s="75">
        <v>1.5461831777189999E-3</v>
      </c>
      <c r="L15" s="75">
        <v>2.36571179781143E-2</v>
      </c>
      <c r="M15" s="75">
        <v>4.2880916551256204E-3</v>
      </c>
      <c r="N15" s="75">
        <v>-38.611881922014902</v>
      </c>
      <c r="O15" s="75">
        <v>4.1889636728704004E-3</v>
      </c>
      <c r="P15" s="75">
        <v>-72.545478473735002</v>
      </c>
      <c r="Q15" s="75">
        <v>1.51542014870111E-3</v>
      </c>
      <c r="R15" s="75">
        <v>-107.83642960692301</v>
      </c>
      <c r="S15" s="75">
        <v>0.14295267026587299</v>
      </c>
      <c r="T15" s="75">
        <v>1139.4743314196101</v>
      </c>
      <c r="U15" s="75">
        <v>0.16873339168509599</v>
      </c>
      <c r="V15" s="76">
        <v>45151.83494212963</v>
      </c>
      <c r="W15" s="75">
        <v>2.5</v>
      </c>
      <c r="X15" s="75">
        <v>4.2674491806654804E-3</v>
      </c>
      <c r="Y15" s="75">
        <v>2.38575822199809E-3</v>
      </c>
      <c r="Z15" s="100">
        <f>((((N15/1000)+1)/((SMOW!$Z$4/1000)+1))-1)*1000</f>
        <v>-28.498370375344862</v>
      </c>
      <c r="AA15" s="100">
        <f>((((P15/1000)+1)/((SMOW!$AA$4/1000)+1))-1)*1000</f>
        <v>-53.357332790972322</v>
      </c>
      <c r="AB15" s="100">
        <f>Z15*SMOW!$AN$6</f>
        <v>-29.977847127201734</v>
      </c>
      <c r="AC15" s="100">
        <f>AA15*SMOW!$AN$12</f>
        <v>-56.027303768837086</v>
      </c>
      <c r="AD15" s="100">
        <f t="shared" ref="AD15" si="27">LN((AB15/1000)+1)*1000</f>
        <v>-30.43636973229793</v>
      </c>
      <c r="AE15" s="100">
        <f t="shared" ref="AE15" si="28">LN((AC15/1000)+1)*1000</f>
        <v>-57.658036738866031</v>
      </c>
      <c r="AF15" s="100">
        <f>(AD15-SMOW!AN$14*AE15)</f>
        <v>7.0736658233343519E-3</v>
      </c>
      <c r="AG15" s="101">
        <f t="shared" ref="AG15" si="29">AF15*1000</f>
        <v>7.0736658233343519</v>
      </c>
      <c r="AK15" s="75">
        <v>28</v>
      </c>
      <c r="AL15" s="75">
        <v>0</v>
      </c>
      <c r="AM15" s="75">
        <v>0</v>
      </c>
      <c r="AN15" s="75">
        <v>0</v>
      </c>
    </row>
    <row r="16" spans="1:40" s="75" customFormat="1" x14ac:dyDescent="0.25">
      <c r="A16" s="75">
        <v>4945</v>
      </c>
      <c r="B16" s="75" t="s">
        <v>157</v>
      </c>
      <c r="C16" s="75" t="s">
        <v>61</v>
      </c>
      <c r="D16" s="75" t="s">
        <v>24</v>
      </c>
      <c r="E16" s="75" t="s">
        <v>171</v>
      </c>
      <c r="F16" s="75">
        <v>-28.533767315993</v>
      </c>
      <c r="G16" s="75">
        <v>-28.948769110772101</v>
      </c>
      <c r="H16" s="75">
        <v>4.5376675255120796E-3</v>
      </c>
      <c r="I16" s="75">
        <v>-53.387196310325301</v>
      </c>
      <c r="J16" s="75">
        <v>-54.865136451084702</v>
      </c>
      <c r="K16" s="75">
        <v>6.1624691857986797E-3</v>
      </c>
      <c r="L16" s="75">
        <v>2.00229354006566E-2</v>
      </c>
      <c r="M16" s="75">
        <v>4.4509568734784101E-3</v>
      </c>
      <c r="N16" s="75">
        <v>-38.437857384928201</v>
      </c>
      <c r="O16" s="75">
        <v>4.4914060432651301E-3</v>
      </c>
      <c r="P16" s="75">
        <v>-72.221107821547903</v>
      </c>
      <c r="Q16" s="75">
        <v>6.0398600272456799E-3</v>
      </c>
      <c r="R16" s="75">
        <v>-107.632746856122</v>
      </c>
      <c r="S16" s="75">
        <v>0.18598079004271301</v>
      </c>
      <c r="T16" s="75">
        <v>1074.7512972167499</v>
      </c>
      <c r="U16" s="75">
        <v>0.518165068196483</v>
      </c>
      <c r="V16" s="76">
        <v>45152.442523148151</v>
      </c>
      <c r="W16" s="75">
        <v>2.5</v>
      </c>
      <c r="X16" s="75">
        <v>4.0253621711453698E-2</v>
      </c>
      <c r="Y16" s="75">
        <v>3.9010339648867E-2</v>
      </c>
      <c r="Z16" s="100">
        <f>((((N16/1000)+1)/((SMOW!$Z$4/1000)+1))-1)*1000</f>
        <v>-28.322515152885529</v>
      </c>
      <c r="AA16" s="100">
        <f>((((P16/1000)+1)/((SMOW!$AA$4/1000)+1))-1)*1000</f>
        <v>-53.026251220691712</v>
      </c>
      <c r="AB16" s="100">
        <f>Z16*SMOW!$AN$6</f>
        <v>-29.792862480501839</v>
      </c>
      <c r="AC16" s="100">
        <f>AA16*SMOW!$AN$12</f>
        <v>-55.679655062649999</v>
      </c>
      <c r="AD16" s="100">
        <f t="shared" ref="AD16" si="30">LN((AB16/1000)+1)*1000</f>
        <v>-30.245686447413576</v>
      </c>
      <c r="AE16" s="100">
        <f t="shared" ref="AE16" si="31">LN((AC16/1000)+1)*1000</f>
        <v>-57.289821951716398</v>
      </c>
      <c r="AF16" s="100">
        <f>(AD16-SMOW!AN$14*AE16)</f>
        <v>3.3395430926823622E-3</v>
      </c>
      <c r="AG16" s="101">
        <f t="shared" ref="AG16" si="32">AF16*1000</f>
        <v>3.3395430926823622</v>
      </c>
      <c r="AH16" s="2">
        <f>AVERAGE(AG13:AG16)</f>
        <v>5.0917663218958964</v>
      </c>
      <c r="AI16" s="75">
        <f>STDEV(AG13:AG16)</f>
        <v>3.170725083423342</v>
      </c>
      <c r="AK16" s="75">
        <v>28</v>
      </c>
      <c r="AL16" s="75">
        <v>0</v>
      </c>
      <c r="AM16" s="75">
        <v>0</v>
      </c>
      <c r="AN16" s="75">
        <v>0</v>
      </c>
    </row>
    <row r="17" spans="1:40" s="75" customFormat="1" x14ac:dyDescent="0.25">
      <c r="A17" s="75">
        <v>4946</v>
      </c>
      <c r="B17" s="75" t="s">
        <v>157</v>
      </c>
      <c r="C17" s="75" t="s">
        <v>63</v>
      </c>
      <c r="D17" s="75" t="s">
        <v>98</v>
      </c>
      <c r="E17" s="75" t="s">
        <v>172</v>
      </c>
      <c r="F17" s="75">
        <v>16.729372700121701</v>
      </c>
      <c r="G17" s="75">
        <v>16.590977775532298</v>
      </c>
      <c r="H17" s="75">
        <v>4.2414516780366202E-3</v>
      </c>
      <c r="I17" s="75">
        <v>32.320618028262999</v>
      </c>
      <c r="J17" s="75">
        <v>31.8092951560293</v>
      </c>
      <c r="K17" s="75">
        <v>1.42971486098081E-3</v>
      </c>
      <c r="L17" s="75">
        <v>-0.204330066851239</v>
      </c>
      <c r="M17" s="75">
        <v>4.2736048684074903E-3</v>
      </c>
      <c r="N17" s="75">
        <v>6.3638252995364599</v>
      </c>
      <c r="O17" s="75">
        <v>4.1982101138644101E-3</v>
      </c>
      <c r="P17" s="75">
        <v>11.781454501875</v>
      </c>
      <c r="Q17" s="75">
        <v>1.40126909828495E-3</v>
      </c>
      <c r="R17" s="75">
        <v>13.7846209490943</v>
      </c>
      <c r="S17" s="75">
        <v>0.13643416807120701</v>
      </c>
      <c r="T17" s="75">
        <v>1105.2355692062199</v>
      </c>
      <c r="U17" s="75">
        <v>0.22773412486457401</v>
      </c>
      <c r="V17" s="76">
        <v>45152.822870370372</v>
      </c>
      <c r="W17" s="75">
        <v>2.5</v>
      </c>
      <c r="X17" s="75">
        <v>1.4978457757904601E-2</v>
      </c>
      <c r="Y17" s="75">
        <v>1.43206673472799E-2</v>
      </c>
      <c r="Z17" s="100">
        <f>((((N17/1000)+1)/((SMOW!$Z$4/1000)+1))-1)*1000</f>
        <v>16.950467651290822</v>
      </c>
      <c r="AA17" s="100">
        <f>((((P17/1000)+1)/((SMOW!$AA$4/1000)+1))-1)*1000</f>
        <v>32.714243654868412</v>
      </c>
      <c r="AB17" s="100">
        <f>Z17*SMOW!$AN$6</f>
        <v>17.830441575865912</v>
      </c>
      <c r="AC17" s="100">
        <f>AA17*SMOW!$AN$12</f>
        <v>34.351246041465842</v>
      </c>
      <c r="AD17" s="100">
        <f t="shared" ref="AD17" si="33">LN((AB17/1000)+1)*1000</f>
        <v>17.673343917568218</v>
      </c>
      <c r="AE17" s="100">
        <f t="shared" ref="AE17" si="34">LN((AC17/1000)+1)*1000</f>
        <v>33.774414767544165</v>
      </c>
      <c r="AF17" s="100">
        <f>(AD17-SMOW!AN$14*AE17)</f>
        <v>-0.15954707969510196</v>
      </c>
      <c r="AG17" s="101">
        <f t="shared" ref="AG17" si="35">AF17*1000</f>
        <v>-159.54707969510196</v>
      </c>
      <c r="AK17" s="75">
        <v>28</v>
      </c>
      <c r="AL17" s="75">
        <v>0</v>
      </c>
      <c r="AM17" s="75">
        <v>0</v>
      </c>
      <c r="AN17" s="75">
        <v>0</v>
      </c>
    </row>
    <row r="18" spans="1:40" s="75" customFormat="1" x14ac:dyDescent="0.25">
      <c r="A18" s="75">
        <v>4949</v>
      </c>
      <c r="B18" s="75" t="s">
        <v>145</v>
      </c>
      <c r="C18" s="75" t="s">
        <v>63</v>
      </c>
      <c r="D18" s="75" t="s">
        <v>98</v>
      </c>
      <c r="E18" s="75" t="s">
        <v>173</v>
      </c>
      <c r="F18" s="75">
        <v>16.832232861027801</v>
      </c>
      <c r="G18" s="75">
        <v>16.6921403010003</v>
      </c>
      <c r="H18" s="75">
        <v>4.5223858367562401E-3</v>
      </c>
      <c r="I18" s="75">
        <v>32.540903605969703</v>
      </c>
      <c r="J18" s="75">
        <v>32.022661084946598</v>
      </c>
      <c r="K18" s="75">
        <v>1.9092400380967601E-3</v>
      </c>
      <c r="L18" s="75">
        <v>-0.215824751851563</v>
      </c>
      <c r="M18" s="75">
        <v>4.2684101681292599E-3</v>
      </c>
      <c r="N18" s="75">
        <v>6.4656368019675403</v>
      </c>
      <c r="O18" s="75">
        <v>4.4762801511963003E-3</v>
      </c>
      <c r="P18" s="75">
        <v>11.997357253719199</v>
      </c>
      <c r="Q18" s="75">
        <v>1.8712535902164801E-3</v>
      </c>
      <c r="R18" s="75">
        <v>13.3422873343109</v>
      </c>
      <c r="S18" s="75">
        <v>0.18122342650230999</v>
      </c>
      <c r="T18" s="75">
        <v>1119.55871326393</v>
      </c>
      <c r="U18" s="75">
        <v>0.21650344985082701</v>
      </c>
      <c r="V18" s="76">
        <v>45154.562025462961</v>
      </c>
      <c r="W18" s="75">
        <v>2.5</v>
      </c>
      <c r="X18" s="75">
        <v>0.109615215016218</v>
      </c>
      <c r="Y18" s="75">
        <v>0.11123644586331501</v>
      </c>
      <c r="Z18" s="100">
        <f>((((N18/1000)+1)/((SMOW!$Z$4/1000)+1))-1)*1000</f>
        <v>17.053350179862203</v>
      </c>
      <c r="AA18" s="100">
        <f>((((P18/1000)+1)/((SMOW!$AA$4/1000)+1))-1)*1000</f>
        <v>32.934613227844522</v>
      </c>
      <c r="AB18" s="100">
        <f>Z18*SMOW!$AN$6</f>
        <v>17.938665192618437</v>
      </c>
      <c r="AC18" s="100">
        <f>AA18*SMOW!$AN$12</f>
        <v>34.582642784157422</v>
      </c>
      <c r="AD18" s="100">
        <f t="shared" ref="AD18" si="36">LN((AB18/1000)+1)*1000</f>
        <v>17.77966601126202</v>
      </c>
      <c r="AE18" s="100">
        <f t="shared" ref="AE18" si="37">LN((AC18/1000)+1)*1000</f>
        <v>33.998101705929272</v>
      </c>
      <c r="AF18" s="100">
        <f>(AD18-SMOW!AN$14*AE18)</f>
        <v>-0.17133168946863719</v>
      </c>
      <c r="AG18" s="101">
        <f t="shared" ref="AG18" si="38">AF18*1000</f>
        <v>-171.33168946863719</v>
      </c>
      <c r="AK18" s="75">
        <v>28</v>
      </c>
      <c r="AL18" s="75">
        <v>0</v>
      </c>
      <c r="AM18" s="75">
        <v>0</v>
      </c>
      <c r="AN18" s="75">
        <v>0</v>
      </c>
    </row>
    <row r="19" spans="1:40" s="75" customFormat="1" x14ac:dyDescent="0.25">
      <c r="A19" s="75">
        <v>4950</v>
      </c>
      <c r="B19" s="75" t="s">
        <v>145</v>
      </c>
      <c r="C19" s="75" t="s">
        <v>63</v>
      </c>
      <c r="D19" s="75" t="s">
        <v>98</v>
      </c>
      <c r="E19" s="75" t="s">
        <v>174</v>
      </c>
      <c r="F19" s="75">
        <v>17.2047711944879</v>
      </c>
      <c r="G19" s="75">
        <v>17.0584447135323</v>
      </c>
      <c r="H19" s="75">
        <v>4.3638325936781602E-3</v>
      </c>
      <c r="I19" s="75">
        <v>33.2186616160703</v>
      </c>
      <c r="J19" s="75">
        <v>32.678844000064601</v>
      </c>
      <c r="K19" s="75">
        <v>1.3920997549772701E-3</v>
      </c>
      <c r="L19" s="75">
        <v>-0.195984918501834</v>
      </c>
      <c r="M19" s="75">
        <v>4.3845470772030702E-3</v>
      </c>
      <c r="N19" s="75">
        <v>6.8343771102523396</v>
      </c>
      <c r="O19" s="75">
        <v>4.3193433571002398E-3</v>
      </c>
      <c r="P19" s="75">
        <v>12.661630516583701</v>
      </c>
      <c r="Q19" s="75">
        <v>1.36440238653318E-3</v>
      </c>
      <c r="R19" s="75">
        <v>15.0954730698424</v>
      </c>
      <c r="S19" s="75">
        <v>0.139642052182402</v>
      </c>
      <c r="T19" s="75">
        <v>1371.46311218708</v>
      </c>
      <c r="U19" s="75">
        <v>0.194466918345095</v>
      </c>
      <c r="V19" s="76">
        <v>45154.706157407411</v>
      </c>
      <c r="W19" s="75">
        <v>2.5</v>
      </c>
      <c r="X19" s="75">
        <v>3.8065888398662001E-3</v>
      </c>
      <c r="Y19" s="75">
        <v>4.3496543722106396E-3</v>
      </c>
      <c r="Z19" s="100">
        <f>((((N19/1000)+1)/((SMOW!$Z$4/1000)+1))-1)*1000</f>
        <v>17.425969524402561</v>
      </c>
      <c r="AA19" s="100">
        <f>((((P19/1000)+1)/((SMOW!$AA$4/1000)+1))-1)*1000</f>
        <v>33.612629668239521</v>
      </c>
      <c r="AB19" s="100">
        <f>Z19*SMOW!$AN$6</f>
        <v>18.330628859317528</v>
      </c>
      <c r="AC19" s="100">
        <f>AA19*SMOW!$AN$12</f>
        <v>35.294586786588958</v>
      </c>
      <c r="AD19" s="100">
        <f t="shared" ref="AD19" si="39">LN((AB19/1000)+1)*1000</f>
        <v>18.164648167291386</v>
      </c>
      <c r="AE19" s="100">
        <f t="shared" ref="AE19" si="40">LN((AC19/1000)+1)*1000</f>
        <v>34.686011133924481</v>
      </c>
      <c r="AF19" s="100">
        <f>(AD19-SMOW!AN$14*AE19)</f>
        <v>-0.14956571142074182</v>
      </c>
      <c r="AG19" s="101">
        <f t="shared" ref="AG19" si="41">AF19*1000</f>
        <v>-149.56571142074182</v>
      </c>
      <c r="AH19" s="2"/>
      <c r="AK19" s="75">
        <v>28</v>
      </c>
      <c r="AL19" s="75">
        <v>0</v>
      </c>
      <c r="AM19" s="75">
        <v>0</v>
      </c>
      <c r="AN19" s="75">
        <v>0</v>
      </c>
    </row>
    <row r="20" spans="1:40" s="75" customFormat="1" x14ac:dyDescent="0.25">
      <c r="A20" s="75">
        <v>4951</v>
      </c>
      <c r="B20" s="75" t="s">
        <v>145</v>
      </c>
      <c r="C20" s="75" t="s">
        <v>63</v>
      </c>
      <c r="D20" s="75" t="s">
        <v>98</v>
      </c>
      <c r="E20" s="75" t="s">
        <v>175</v>
      </c>
      <c r="F20" s="75">
        <v>16.839675739146301</v>
      </c>
      <c r="G20" s="75">
        <v>16.6994598076834</v>
      </c>
      <c r="H20" s="75">
        <v>5.2708363235318403E-3</v>
      </c>
      <c r="I20" s="75">
        <v>32.529647148581503</v>
      </c>
      <c r="J20" s="75">
        <v>32.0117593220346</v>
      </c>
      <c r="K20" s="75">
        <v>1.8725654898417701E-3</v>
      </c>
      <c r="L20" s="75">
        <v>-0.202749114350847</v>
      </c>
      <c r="M20" s="75">
        <v>4.7480263168961203E-3</v>
      </c>
      <c r="N20" s="75">
        <v>6.4730038000062597</v>
      </c>
      <c r="O20" s="75">
        <v>5.2171001915584702E-3</v>
      </c>
      <c r="P20" s="75">
        <v>11.986324756034</v>
      </c>
      <c r="Q20" s="75">
        <v>1.8353087227701099E-3</v>
      </c>
      <c r="R20" s="75">
        <v>15.8929353304536</v>
      </c>
      <c r="S20" s="75">
        <v>0.13823289383301801</v>
      </c>
      <c r="T20" s="75">
        <v>1349.4581865167399</v>
      </c>
      <c r="U20" s="75">
        <v>0.37151275722259802</v>
      </c>
      <c r="V20" s="76">
        <v>45155.524502314816</v>
      </c>
      <c r="W20" s="75">
        <v>2.5</v>
      </c>
      <c r="X20" s="75">
        <v>8.4393977465948095E-2</v>
      </c>
      <c r="Y20" s="75">
        <v>8.5595021889094805E-2</v>
      </c>
      <c r="Z20" s="100">
        <f>((((N20/1000)+1)/((SMOW!$Z$4/1000)+1))-1)*1000</f>
        <v>17.060794676486914</v>
      </c>
      <c r="AA20" s="100">
        <f>((((P20/1000)+1)/((SMOW!$AA$4/1000)+1))-1)*1000</f>
        <v>32.923352478349656</v>
      </c>
      <c r="AB20" s="100">
        <f>Z20*SMOW!$AN$6</f>
        <v>17.946496166067629</v>
      </c>
      <c r="AC20" s="100">
        <f>AA20*SMOW!$AN$12</f>
        <v>34.570818553079654</v>
      </c>
      <c r="AD20" s="100">
        <f t="shared" ref="AD20" si="42">LN((AB20/1000)+1)*1000</f>
        <v>17.787358953474993</v>
      </c>
      <c r="AE20" s="100">
        <f t="shared" ref="AE20" si="43">LN((AC20/1000)+1)*1000</f>
        <v>33.986672654098498</v>
      </c>
      <c r="AF20" s="100">
        <f>(AD20-SMOW!AN$14*AE20)</f>
        <v>-0.15760420788901541</v>
      </c>
      <c r="AG20" s="101">
        <f t="shared" ref="AG20" si="44">AF20*1000</f>
        <v>-157.60420788901541</v>
      </c>
      <c r="AH20" s="2">
        <f>AVERAGE(AG17:AG20)</f>
        <v>-159.51217211837411</v>
      </c>
      <c r="AI20" s="75">
        <f>STDEV(AG17:AG20)</f>
        <v>8.9865569387861992</v>
      </c>
      <c r="AK20" s="75">
        <v>28</v>
      </c>
      <c r="AL20" s="75">
        <v>0</v>
      </c>
      <c r="AM20" s="75">
        <v>0</v>
      </c>
      <c r="AN20" s="75">
        <v>0</v>
      </c>
    </row>
    <row r="21" spans="1:40" s="75" customFormat="1" x14ac:dyDescent="0.25">
      <c r="A21" s="75">
        <v>4952</v>
      </c>
      <c r="B21" s="75" t="s">
        <v>145</v>
      </c>
      <c r="C21" s="75" t="s">
        <v>63</v>
      </c>
      <c r="D21" s="75" t="s">
        <v>50</v>
      </c>
      <c r="E21" s="75" t="s">
        <v>176</v>
      </c>
      <c r="F21" s="75">
        <v>11.589745163775699</v>
      </c>
      <c r="G21" s="75">
        <v>11.5230981856241</v>
      </c>
      <c r="H21" s="75">
        <v>4.2884152224836602E-3</v>
      </c>
      <c r="I21" s="75">
        <v>22.343851391814901</v>
      </c>
      <c r="J21" s="75">
        <v>22.097884652633699</v>
      </c>
      <c r="K21" s="75">
        <v>1.59785843012494E-3</v>
      </c>
      <c r="L21" s="75">
        <v>-0.144584910966503</v>
      </c>
      <c r="M21" s="75">
        <v>4.0162417398024296E-3</v>
      </c>
      <c r="N21" s="75">
        <v>1.2690128614276199</v>
      </c>
      <c r="O21" s="75">
        <v>6.6528717927997402E-3</v>
      </c>
      <c r="P21" s="75">
        <v>2.0031867017690299</v>
      </c>
      <c r="Q21" s="75">
        <v>1.5660672646502099E-3</v>
      </c>
      <c r="R21" s="75">
        <v>0.866137629882205</v>
      </c>
      <c r="S21" s="75">
        <v>0.142493156539402</v>
      </c>
      <c r="T21" s="75">
        <v>1374.37593703331</v>
      </c>
      <c r="U21" s="75">
        <v>9.9115091658860094E-2</v>
      </c>
      <c r="V21" s="76">
        <v>45155.645798611113</v>
      </c>
      <c r="W21" s="75">
        <v>2.5</v>
      </c>
      <c r="X21" s="75">
        <v>3.3917688211759403E-2</v>
      </c>
      <c r="Y21" s="75">
        <v>3.3157333365414703E-2</v>
      </c>
      <c r="Z21" s="100">
        <f>((((N21/1000)+1)/((SMOW!$Z$4/1000)+1))-1)*1000</f>
        <v>11.802059330882297</v>
      </c>
      <c r="AA21" s="100">
        <f>((((P21/1000)+1)/((SMOW!$AA$4/1000)+1))-1)*1000</f>
        <v>22.733672860147934</v>
      </c>
      <c r="AB21" s="100">
        <f>Z21*SMOW!$AN$6</f>
        <v>12.41475655441133</v>
      </c>
      <c r="AC21" s="100">
        <f>AA21*SMOW!$AN$12</f>
        <v>23.871253087305327</v>
      </c>
      <c r="AD21" s="100">
        <f t="shared" ref="AD21" si="45">LN((AB21/1000)+1)*1000</f>
        <v>12.338325396919561</v>
      </c>
      <c r="AE21" s="100">
        <f t="shared" ref="AE21" si="46">LN((AC21/1000)+1)*1000</f>
        <v>23.590789305783183</v>
      </c>
      <c r="AF21" s="100">
        <f>(AD21-SMOW!AN$14*AE21)</f>
        <v>-0.11761135653395982</v>
      </c>
      <c r="AG21" s="101">
        <f t="shared" ref="AG21" si="47">AF21*1000</f>
        <v>-117.61135653395982</v>
      </c>
      <c r="AK21" s="75">
        <v>28</v>
      </c>
      <c r="AL21" s="75">
        <v>0</v>
      </c>
      <c r="AM21" s="75">
        <v>0</v>
      </c>
      <c r="AN21" s="75">
        <v>0</v>
      </c>
    </row>
    <row r="22" spans="1:40" s="75" customFormat="1" x14ac:dyDescent="0.25">
      <c r="A22" s="75">
        <v>4953</v>
      </c>
      <c r="B22" s="75" t="s">
        <v>145</v>
      </c>
      <c r="C22" s="75" t="s">
        <v>63</v>
      </c>
      <c r="D22" s="75" t="s">
        <v>50</v>
      </c>
      <c r="E22" s="75" t="s">
        <v>177</v>
      </c>
      <c r="F22" s="75">
        <v>11.4583822686993</v>
      </c>
      <c r="G22" s="75">
        <v>11.393231917511599</v>
      </c>
      <c r="H22" s="75">
        <v>3.9714927142331198E-3</v>
      </c>
      <c r="I22" s="75">
        <v>22.085124390926602</v>
      </c>
      <c r="J22" s="75">
        <v>21.844780254954799</v>
      </c>
      <c r="K22" s="75">
        <v>1.1866984428037101E-3</v>
      </c>
      <c r="L22" s="75">
        <v>-0.14081205710459399</v>
      </c>
      <c r="M22" s="75">
        <v>3.9852116937114396E-3</v>
      </c>
      <c r="N22" s="75">
        <v>1.1465725712157899</v>
      </c>
      <c r="O22" s="75">
        <v>3.9310033794273903E-3</v>
      </c>
      <c r="P22" s="75">
        <v>1.74960736148836</v>
      </c>
      <c r="Q22" s="75">
        <v>1.1630877612484199E-3</v>
      </c>
      <c r="R22" s="75">
        <v>0.49509258730921701</v>
      </c>
      <c r="S22" s="75">
        <v>0.16262430404977901</v>
      </c>
      <c r="T22" s="75">
        <v>1445.9425118936001</v>
      </c>
      <c r="U22" s="75">
        <v>0.20476752468289</v>
      </c>
      <c r="V22" s="76">
        <v>45155.778865740744</v>
      </c>
      <c r="W22" s="75">
        <v>2.5</v>
      </c>
      <c r="X22" s="75">
        <v>4.3068641191461997E-2</v>
      </c>
      <c r="Y22" s="75">
        <v>4.1114742315213601E-2</v>
      </c>
      <c r="Z22" s="100">
        <f>((((N22/1000)+1)/((SMOW!$Z$4/1000)+1))-1)*1000</f>
        <v>11.678331005936737</v>
      </c>
      <c r="AA22" s="100">
        <f>((((P22/1000)+1)/((SMOW!$AA$4/1000)+1))-1)*1000</f>
        <v>22.47484720620929</v>
      </c>
      <c r="AB22" s="100">
        <f>Z22*SMOW!$AN$6</f>
        <v>12.284604943576358</v>
      </c>
      <c r="AC22" s="100">
        <f>AA22*SMOW!$AN$12</f>
        <v>23.59947594294923</v>
      </c>
      <c r="AD22" s="100">
        <f t="shared" ref="AD22" si="48">LN((AB22/1000)+1)*1000</f>
        <v>12.209761508878488</v>
      </c>
      <c r="AE22" s="100">
        <f t="shared" ref="AE22" si="49">LN((AC22/1000)+1)*1000</f>
        <v>23.325313328911939</v>
      </c>
      <c r="AF22" s="100">
        <f>(AD22-SMOW!AN$14*AE22)</f>
        <v>-0.10600392878701648</v>
      </c>
      <c r="AG22" s="101">
        <f t="shared" ref="AG22" si="50">AF22*1000</f>
        <v>-106.00392878701648</v>
      </c>
      <c r="AK22" s="75">
        <v>28</v>
      </c>
      <c r="AL22" s="75">
        <v>0</v>
      </c>
      <c r="AM22" s="75">
        <v>0</v>
      </c>
      <c r="AN22" s="75">
        <v>0</v>
      </c>
    </row>
    <row r="23" spans="1:40" s="75" customFormat="1" x14ac:dyDescent="0.25">
      <c r="A23" s="75">
        <v>4954</v>
      </c>
      <c r="B23" s="75" t="s">
        <v>145</v>
      </c>
      <c r="C23" s="75" t="s">
        <v>63</v>
      </c>
      <c r="D23" s="75" t="s">
        <v>50</v>
      </c>
      <c r="E23" s="75" t="s">
        <v>178</v>
      </c>
      <c r="F23" s="75">
        <v>11.170910323339101</v>
      </c>
      <c r="G23" s="75">
        <v>11.1089762067548</v>
      </c>
      <c r="H23" s="75">
        <v>4.0254127247475197E-3</v>
      </c>
      <c r="I23" s="75">
        <v>21.5726926793396</v>
      </c>
      <c r="J23" s="75">
        <v>21.343295387634299</v>
      </c>
      <c r="K23" s="75">
        <v>1.4194060367479101E-3</v>
      </c>
      <c r="L23" s="75">
        <v>-0.16028375791608099</v>
      </c>
      <c r="M23" s="75">
        <v>4.1099971274825096E-3</v>
      </c>
      <c r="N23" s="75">
        <v>0.86203139991996602</v>
      </c>
      <c r="O23" s="75">
        <v>3.9843736758846298E-3</v>
      </c>
      <c r="P23" s="75">
        <v>1.2473710470838</v>
      </c>
      <c r="Q23" s="75">
        <v>1.39116537954397E-3</v>
      </c>
      <c r="R23" s="75">
        <v>-1.2382689498772099</v>
      </c>
      <c r="S23" s="75">
        <v>0.13192839425264899</v>
      </c>
      <c r="T23" s="75">
        <v>1417.1775112350499</v>
      </c>
      <c r="U23" s="75">
        <v>0.277665238820614</v>
      </c>
      <c r="V23" s="76">
        <v>45156.573587962965</v>
      </c>
      <c r="W23" s="75">
        <v>2.5</v>
      </c>
      <c r="X23" s="75">
        <v>4.1969586616220397E-2</v>
      </c>
      <c r="Y23" s="75">
        <v>4.2942060293959E-2</v>
      </c>
      <c r="Z23" s="100">
        <f>((((N23/1000)+1)/((SMOW!$Z$4/1000)+1))-1)*1000</f>
        <v>11.390796547780413</v>
      </c>
      <c r="AA23" s="100">
        <f>((((P23/1000)+1)/((SMOW!$AA$4/1000)+1))-1)*1000</f>
        <v>21.96222010352944</v>
      </c>
      <c r="AB23" s="100">
        <f>Z23*SMOW!$AN$6</f>
        <v>11.98214329693181</v>
      </c>
      <c r="AC23" s="100">
        <f>AA23*SMOW!$AN$12</f>
        <v>23.061197267841951</v>
      </c>
      <c r="AD23" s="100">
        <f t="shared" ref="AD23" si="51">LN((AB23/1000)+1)*1000</f>
        <v>11.910925746093488</v>
      </c>
      <c r="AE23" s="100">
        <f t="shared" ref="AE23" si="52">LN((AC23/1000)+1)*1000</f>
        <v>22.799306556451956</v>
      </c>
      <c r="AF23" s="100">
        <f>(AD23-SMOW!AN$14*AE23)</f>
        <v>-0.12710811571314551</v>
      </c>
      <c r="AG23" s="101">
        <f t="shared" ref="AG23" si="53">AF23*1000</f>
        <v>-127.10811571314551</v>
      </c>
      <c r="AH23" s="2">
        <f>AVERAGE(AG21:AG23)</f>
        <v>-116.90780034470727</v>
      </c>
      <c r="AI23" s="75">
        <f>STDEV(AG21:AG23)</f>
        <v>10.569669812100354</v>
      </c>
      <c r="AK23" s="75">
        <v>28</v>
      </c>
      <c r="AL23" s="75">
        <v>0</v>
      </c>
      <c r="AM23" s="75">
        <v>0</v>
      </c>
      <c r="AN23" s="75">
        <v>0</v>
      </c>
    </row>
    <row r="24" spans="1:40" s="75" customFormat="1" x14ac:dyDescent="0.25">
      <c r="A24" s="75">
        <v>4955</v>
      </c>
      <c r="B24" s="75" t="s">
        <v>145</v>
      </c>
      <c r="C24" s="75" t="s">
        <v>48</v>
      </c>
      <c r="D24" s="75" t="s">
        <v>158</v>
      </c>
      <c r="E24" s="75" t="s">
        <v>179</v>
      </c>
      <c r="F24" s="75">
        <v>13.8989869981966</v>
      </c>
      <c r="G24" s="75">
        <v>13.803281601453</v>
      </c>
      <c r="H24" s="75">
        <v>3.7530150708844699E-3</v>
      </c>
      <c r="I24" s="75">
        <v>26.817316618487599</v>
      </c>
      <c r="J24" s="75">
        <v>26.464034488160699</v>
      </c>
      <c r="K24" s="75">
        <v>1.30003741985899E-3</v>
      </c>
      <c r="L24" s="75">
        <v>-0.169728608295866</v>
      </c>
      <c r="M24" s="75">
        <v>3.78404868302438E-3</v>
      </c>
      <c r="N24" s="75">
        <v>3.5622953560295501</v>
      </c>
      <c r="O24" s="75">
        <v>3.7147531138095702E-3</v>
      </c>
      <c r="P24" s="75">
        <v>6.3876473767398201</v>
      </c>
      <c r="Q24" s="75">
        <v>1.2741717336657301E-3</v>
      </c>
      <c r="R24" s="75">
        <v>5.0786569766858198</v>
      </c>
      <c r="S24" s="75">
        <v>0.172239605965572</v>
      </c>
      <c r="T24" s="75">
        <v>2586.0448972273598</v>
      </c>
      <c r="U24" s="75">
        <v>0.56861990841500898</v>
      </c>
      <c r="V24" s="76">
        <v>45159.506516203706</v>
      </c>
      <c r="W24" s="75">
        <v>2.5</v>
      </c>
      <c r="X24" s="75">
        <v>3.8623271780690799E-3</v>
      </c>
      <c r="Y24" s="75">
        <v>2.6151871166402801E-3</v>
      </c>
      <c r="Z24" s="100">
        <f>((((N24/1000)+1)/((SMOW!$Z$4/1000)+1))-1)*1000</f>
        <v>14.119466462093166</v>
      </c>
      <c r="AA24" s="100">
        <f>((((P24/1000)+1)/((SMOW!$AA$4/1000)+1))-1)*1000</f>
        <v>27.208843826803218</v>
      </c>
      <c r="AB24" s="100">
        <f>Z24*SMOW!$AN$6</f>
        <v>14.852470563877244</v>
      </c>
      <c r="AC24" s="100">
        <f>AA24*SMOW!$AN$12</f>
        <v>28.570359096755219</v>
      </c>
      <c r="AD24" s="100">
        <f t="shared" ref="AD24" si="54">LN((AB24/1000)+1)*1000</f>
        <v>14.743252731381814</v>
      </c>
      <c r="AE24" s="100">
        <f t="shared" ref="AE24" si="55">LN((AC24/1000)+1)*1000</f>
        <v>28.169837199112212</v>
      </c>
      <c r="AF24" s="100">
        <f>(AD24-SMOW!AN$14*AE24)</f>
        <v>-0.13042130974943511</v>
      </c>
      <c r="AG24" s="101">
        <f t="shared" ref="AG24" si="56">AF24*1000</f>
        <v>-130.42130974943512</v>
      </c>
      <c r="AJ24" s="75" t="s">
        <v>224</v>
      </c>
      <c r="AK24" s="75">
        <v>28</v>
      </c>
      <c r="AL24" s="75">
        <v>0</v>
      </c>
      <c r="AM24" s="75">
        <v>0</v>
      </c>
      <c r="AN24" s="75">
        <v>0</v>
      </c>
    </row>
    <row r="25" spans="1:40" s="75" customFormat="1" x14ac:dyDescent="0.25">
      <c r="A25" s="75">
        <v>4956</v>
      </c>
      <c r="B25" s="75" t="s">
        <v>145</v>
      </c>
      <c r="C25" s="75" t="s">
        <v>48</v>
      </c>
      <c r="D25" s="75" t="s">
        <v>158</v>
      </c>
      <c r="E25" s="75" t="s">
        <v>180</v>
      </c>
      <c r="F25" s="75">
        <v>14.9013096757554</v>
      </c>
      <c r="G25" s="75">
        <v>14.791375452264701</v>
      </c>
      <c r="H25" s="75">
        <v>4.9699378406911302E-3</v>
      </c>
      <c r="I25" s="75">
        <v>28.718302854482399</v>
      </c>
      <c r="J25" s="75">
        <v>28.313661169049201</v>
      </c>
      <c r="K25" s="75">
        <v>1.5687882979499401E-3</v>
      </c>
      <c r="L25" s="75">
        <v>-0.15823764499328699</v>
      </c>
      <c r="M25" s="75">
        <v>4.7514305574543596E-3</v>
      </c>
      <c r="N25" s="75">
        <v>4.5543993623235597</v>
      </c>
      <c r="O25" s="75">
        <v>4.9192693662232197E-3</v>
      </c>
      <c r="P25" s="75">
        <v>8.2508113833994106</v>
      </c>
      <c r="Q25" s="75">
        <v>1.5375755149961701E-3</v>
      </c>
      <c r="R25" s="75">
        <v>9.1155248866009302</v>
      </c>
      <c r="S25" s="75">
        <v>0.14483859138380101</v>
      </c>
      <c r="T25" s="75">
        <v>1507.8089307862101</v>
      </c>
      <c r="U25" s="75">
        <v>0.20377921856386699</v>
      </c>
      <c r="V25" s="76">
        <v>45159.631851851853</v>
      </c>
      <c r="W25" s="75">
        <v>2.5</v>
      </c>
      <c r="X25" s="75">
        <v>1.6368594871406001E-3</v>
      </c>
      <c r="Y25" s="75">
        <v>1.2550766407581999E-3</v>
      </c>
      <c r="Z25" s="100">
        <f>((((N25/1000)+1)/((SMOW!$Z$4/1000)+1))-1)*1000</f>
        <v>15.122007101766144</v>
      </c>
      <c r="AA25" s="100">
        <f>((((P25/1000)+1)/((SMOW!$AA$4/1000)+1))-1)*1000</f>
        <v>29.110554912118225</v>
      </c>
      <c r="AB25" s="100">
        <f>Z25*SMOW!$AN$6</f>
        <v>15.907057532854408</v>
      </c>
      <c r="AC25" s="100">
        <f>AA25*SMOW!$AN$12</f>
        <v>30.567230737152055</v>
      </c>
      <c r="AD25" s="100">
        <f t="shared" ref="AD25" si="57">LN((AB25/1000)+1)*1000</f>
        <v>15.781866165603265</v>
      </c>
      <c r="AE25" s="100">
        <f t="shared" ref="AE25" si="58">LN((AC25/1000)+1)*1000</f>
        <v>30.109360110289217</v>
      </c>
      <c r="AF25" s="100">
        <f>(AD25-SMOW!AN$14*AE25)</f>
        <v>-0.11587597262944094</v>
      </c>
      <c r="AG25" s="101">
        <f t="shared" ref="AG25" si="59">AF25*1000</f>
        <v>-115.87597262944094</v>
      </c>
      <c r="AH25" s="2">
        <f>AVERAGE(AG24:AG25)</f>
        <v>-123.14864118943802</v>
      </c>
      <c r="AI25" s="75">
        <f>STDEV(AG24:AG25)</f>
        <v>10.285106512192296</v>
      </c>
      <c r="AK25" s="75">
        <v>28</v>
      </c>
      <c r="AL25" s="75">
        <v>0</v>
      </c>
      <c r="AM25" s="75">
        <v>0</v>
      </c>
      <c r="AN25" s="75">
        <v>0</v>
      </c>
    </row>
    <row r="26" spans="1:40" s="75" customFormat="1" x14ac:dyDescent="0.25">
      <c r="A26" s="75">
        <v>4957</v>
      </c>
      <c r="B26" s="75" t="s">
        <v>145</v>
      </c>
      <c r="C26" s="75" t="s">
        <v>48</v>
      </c>
      <c r="D26" s="75" t="s">
        <v>158</v>
      </c>
      <c r="E26" s="75" t="s">
        <v>181</v>
      </c>
      <c r="F26" s="75">
        <v>14.3615972163664</v>
      </c>
      <c r="G26" s="75">
        <v>14.259446040137201</v>
      </c>
      <c r="H26" s="75">
        <v>4.0467582905259298E-3</v>
      </c>
      <c r="I26" s="75">
        <v>27.6926838158256</v>
      </c>
      <c r="J26" s="75">
        <v>27.316176602490799</v>
      </c>
      <c r="K26" s="75">
        <v>1.334034822284E-3</v>
      </c>
      <c r="L26" s="75">
        <v>-0.16349520597793901</v>
      </c>
      <c r="M26" s="75">
        <v>4.1586637997149704E-3</v>
      </c>
      <c r="N26" s="75">
        <v>4.0201892669171997</v>
      </c>
      <c r="O26" s="75">
        <v>4.0055016238020004E-3</v>
      </c>
      <c r="P26" s="75">
        <v>7.2455981729154102</v>
      </c>
      <c r="Q26" s="75">
        <v>1.3074927200663201E-3</v>
      </c>
      <c r="R26" s="75">
        <v>7.4495603129173196</v>
      </c>
      <c r="S26" s="75">
        <v>0.13542755465518999</v>
      </c>
      <c r="T26" s="75">
        <v>1561.5909553914901</v>
      </c>
      <c r="U26" s="75">
        <v>0.17017438635689799</v>
      </c>
      <c r="V26" s="76">
        <v>45159.766493055555</v>
      </c>
      <c r="W26" s="75">
        <v>2.5</v>
      </c>
      <c r="X26" s="75">
        <v>3.3250923337561702E-2</v>
      </c>
      <c r="Y26" s="75">
        <v>3.4995108944986197E-2</v>
      </c>
      <c r="Z26" s="100">
        <f>((((N26/1000)+1)/((SMOW!$Z$4/1000)+1))-1)*1000</f>
        <v>14.582177278107844</v>
      </c>
      <c r="AA26" s="100">
        <f>((((P26/1000)+1)/((SMOW!$AA$4/1000)+1))-1)*1000</f>
        <v>28.084544803158362</v>
      </c>
      <c r="AB26" s="100">
        <f>Z26*SMOW!$AN$6</f>
        <v>15.339202749749571</v>
      </c>
      <c r="AC26" s="100">
        <f>AA26*SMOW!$AN$12</f>
        <v>29.489879658345547</v>
      </c>
      <c r="AD26" s="100">
        <f t="shared" ref="AD26" si="60">LN((AB26/1000)+1)*1000</f>
        <v>15.222746565974774</v>
      </c>
      <c r="AE26" s="100">
        <f t="shared" ref="AE26" si="61">LN((AC26/1000)+1)*1000</f>
        <v>29.063417090954331</v>
      </c>
      <c r="AF26" s="100">
        <f>(AD26-SMOW!AN$14*AE26)</f>
        <v>-0.12273765804911463</v>
      </c>
      <c r="AG26" s="101">
        <f t="shared" ref="AG26" si="62">AF26*1000</f>
        <v>-122.73765804911463</v>
      </c>
      <c r="AH26" s="2"/>
      <c r="AK26" s="75">
        <v>28</v>
      </c>
      <c r="AL26" s="75">
        <v>0</v>
      </c>
      <c r="AM26" s="75">
        <v>0</v>
      </c>
      <c r="AN26" s="75">
        <v>0</v>
      </c>
    </row>
    <row r="27" spans="1:40" s="75" customFormat="1" x14ac:dyDescent="0.25">
      <c r="A27" s="75">
        <v>4958</v>
      </c>
      <c r="B27" s="75" t="s">
        <v>145</v>
      </c>
      <c r="C27" s="75" t="s">
        <v>48</v>
      </c>
      <c r="D27" s="75" t="s">
        <v>158</v>
      </c>
      <c r="E27" s="75" t="s">
        <v>182</v>
      </c>
      <c r="F27" s="75">
        <v>14.184689250062201</v>
      </c>
      <c r="G27" s="75">
        <v>14.0850274977679</v>
      </c>
      <c r="H27" s="75">
        <v>4.5107335504533802E-3</v>
      </c>
      <c r="I27" s="75">
        <v>27.366956255730202</v>
      </c>
      <c r="J27" s="75">
        <v>26.999175982472501</v>
      </c>
      <c r="K27" s="75">
        <v>1.79224816425244E-3</v>
      </c>
      <c r="L27" s="75">
        <v>-0.17053742097764399</v>
      </c>
      <c r="M27" s="75">
        <v>4.40081645529214E-3</v>
      </c>
      <c r="N27" s="75">
        <v>3.8450848758410299</v>
      </c>
      <c r="O27" s="75">
        <v>4.4647466598562897E-3</v>
      </c>
      <c r="P27" s="75">
        <v>6.9263513238559202</v>
      </c>
      <c r="Q27" s="75">
        <v>1.7565893994422601E-3</v>
      </c>
      <c r="R27" s="75">
        <v>6.4301320304527199</v>
      </c>
      <c r="S27" s="75">
        <v>0.13978051314407799</v>
      </c>
      <c r="T27" s="75">
        <v>1464.3150337930001</v>
      </c>
      <c r="U27" s="75">
        <v>0.27484413609490699</v>
      </c>
      <c r="V27" s="76">
        <v>45160.51734953704</v>
      </c>
      <c r="W27" s="75">
        <v>2.5</v>
      </c>
      <c r="X27" s="75">
        <v>2.5634759831757001E-3</v>
      </c>
      <c r="Y27" s="75">
        <v>2.3127584105522001E-3</v>
      </c>
      <c r="Z27" s="100">
        <f>((((N27/1000)+1)/((SMOW!$Z$4/1000)+1))-1)*1000</f>
        <v>14.405230841922467</v>
      </c>
      <c r="AA27" s="100">
        <f>((((P27/1000)+1)/((SMOW!$AA$4/1000)+1))-1)*1000</f>
        <v>27.758693042584383</v>
      </c>
      <c r="AB27" s="100">
        <f>Z27*SMOW!$AN$6</f>
        <v>15.153070239581288</v>
      </c>
      <c r="AC27" s="100">
        <f>AA27*SMOW!$AN$12</f>
        <v>29.147722458606779</v>
      </c>
      <c r="AD27" s="100">
        <f t="shared" ref="AD27" si="63">LN((AB27/1000)+1)*1000</f>
        <v>15.03940924116363</v>
      </c>
      <c r="AE27" s="100">
        <f t="shared" ref="AE27" si="64">LN((AC27/1000)+1)*1000</f>
        <v>28.731005788899406</v>
      </c>
      <c r="AF27" s="100">
        <f>(AD27-SMOW!AN$14*AE27)</f>
        <v>-0.13056181537525724</v>
      </c>
      <c r="AG27" s="101">
        <f t="shared" ref="AG27" si="65">AF27*1000</f>
        <v>-130.56181537525725</v>
      </c>
      <c r="AH27" s="2">
        <f t="shared" ref="AH27:AH33" si="66">AVERAGE(AG26:AG27)</f>
        <v>-126.64973671218594</v>
      </c>
      <c r="AI27" s="75">
        <f t="shared" ref="AI27" si="67">STDEV(AG26:AG27)</f>
        <v>5.5325147023858561</v>
      </c>
      <c r="AK27" s="75">
        <v>28</v>
      </c>
      <c r="AL27" s="75">
        <v>0</v>
      </c>
      <c r="AM27" s="75">
        <v>0</v>
      </c>
      <c r="AN27" s="75">
        <v>0</v>
      </c>
    </row>
    <row r="28" spans="1:40" s="75" customFormat="1" x14ac:dyDescent="0.25">
      <c r="A28" s="75">
        <v>4959</v>
      </c>
      <c r="B28" s="75" t="s">
        <v>145</v>
      </c>
      <c r="C28" s="75" t="s">
        <v>48</v>
      </c>
      <c r="D28" s="75" t="s">
        <v>158</v>
      </c>
      <c r="E28" s="75" t="s">
        <v>183</v>
      </c>
      <c r="F28" s="75">
        <v>12.214761382058599</v>
      </c>
      <c r="G28" s="75">
        <v>12.140762784134299</v>
      </c>
      <c r="H28" s="75">
        <v>4.4161191995446998E-3</v>
      </c>
      <c r="I28" s="75">
        <v>23.5792649718842</v>
      </c>
      <c r="J28" s="75">
        <v>23.305568099045701</v>
      </c>
      <c r="K28" s="75">
        <v>1.3811757233083801E-3</v>
      </c>
      <c r="L28" s="75">
        <v>-0.16457717216180301</v>
      </c>
      <c r="M28" s="75">
        <v>4.3006049785185201E-3</v>
      </c>
      <c r="N28" s="75">
        <v>1.8952404058780801</v>
      </c>
      <c r="O28" s="75">
        <v>4.3710969014600703E-3</v>
      </c>
      <c r="P28" s="75">
        <v>3.21402035860452</v>
      </c>
      <c r="Q28" s="75">
        <v>1.35369570058542E-3</v>
      </c>
      <c r="R28" s="75">
        <v>1.6345120635433701</v>
      </c>
      <c r="S28" s="75">
        <v>0.14857021921001201</v>
      </c>
      <c r="T28" s="75">
        <v>1571.2858411344</v>
      </c>
      <c r="U28" s="75">
        <v>0.171726180774498</v>
      </c>
      <c r="V28" s="76">
        <v>45160.623842592591</v>
      </c>
      <c r="W28" s="75">
        <v>2.5</v>
      </c>
      <c r="X28" s="75">
        <v>1.74623055658798E-3</v>
      </c>
      <c r="Y28" s="75">
        <v>2.4682929479396798E-3</v>
      </c>
      <c r="Z28" s="100">
        <f>((((N28/1000)+1)/((SMOW!$Z$4/1000)+1))-1)*1000</f>
        <v>12.43487459925241</v>
      </c>
      <c r="AA28" s="100">
        <f>((((P28/1000)+1)/((SMOW!$AA$4/1000)+1))-1)*1000</f>
        <v>23.96955750553942</v>
      </c>
      <c r="AB28" s="100">
        <f>Z28*SMOW!$AN$6</f>
        <v>13.080424068907895</v>
      </c>
      <c r="AC28" s="100">
        <f>AA28*SMOW!$AN$12</f>
        <v>25.168980706522188</v>
      </c>
      <c r="AD28" s="100">
        <f t="shared" ref="AD28" si="68">LN((AB28/1000)+1)*1000</f>
        <v>12.995614088426061</v>
      </c>
      <c r="AE28" s="100">
        <f t="shared" ref="AE28" si="69">LN((AC28/1000)+1)*1000</f>
        <v>24.857458228458093</v>
      </c>
      <c r="AF28" s="100">
        <f>(AD28-SMOW!AN$14*AE28)</f>
        <v>-0.12912385619981315</v>
      </c>
      <c r="AG28" s="101">
        <f t="shared" ref="AG28" si="70">AF28*1000</f>
        <v>-129.12385619981313</v>
      </c>
      <c r="AH28" s="2"/>
      <c r="AK28" s="75">
        <v>28</v>
      </c>
      <c r="AL28" s="75">
        <v>0</v>
      </c>
      <c r="AM28" s="75">
        <v>0</v>
      </c>
      <c r="AN28" s="75">
        <v>0</v>
      </c>
    </row>
    <row r="29" spans="1:40" s="75" customFormat="1" x14ac:dyDescent="0.25">
      <c r="A29" s="75">
        <v>4960</v>
      </c>
      <c r="B29" s="75" t="s">
        <v>145</v>
      </c>
      <c r="C29" s="75" t="s">
        <v>48</v>
      </c>
      <c r="D29" s="75" t="s">
        <v>158</v>
      </c>
      <c r="E29" s="75" t="s">
        <v>184</v>
      </c>
      <c r="F29" s="75">
        <v>12.140719773635899</v>
      </c>
      <c r="G29" s="75">
        <v>12.0676119957044</v>
      </c>
      <c r="H29" s="75">
        <v>4.3643731585735904E-3</v>
      </c>
      <c r="I29" s="75">
        <v>23.420674740098001</v>
      </c>
      <c r="J29" s="75">
        <v>23.150619159063801</v>
      </c>
      <c r="K29" s="75">
        <v>1.44225019543035E-3</v>
      </c>
      <c r="L29" s="75">
        <v>-0.155914920281298</v>
      </c>
      <c r="M29" s="75">
        <v>4.5982447028998204E-3</v>
      </c>
      <c r="N29" s="75">
        <v>1.82195365103036</v>
      </c>
      <c r="O29" s="75">
        <v>4.3198784109443099E-3</v>
      </c>
      <c r="P29" s="75">
        <v>3.0585854553543501</v>
      </c>
      <c r="Q29" s="75">
        <v>1.41355502835831E-3</v>
      </c>
      <c r="R29" s="75">
        <v>1.3792650389333601</v>
      </c>
      <c r="S29" s="75">
        <v>0.13251869003587599</v>
      </c>
      <c r="T29" s="75">
        <v>1596.73975088878</v>
      </c>
      <c r="U29" s="75">
        <v>0.21064367031227699</v>
      </c>
      <c r="V29" s="76">
        <v>45160.738437499997</v>
      </c>
      <c r="W29" s="75">
        <v>2.5</v>
      </c>
      <c r="X29" s="75">
        <v>4.6405509343458804E-3</v>
      </c>
      <c r="Y29" s="75">
        <v>5.83434195041037E-3</v>
      </c>
      <c r="Z29" s="100">
        <f>((((N29/1000)+1)/((SMOW!$Z$4/1000)+1))-1)*1000</f>
        <v>12.360816889961601</v>
      </c>
      <c r="AA29" s="100">
        <f>((((P29/1000)+1)/((SMOW!$AA$4/1000)+1))-1)*1000</f>
        <v>23.810906803025222</v>
      </c>
      <c r="AB29" s="100">
        <f>Z29*SMOW!$AN$6</f>
        <v>13.00252169559776</v>
      </c>
      <c r="AC29" s="100">
        <f>AA29*SMOW!$AN$12</f>
        <v>25.002391211921246</v>
      </c>
      <c r="AD29" s="100">
        <f t="shared" ref="AD29" si="71">LN((AB29/1000)+1)*1000</f>
        <v>12.918714597700449</v>
      </c>
      <c r="AE29" s="100">
        <f t="shared" ref="AE29" si="72">LN((AC29/1000)+1)*1000</f>
        <v>24.694945477329608</v>
      </c>
      <c r="AF29" s="100">
        <f>(AD29-SMOW!AN$14*AE29)</f>
        <v>-0.12021661432958552</v>
      </c>
      <c r="AG29" s="101">
        <f t="shared" ref="AG29" si="73">AF29*1000</f>
        <v>-120.21661432958552</v>
      </c>
      <c r="AH29" s="2">
        <f t="shared" si="66"/>
        <v>-124.67023526469933</v>
      </c>
      <c r="AI29" s="75">
        <f t="shared" ref="AI29" si="74">STDEV(AG28:AG29)</f>
        <v>6.2983711281066874</v>
      </c>
      <c r="AK29" s="75">
        <v>28</v>
      </c>
      <c r="AL29" s="75">
        <v>0</v>
      </c>
      <c r="AM29" s="75">
        <v>0</v>
      </c>
      <c r="AN29" s="75">
        <v>0</v>
      </c>
    </row>
    <row r="30" spans="1:40" s="75" customFormat="1" x14ac:dyDescent="0.25">
      <c r="A30" s="75">
        <v>4961</v>
      </c>
      <c r="B30" s="75" t="s">
        <v>157</v>
      </c>
      <c r="C30" s="75" t="s">
        <v>48</v>
      </c>
      <c r="D30" s="75" t="s">
        <v>158</v>
      </c>
      <c r="E30" s="75" t="s">
        <v>185</v>
      </c>
      <c r="F30" s="75">
        <v>12.035618188132201</v>
      </c>
      <c r="G30" s="75">
        <v>11.963765457404699</v>
      </c>
      <c r="H30" s="75">
        <v>5.7367639961196596E-3</v>
      </c>
      <c r="I30" s="75">
        <v>23.217011986466702</v>
      </c>
      <c r="J30" s="75">
        <v>22.951597377252298</v>
      </c>
      <c r="K30" s="75">
        <v>1.1428477465502099E-3</v>
      </c>
      <c r="L30" s="75">
        <v>-0.15467795778448201</v>
      </c>
      <c r="M30" s="75">
        <v>5.6301334471382403E-3</v>
      </c>
      <c r="N30" s="75">
        <v>1.7179235753065201</v>
      </c>
      <c r="O30" s="75">
        <v>5.6782777354453303E-3</v>
      </c>
      <c r="P30" s="75">
        <v>2.8589747980659599</v>
      </c>
      <c r="Q30" s="75">
        <v>1.12010952322706E-3</v>
      </c>
      <c r="R30" s="75">
        <v>1.2328870174828599</v>
      </c>
      <c r="S30" s="75">
        <v>0.14598297626608001</v>
      </c>
      <c r="T30" s="75">
        <v>1508.1931712149001</v>
      </c>
      <c r="U30" s="75">
        <v>0.21278914031089499</v>
      </c>
      <c r="V30" s="76">
        <v>45160.861331018517</v>
      </c>
      <c r="W30" s="75">
        <v>2.5</v>
      </c>
      <c r="X30" s="75">
        <v>1.98924443895192E-2</v>
      </c>
      <c r="Y30" s="75">
        <v>1.8076404167851098E-2</v>
      </c>
      <c r="Z30" s="100">
        <f>((((N30/1000)+1)/((SMOW!$Z$4/1000)+1))-1)*1000</f>
        <v>12.255692449378852</v>
      </c>
      <c r="AA30" s="100">
        <f>((((P30/1000)+1)/((SMOW!$AA$4/1000)+1))-1)*1000</f>
        <v>23.607166392435541</v>
      </c>
      <c r="AB30" s="100">
        <f>Z30*SMOW!$AN$6</f>
        <v>12.891939779241985</v>
      </c>
      <c r="AC30" s="100">
        <f>AA30*SMOW!$AN$12</f>
        <v>24.788455745566242</v>
      </c>
      <c r="AD30" s="100">
        <f t="shared" ref="AD30" si="75">LN((AB30/1000)+1)*1000</f>
        <v>12.80954611082365</v>
      </c>
      <c r="AE30" s="100">
        <f t="shared" ref="AE30" si="76">LN((AC30/1000)+1)*1000</f>
        <v>24.486206651659266</v>
      </c>
      <c r="AF30" s="100">
        <f>(AD30-SMOW!AN$14*AE30)</f>
        <v>-0.11917100125244318</v>
      </c>
      <c r="AG30" s="101">
        <f t="shared" ref="AG30" si="77">AF30*1000</f>
        <v>-119.17100125244318</v>
      </c>
      <c r="AK30" s="75">
        <v>28</v>
      </c>
      <c r="AL30" s="75">
        <v>0</v>
      </c>
      <c r="AM30" s="75">
        <v>0</v>
      </c>
      <c r="AN30" s="75">
        <v>0</v>
      </c>
    </row>
    <row r="31" spans="1:40" s="75" customFormat="1" x14ac:dyDescent="0.25">
      <c r="A31" s="75">
        <v>4962</v>
      </c>
      <c r="B31" s="75" t="s">
        <v>157</v>
      </c>
      <c r="C31" s="75" t="s">
        <v>48</v>
      </c>
      <c r="D31" s="75" t="s">
        <v>158</v>
      </c>
      <c r="E31" s="75" t="s">
        <v>186</v>
      </c>
      <c r="F31" s="75">
        <v>12.018869682455</v>
      </c>
      <c r="G31" s="75">
        <v>11.9472163290657</v>
      </c>
      <c r="H31" s="75">
        <v>3.9272500547532499E-3</v>
      </c>
      <c r="I31" s="75">
        <v>23.201599265504999</v>
      </c>
      <c r="J31" s="75">
        <v>22.936534258368599</v>
      </c>
      <c r="K31" s="75">
        <v>1.19779098567473E-3</v>
      </c>
      <c r="L31" s="75">
        <v>-0.16327375935295399</v>
      </c>
      <c r="M31" s="75">
        <v>3.88083921485523E-3</v>
      </c>
      <c r="N31" s="75">
        <v>1.7013458205038701</v>
      </c>
      <c r="O31" s="75">
        <v>3.8872117734872098E-3</v>
      </c>
      <c r="P31" s="75">
        <v>2.84386873028035</v>
      </c>
      <c r="Q31" s="75">
        <v>1.17395960567834E-3</v>
      </c>
      <c r="R31" s="75">
        <v>1.1395815826035101</v>
      </c>
      <c r="S31" s="75">
        <v>0.15429733776003701</v>
      </c>
      <c r="T31" s="75">
        <v>1455.9654286739301</v>
      </c>
      <c r="U31" s="75">
        <v>0.19435100804243399</v>
      </c>
      <c r="V31" s="76">
        <v>45160.977060185185</v>
      </c>
      <c r="W31" s="75">
        <v>2.5</v>
      </c>
      <c r="X31" s="75">
        <v>6.0924611070076499E-4</v>
      </c>
      <c r="Y31" s="75">
        <v>9.0692280999876403E-4</v>
      </c>
      <c r="Z31" s="100">
        <f>((((N31/1000)+1)/((SMOW!$Z$4/1000)+1))-1)*1000</f>
        <v>12.238940301621648</v>
      </c>
      <c r="AA31" s="100">
        <f>((((P31/1000)+1)/((SMOW!$AA$4/1000)+1))-1)*1000</f>
        <v>23.591747794576847</v>
      </c>
      <c r="AB31" s="100">
        <f>Z31*SMOW!$AN$6</f>
        <v>12.874317953225146</v>
      </c>
      <c r="AC31" s="100">
        <f>AA31*SMOW!$AN$12</f>
        <v>24.772265609726755</v>
      </c>
      <c r="AD31" s="100">
        <f t="shared" ref="AD31" si="78">LN((AB31/1000)+1)*1000</f>
        <v>12.79214842148016</v>
      </c>
      <c r="AE31" s="100">
        <f t="shared" ref="AE31" si="79">LN((AC31/1000)+1)*1000</f>
        <v>24.470408011812999</v>
      </c>
      <c r="AF31" s="100">
        <f>(AD31-SMOW!AN$14*AE31)</f>
        <v>-0.12822700875710424</v>
      </c>
      <c r="AG31" s="101">
        <f t="shared" ref="AG31" si="80">AF31*1000</f>
        <v>-128.22700875710424</v>
      </c>
      <c r="AH31" s="2">
        <f t="shared" si="66"/>
        <v>-123.69900500477371</v>
      </c>
      <c r="AI31" s="75">
        <f t="shared" ref="AI31" si="81">STDEV(AG30:AG31)</f>
        <v>6.4035643170221057</v>
      </c>
      <c r="AK31" s="75">
        <v>28</v>
      </c>
      <c r="AL31" s="75">
        <v>0</v>
      </c>
      <c r="AM31" s="75">
        <v>0</v>
      </c>
      <c r="AN31" s="75">
        <v>0</v>
      </c>
    </row>
    <row r="32" spans="1:40" s="75" customFormat="1" x14ac:dyDescent="0.25">
      <c r="A32" s="75">
        <v>4963</v>
      </c>
      <c r="B32" s="75" t="s">
        <v>145</v>
      </c>
      <c r="C32" s="75" t="s">
        <v>48</v>
      </c>
      <c r="D32" s="75" t="s">
        <v>158</v>
      </c>
      <c r="E32" s="75" t="s">
        <v>187</v>
      </c>
      <c r="F32" s="75">
        <v>10.0191866786615</v>
      </c>
      <c r="G32" s="75">
        <v>9.9693267706155506</v>
      </c>
      <c r="H32" s="75">
        <v>5.6660369441760396E-3</v>
      </c>
      <c r="I32" s="75">
        <v>19.352719376615401</v>
      </c>
      <c r="J32" s="75">
        <v>19.167836670284299</v>
      </c>
      <c r="K32" s="75">
        <v>4.27352506287197E-3</v>
      </c>
      <c r="L32" s="75">
        <v>-0.15129099129455501</v>
      </c>
      <c r="M32" s="75">
        <v>4.9729087370724602E-3</v>
      </c>
      <c r="N32" s="75">
        <v>-0.27795043188998098</v>
      </c>
      <c r="O32" s="75">
        <v>5.6082717452012798E-3</v>
      </c>
      <c r="P32" s="75">
        <v>-0.92843342485990599</v>
      </c>
      <c r="Q32" s="75">
        <v>4.1884985424583496E-3</v>
      </c>
      <c r="R32" s="75">
        <v>-5.23721731485728</v>
      </c>
      <c r="S32" s="75">
        <v>0.12105156638963099</v>
      </c>
      <c r="T32" s="75">
        <v>1460.07109081256</v>
      </c>
      <c r="U32" s="75">
        <v>0.28525163487267802</v>
      </c>
      <c r="V32" s="76">
        <v>45161.529224537036</v>
      </c>
      <c r="W32" s="75">
        <v>2.5</v>
      </c>
      <c r="X32" s="75">
        <v>0.137477925043889</v>
      </c>
      <c r="Y32" s="75">
        <v>0.13873083477165399</v>
      </c>
      <c r="Z32" s="100">
        <f>((((N32/1000)+1)/((SMOW!$Z$4/1000)+1))-1)*1000</f>
        <v>10.238822452698138</v>
      </c>
      <c r="AA32" s="100">
        <f>((((P32/1000)+1)/((SMOW!$AA$4/1000)+1))-1)*1000</f>
        <v>19.741400321168001</v>
      </c>
      <c r="AB32" s="100">
        <f>Z32*SMOW!$AN$6</f>
        <v>10.770365119371538</v>
      </c>
      <c r="AC32" s="100">
        <f>AA32*SMOW!$AN$12</f>
        <v>20.729248910347231</v>
      </c>
      <c r="AD32" s="100">
        <f t="shared" ref="AD32" si="82">LN((AB32/1000)+1)*1000</f>
        <v>10.71277785851643</v>
      </c>
      <c r="AE32" s="100">
        <f t="shared" ref="AE32" si="83">LN((AC32/1000)+1)*1000</f>
        <v>20.517321753347492</v>
      </c>
      <c r="AF32" s="100">
        <f>(AD32-SMOW!AN$14*AE32)</f>
        <v>-0.12036802725104501</v>
      </c>
      <c r="AG32" s="101">
        <f t="shared" ref="AG32" si="84">AF32*1000</f>
        <v>-120.36802725104501</v>
      </c>
      <c r="AH32" s="2"/>
      <c r="AK32" s="75">
        <v>28</v>
      </c>
      <c r="AL32" s="75">
        <v>0</v>
      </c>
      <c r="AM32" s="75">
        <v>0</v>
      </c>
      <c r="AN32" s="75">
        <v>0</v>
      </c>
    </row>
    <row r="33" spans="1:40" s="75" customFormat="1" x14ac:dyDescent="0.25">
      <c r="A33" s="75">
        <v>4964</v>
      </c>
      <c r="B33" s="75" t="s">
        <v>145</v>
      </c>
      <c r="C33" s="75" t="s">
        <v>48</v>
      </c>
      <c r="D33" s="75" t="s">
        <v>158</v>
      </c>
      <c r="E33" s="75" t="s">
        <v>188</v>
      </c>
      <c r="F33" s="75">
        <v>10.1128116655853</v>
      </c>
      <c r="G33" s="75">
        <v>10.062019048580201</v>
      </c>
      <c r="H33" s="75">
        <v>3.8657232506257E-3</v>
      </c>
      <c r="I33" s="75">
        <v>19.521004094387902</v>
      </c>
      <c r="J33" s="75">
        <v>19.332913133405899</v>
      </c>
      <c r="K33" s="75">
        <v>1.37234200496712E-3</v>
      </c>
      <c r="L33" s="75">
        <v>-0.14575908585814601</v>
      </c>
      <c r="M33" s="75">
        <v>3.8153564570201099E-3</v>
      </c>
      <c r="N33" s="75">
        <v>-0.18527995092018401</v>
      </c>
      <c r="O33" s="75">
        <v>3.82631223461051E-3</v>
      </c>
      <c r="P33" s="75">
        <v>-0.76349691817313703</v>
      </c>
      <c r="Q33" s="75">
        <v>1.34503773886667E-3</v>
      </c>
      <c r="R33" s="75">
        <v>-4.9954248386479101</v>
      </c>
      <c r="S33" s="75">
        <v>0.136663365489511</v>
      </c>
      <c r="T33" s="75">
        <v>1508.10294757052</v>
      </c>
      <c r="U33" s="75">
        <v>0.139531816868218</v>
      </c>
      <c r="V33" s="76">
        <v>45161.652546296296</v>
      </c>
      <c r="W33" s="75">
        <v>2.5</v>
      </c>
      <c r="X33" s="75">
        <v>5.8532133111666898E-2</v>
      </c>
      <c r="Y33" s="75">
        <v>6.0290680955329398E-2</v>
      </c>
      <c r="Z33" s="100">
        <f>((((N33/1000)+1)/((SMOW!$Z$4/1000)+1))-1)*1000</f>
        <v>10.332467799033518</v>
      </c>
      <c r="AA33" s="100">
        <f>((((P33/1000)+1)/((SMOW!$AA$4/1000)+1))-1)*1000</f>
        <v>19.909749206192817</v>
      </c>
      <c r="AB33" s="100">
        <f>Z33*SMOW!$AN$6</f>
        <v>10.868872010805743</v>
      </c>
      <c r="AC33" s="100">
        <f>AA33*SMOW!$AN$12</f>
        <v>20.90602187906703</v>
      </c>
      <c r="AD33" s="100">
        <f t="shared" ref="AD33" si="85">LN((AB33/1000)+1)*1000</f>
        <v>10.810230351229112</v>
      </c>
      <c r="AE33" s="100">
        <f t="shared" ref="AE33" si="86">LN((AC33/1000)+1)*1000</f>
        <v>20.690489773797363</v>
      </c>
      <c r="AF33" s="100">
        <f>(AD33-SMOW!AN$14*AE33)</f>
        <v>-0.1143482493358956</v>
      </c>
      <c r="AG33" s="101">
        <f t="shared" ref="AG33" si="87">AF33*1000</f>
        <v>-114.3482493358956</v>
      </c>
      <c r="AH33" s="2">
        <f t="shared" si="66"/>
        <v>-117.3581382934703</v>
      </c>
      <c r="AI33" s="75">
        <f t="shared" ref="AI33" si="88">STDEV(AG32:AG33)</f>
        <v>4.2566257850391613</v>
      </c>
      <c r="AK33" s="75">
        <v>28</v>
      </c>
      <c r="AL33" s="75">
        <v>0</v>
      </c>
      <c r="AM33" s="75">
        <v>0</v>
      </c>
      <c r="AN33" s="75">
        <v>0</v>
      </c>
    </row>
    <row r="34" spans="1:40" s="75" customFormat="1" x14ac:dyDescent="0.25">
      <c r="A34" s="75">
        <v>4965</v>
      </c>
      <c r="B34" s="75" t="s">
        <v>157</v>
      </c>
      <c r="C34" s="75" t="s">
        <v>48</v>
      </c>
      <c r="D34" s="75" t="s">
        <v>158</v>
      </c>
      <c r="E34" s="75" t="s">
        <v>189</v>
      </c>
      <c r="F34" s="75">
        <v>9.7182363558974192</v>
      </c>
      <c r="G34" s="75">
        <v>9.6713177441787099</v>
      </c>
      <c r="H34" s="75">
        <v>3.8498562028558602E-3</v>
      </c>
      <c r="I34" s="75">
        <v>18.774224240229501</v>
      </c>
      <c r="J34" s="75">
        <v>18.6001636562352</v>
      </c>
      <c r="K34" s="75">
        <v>1.24914377143542E-3</v>
      </c>
      <c r="L34" s="75">
        <v>-0.149568666313454</v>
      </c>
      <c r="M34" s="75">
        <v>3.7686454002628898E-3</v>
      </c>
      <c r="N34" s="75">
        <v>-0.57583256864551202</v>
      </c>
      <c r="O34" s="75">
        <v>3.8106069512569801E-3</v>
      </c>
      <c r="P34" s="75">
        <v>-1.4954187589635599</v>
      </c>
      <c r="Q34" s="75">
        <v>1.2242906708167401E-3</v>
      </c>
      <c r="R34" s="75">
        <v>-6.1082498545880402</v>
      </c>
      <c r="S34" s="75">
        <v>0.15253882119614701</v>
      </c>
      <c r="T34" s="75">
        <v>1578.0699917958</v>
      </c>
      <c r="U34" s="75">
        <v>0.218512877211121</v>
      </c>
      <c r="V34" s="76">
        <v>45161.820879629631</v>
      </c>
      <c r="W34" s="75">
        <v>2.5</v>
      </c>
      <c r="X34" s="75">
        <v>1.32344149157868E-2</v>
      </c>
      <c r="Y34" s="75">
        <v>1.39243765301448E-2</v>
      </c>
      <c r="Z34" s="100">
        <f>((((N34/1000)+1)/((SMOW!$Z$4/1000)+1))-1)*1000</f>
        <v>9.9378066861701697</v>
      </c>
      <c r="AA34" s="100">
        <f>((((P34/1000)+1)/((SMOW!$AA$4/1000)+1))-1)*1000</f>
        <v>19.162684603591941</v>
      </c>
      <c r="AB34" s="100">
        <f>Z34*SMOW!$AN$6</f>
        <v>10.453722289869267</v>
      </c>
      <c r="AC34" s="100">
        <f>AA34*SMOW!$AN$12</f>
        <v>20.121574583156718</v>
      </c>
      <c r="AD34" s="100">
        <f t="shared" ref="AD34" si="89">LN((AB34/1000)+1)*1000</f>
        <v>10.399459969554899</v>
      </c>
      <c r="AE34" s="100">
        <f t="shared" ref="AE34" si="90">LN((AC34/1000)+1)*1000</f>
        <v>19.921810961325175</v>
      </c>
      <c r="AF34" s="100">
        <f>(AD34-SMOW!AN$14*AE34)</f>
        <v>-0.11925621802479469</v>
      </c>
      <c r="AG34" s="101">
        <f t="shared" ref="AG34" si="91">AF34*1000</f>
        <v>-119.25621802479469</v>
      </c>
      <c r="AK34" s="75">
        <v>28</v>
      </c>
      <c r="AL34" s="75">
        <v>0</v>
      </c>
      <c r="AM34" s="75">
        <v>0</v>
      </c>
      <c r="AN34" s="75">
        <v>0</v>
      </c>
    </row>
    <row r="35" spans="1:40" s="75" customFormat="1" x14ac:dyDescent="0.25">
      <c r="A35" s="75">
        <v>4966</v>
      </c>
      <c r="B35" s="75" t="s">
        <v>157</v>
      </c>
      <c r="C35" s="75" t="s">
        <v>48</v>
      </c>
      <c r="D35" s="75" t="s">
        <v>158</v>
      </c>
      <c r="E35" s="75" t="s">
        <v>190</v>
      </c>
      <c r="F35" s="75">
        <v>9.7558520857675806</v>
      </c>
      <c r="G35" s="75">
        <v>9.7085707652477495</v>
      </c>
      <c r="H35" s="75">
        <v>3.6744632905376701E-3</v>
      </c>
      <c r="I35" s="75">
        <v>18.826232123716199</v>
      </c>
      <c r="J35" s="75">
        <v>18.651211836057399</v>
      </c>
      <c r="K35" s="75">
        <v>9.17569208000289E-4</v>
      </c>
      <c r="L35" s="75">
        <v>-0.13926908419057901</v>
      </c>
      <c r="M35" s="75">
        <v>3.5132781304867801E-3</v>
      </c>
      <c r="N35" s="75">
        <v>-0.538600330824898</v>
      </c>
      <c r="O35" s="75">
        <v>3.6370021682062699E-3</v>
      </c>
      <c r="P35" s="75">
        <v>-1.44444562999488</v>
      </c>
      <c r="Q35" s="75">
        <v>8.9931315103442704E-4</v>
      </c>
      <c r="R35" s="75">
        <v>-5.0972603272244896</v>
      </c>
      <c r="S35" s="75">
        <v>0.15450452599188999</v>
      </c>
      <c r="T35" s="75">
        <v>1585.07491913376</v>
      </c>
      <c r="U35" s="75">
        <v>0.162315525645014</v>
      </c>
      <c r="V35" s="76">
        <v>45161.938692129632</v>
      </c>
      <c r="W35" s="75">
        <v>2.5</v>
      </c>
      <c r="X35" s="75">
        <v>1.37630633668488E-2</v>
      </c>
      <c r="Y35" s="75">
        <v>1.48548267409408E-2</v>
      </c>
      <c r="Z35" s="100">
        <f>((((N35/1000)+1)/((SMOW!$Z$4/1000)+1))-1)*1000</f>
        <v>9.9754305958452694</v>
      </c>
      <c r="AA35" s="100">
        <f>((((P35/1000)+1)/((SMOW!$AA$4/1000)+1))-1)*1000</f>
        <v>19.214712317773941</v>
      </c>
      <c r="AB35" s="100">
        <f>Z35*SMOW!$AN$6</f>
        <v>10.49329942349876</v>
      </c>
      <c r="AC35" s="100">
        <f>AA35*SMOW!$AN$12</f>
        <v>20.176205734947843</v>
      </c>
      <c r="AD35" s="100">
        <f t="shared" ref="AD35" si="92">LN((AB35/1000)+1)*1000</f>
        <v>10.438626888043398</v>
      </c>
      <c r="AE35" s="100">
        <f t="shared" ref="AE35" si="93">LN((AC35/1000)+1)*1000</f>
        <v>19.975363097029419</v>
      </c>
      <c r="AF35" s="100">
        <f>(AD35-SMOW!AN$14*AE35)</f>
        <v>-0.10836482718813478</v>
      </c>
      <c r="AG35" s="101">
        <f t="shared" ref="AG35" si="94">AF35*1000</f>
        <v>-108.36482718813478</v>
      </c>
      <c r="AH35" s="2"/>
      <c r="AK35" s="75">
        <v>28</v>
      </c>
      <c r="AL35" s="75">
        <v>0</v>
      </c>
      <c r="AM35" s="75">
        <v>0</v>
      </c>
      <c r="AN35" s="75">
        <v>0</v>
      </c>
    </row>
    <row r="36" spans="1:40" s="75" customFormat="1" x14ac:dyDescent="0.25">
      <c r="A36" s="75">
        <v>4967</v>
      </c>
      <c r="B36" s="75" t="s">
        <v>145</v>
      </c>
      <c r="C36" s="75" t="s">
        <v>48</v>
      </c>
      <c r="D36" s="75" t="s">
        <v>158</v>
      </c>
      <c r="E36" s="75" t="s">
        <v>191</v>
      </c>
      <c r="F36" s="75">
        <v>9.6546427425982007</v>
      </c>
      <c r="G36" s="75">
        <v>9.6083341512158391</v>
      </c>
      <c r="H36" s="75">
        <v>4.2728972816874601E-3</v>
      </c>
      <c r="I36" s="75">
        <v>18.6494261027241</v>
      </c>
      <c r="J36" s="75">
        <v>18.477657816163699</v>
      </c>
      <c r="K36" s="75">
        <v>1.4479425053636401E-3</v>
      </c>
      <c r="L36" s="75">
        <v>-0.14786917571861199</v>
      </c>
      <c r="M36" s="75">
        <v>4.4345516859258197E-3</v>
      </c>
      <c r="N36" s="75">
        <v>-0.63877784559216999</v>
      </c>
      <c r="O36" s="75">
        <v>4.2293351298516701E-3</v>
      </c>
      <c r="P36" s="75">
        <v>-1.61773389912371</v>
      </c>
      <c r="Q36" s="75">
        <v>1.4191340834703401E-3</v>
      </c>
      <c r="R36" s="75">
        <v>-6.51722473847913</v>
      </c>
      <c r="S36" s="75">
        <v>0.14799453674101001</v>
      </c>
      <c r="T36" s="75">
        <v>1538.5087130146901</v>
      </c>
      <c r="U36" s="75">
        <v>0.27773862241342501</v>
      </c>
      <c r="V36" s="76">
        <v>45162.513136574074</v>
      </c>
      <c r="W36" s="75">
        <v>2.5</v>
      </c>
      <c r="X36" s="75">
        <v>5.3016197462645097E-2</v>
      </c>
      <c r="Y36" s="75">
        <v>5.4247124464835698E-2</v>
      </c>
      <c r="Z36" s="100">
        <f>((((N36/1000)+1)/((SMOW!$Z$4/1000)+1))-1)*1000</f>
        <v>9.8741992439925763</v>
      </c>
      <c r="AA36" s="100">
        <f>((((P36/1000)+1)/((SMOW!$AA$4/1000)+1))-1)*1000</f>
        <v>19.037838880342051</v>
      </c>
      <c r="AB36" s="100">
        <f>Z36*SMOW!$AN$6</f>
        <v>10.386812703368776</v>
      </c>
      <c r="AC36" s="100">
        <f>AA36*SMOW!$AN$12</f>
        <v>19.990481650004234</v>
      </c>
      <c r="AD36" s="100">
        <f t="shared" ref="AD36" si="95">LN((AB36/1000)+1)*1000</f>
        <v>10.333240408568967</v>
      </c>
      <c r="AE36" s="100">
        <f t="shared" ref="AE36" si="96">LN((AC36/1000)+1)*1000</f>
        <v>19.793295536956901</v>
      </c>
      <c r="AF36" s="100">
        <f>(AD36-SMOW!AN$14*AE36)</f>
        <v>-0.11761963494427619</v>
      </c>
      <c r="AG36" s="101">
        <f t="shared" ref="AG36" si="97">AF36*1000</f>
        <v>-117.61963494427619</v>
      </c>
      <c r="AK36" s="75">
        <v>28</v>
      </c>
      <c r="AL36" s="75">
        <v>0</v>
      </c>
      <c r="AM36" s="75">
        <v>0</v>
      </c>
      <c r="AN36" s="75">
        <v>0</v>
      </c>
    </row>
    <row r="37" spans="1:40" s="75" customFormat="1" x14ac:dyDescent="0.25">
      <c r="A37" s="75">
        <v>4968</v>
      </c>
      <c r="B37" s="75" t="s">
        <v>145</v>
      </c>
      <c r="C37" s="75" t="s">
        <v>48</v>
      </c>
      <c r="D37" s="75" t="s">
        <v>158</v>
      </c>
      <c r="E37" s="75" t="s">
        <v>192</v>
      </c>
      <c r="F37" s="75">
        <v>9.7988591512283207</v>
      </c>
      <c r="G37" s="75">
        <v>9.7511612448287792</v>
      </c>
      <c r="H37" s="75">
        <v>4.6878473295649502E-3</v>
      </c>
      <c r="I37" s="75">
        <v>18.911769304110202</v>
      </c>
      <c r="J37" s="75">
        <v>18.735164890058499</v>
      </c>
      <c r="K37" s="75">
        <v>1.2996030187008201E-3</v>
      </c>
      <c r="L37" s="75">
        <v>-0.14100581712210999</v>
      </c>
      <c r="M37" s="75">
        <v>4.7817006642525998E-3</v>
      </c>
      <c r="N37" s="75">
        <v>-0.49603172203470403</v>
      </c>
      <c r="O37" s="75">
        <v>4.6400547654798499E-3</v>
      </c>
      <c r="P37" s="75">
        <v>-1.3606103066644799</v>
      </c>
      <c r="Q37" s="75">
        <v>1.27374597540243E-3</v>
      </c>
      <c r="R37" s="75">
        <v>-5.8568277856279902</v>
      </c>
      <c r="S37" s="75">
        <v>0.12019853426391</v>
      </c>
      <c r="T37" s="75">
        <v>1576.6168102987799</v>
      </c>
      <c r="U37" s="75">
        <v>0.17822218471771201</v>
      </c>
      <c r="V37" s="76">
        <v>45162.627453703702</v>
      </c>
      <c r="W37" s="75">
        <v>2.5</v>
      </c>
      <c r="X37" s="75">
        <v>2.0392953392427901E-2</v>
      </c>
      <c r="Y37" s="75">
        <v>2.17028289700937E-2</v>
      </c>
      <c r="Z37" s="100">
        <f>((((N37/1000)+1)/((SMOW!$Z$4/1000)+1))-1)*1000</f>
        <v>10.018447013494747</v>
      </c>
      <c r="AA37" s="100">
        <f>((((P37/1000)+1)/((SMOW!$AA$4/1000)+1))-1)*1000</f>
        <v>19.300282113642098</v>
      </c>
      <c r="AB37" s="100">
        <f>Z37*SMOW!$AN$6</f>
        <v>10.538549014098914</v>
      </c>
      <c r="AC37" s="100">
        <f>AA37*SMOW!$AN$12</f>
        <v>20.266057395362054</v>
      </c>
      <c r="AD37" s="100">
        <f t="shared" ref="AD37" si="98">LN((AB37/1000)+1)*1000</f>
        <v>10.483405589223</v>
      </c>
      <c r="AE37" s="100">
        <f t="shared" ref="AE37" si="99">LN((AC37/1000)+1)*1000</f>
        <v>20.063433866877549</v>
      </c>
      <c r="AF37" s="100">
        <f>(AD37-SMOW!AN$14*AE37)</f>
        <v>-0.11008749248834526</v>
      </c>
      <c r="AG37" s="101">
        <f t="shared" ref="AG37" si="100">AF37*1000</f>
        <v>-110.08749248834526</v>
      </c>
      <c r="AH37" s="2">
        <f>AVERAGE(AG34:AG37)</f>
        <v>-113.83204316138773</v>
      </c>
      <c r="AI37" s="75">
        <f>STDEV(AG34:AG37)</f>
        <v>5.4061580536703717</v>
      </c>
      <c r="AK37" s="75">
        <v>28</v>
      </c>
      <c r="AL37" s="75">
        <v>0</v>
      </c>
      <c r="AM37" s="75">
        <v>0</v>
      </c>
      <c r="AN37" s="75">
        <v>0</v>
      </c>
    </row>
    <row r="38" spans="1:40" s="75" customFormat="1" x14ac:dyDescent="0.25">
      <c r="A38" s="75">
        <v>4969</v>
      </c>
      <c r="B38" s="75" t="s">
        <v>157</v>
      </c>
      <c r="C38" s="75" t="s">
        <v>48</v>
      </c>
      <c r="D38" s="75" t="s">
        <v>158</v>
      </c>
      <c r="E38" s="75" t="s">
        <v>193</v>
      </c>
      <c r="F38" s="75">
        <v>10.1000117009612</v>
      </c>
      <c r="G38" s="75">
        <v>10.049347279633499</v>
      </c>
      <c r="H38" s="75">
        <v>2.8691622510786398E-3</v>
      </c>
      <c r="I38" s="75">
        <v>19.496982507542</v>
      </c>
      <c r="J38" s="75">
        <v>19.309351214672098</v>
      </c>
      <c r="K38" s="75">
        <v>1.3950075753609E-3</v>
      </c>
      <c r="L38" s="75">
        <v>-0.14599016171332399</v>
      </c>
      <c r="M38" s="75">
        <v>3.0350223115007198E-3</v>
      </c>
      <c r="N38" s="75">
        <v>-0.19794942001263599</v>
      </c>
      <c r="O38" s="75">
        <v>2.8399111660696399E-3</v>
      </c>
      <c r="P38" s="75">
        <v>-0.78704056890915597</v>
      </c>
      <c r="Q38" s="75">
        <v>1.3672523526015599E-3</v>
      </c>
      <c r="R38" s="75">
        <v>-5.1489311185290596</v>
      </c>
      <c r="S38" s="75">
        <v>0.12909186995520899</v>
      </c>
      <c r="T38" s="75">
        <v>1610.71475105993</v>
      </c>
      <c r="U38" s="75">
        <v>0.23520910995077901</v>
      </c>
      <c r="V38" s="76">
        <v>45162.748483796298</v>
      </c>
      <c r="W38" s="75">
        <v>2.5</v>
      </c>
      <c r="X38" s="75">
        <v>2.6260833896235101E-3</v>
      </c>
      <c r="Y38" s="75">
        <v>3.00730924524869E-3</v>
      </c>
      <c r="Z38" s="100">
        <f>((((N38/1000)+1)/((SMOW!$Z$4/1000)+1))-1)*1000</f>
        <v>10.319665050967153</v>
      </c>
      <c r="AA38" s="100">
        <f>((((P38/1000)+1)/((SMOW!$AA$4/1000)+1))-1)*1000</f>
        <v>19.885718459874411</v>
      </c>
      <c r="AB38" s="100">
        <f>Z38*SMOW!$AN$6</f>
        <v>10.855404615327103</v>
      </c>
      <c r="AC38" s="100">
        <f>AA38*SMOW!$AN$12</f>
        <v>20.880788647693798</v>
      </c>
      <c r="AD38" s="100">
        <f t="shared" ref="AD38" si="101">LN((AB38/1000)+1)*1000</f>
        <v>10.796907668572052</v>
      </c>
      <c r="AE38" s="100">
        <f t="shared" ref="AE38" si="102">LN((AC38/1000)+1)*1000</f>
        <v>20.665772960813307</v>
      </c>
      <c r="AF38" s="100">
        <f>(AD38-SMOW!AN$14*AE38)</f>
        <v>-0.11462045473737525</v>
      </c>
      <c r="AG38" s="101">
        <f t="shared" ref="AG38" si="103">AF38*1000</f>
        <v>-114.62045473737525</v>
      </c>
      <c r="AH38" s="2"/>
      <c r="AK38" s="75">
        <v>28</v>
      </c>
      <c r="AL38" s="75">
        <v>0</v>
      </c>
      <c r="AM38" s="75">
        <v>0</v>
      </c>
      <c r="AN38" s="75">
        <v>0</v>
      </c>
    </row>
    <row r="39" spans="1:40" s="75" customFormat="1" x14ac:dyDescent="0.25">
      <c r="A39" s="75">
        <v>4971</v>
      </c>
      <c r="B39" s="75" t="s">
        <v>145</v>
      </c>
      <c r="C39" s="75" t="s">
        <v>48</v>
      </c>
      <c r="D39" s="75" t="s">
        <v>158</v>
      </c>
      <c r="E39" s="75" t="s">
        <v>194</v>
      </c>
      <c r="F39" s="75">
        <v>9.9710377410774598</v>
      </c>
      <c r="G39" s="75">
        <v>9.9216546680644502</v>
      </c>
      <c r="H39" s="75">
        <v>3.7586369596943601E-3</v>
      </c>
      <c r="I39" s="75">
        <v>19.271425947913499</v>
      </c>
      <c r="J39" s="75">
        <v>19.088083739039099</v>
      </c>
      <c r="K39" s="75">
        <v>1.55455785742473E-3</v>
      </c>
      <c r="L39" s="75">
        <v>-0.156853546148219</v>
      </c>
      <c r="M39" s="75">
        <v>3.6007912329233801E-3</v>
      </c>
      <c r="N39" s="75">
        <v>-0.325608491460461</v>
      </c>
      <c r="O39" s="75">
        <v>3.7203176875122402E-3</v>
      </c>
      <c r="P39" s="75">
        <v>-1.00810943064442</v>
      </c>
      <c r="Q39" s="75">
        <v>1.52362820486704E-3</v>
      </c>
      <c r="R39" s="75">
        <v>-6.4469653563504901</v>
      </c>
      <c r="S39" s="75">
        <v>0.165725864588915</v>
      </c>
      <c r="T39" s="75">
        <v>1512.87397321914</v>
      </c>
      <c r="U39" s="75">
        <v>0.154491718558664</v>
      </c>
      <c r="V39" s="76">
        <v>45163.583912037036</v>
      </c>
      <c r="W39" s="75">
        <v>2.5</v>
      </c>
      <c r="X39" s="75">
        <v>0.124422644440534</v>
      </c>
      <c r="Y39" s="75">
        <v>0.125825441894135</v>
      </c>
      <c r="Z39" s="100">
        <f>((((N39/1000)+1)/((SMOW!$Z$4/1000)+1))-1)*1000</f>
        <v>10.190663044788995</v>
      </c>
      <c r="AA39" s="100">
        <f>((((P39/1000)+1)/((SMOW!$AA$4/1000)+1))-1)*1000</f>
        <v>19.660075895141958</v>
      </c>
      <c r="AB39" s="100">
        <f>Z39*SMOW!$AN$6</f>
        <v>10.719705543086226</v>
      </c>
      <c r="AC39" s="100">
        <f>AA39*SMOW!$AN$12</f>
        <v>20.643855055698666</v>
      </c>
      <c r="AD39" s="100">
        <f t="shared" ref="AD39" si="104">LN((AB39/1000)+1)*1000</f>
        <v>10.662656834395591</v>
      </c>
      <c r="AE39" s="100">
        <f t="shared" ref="AE39" si="105">LN((AC39/1000)+1)*1000</f>
        <v>20.433658600803291</v>
      </c>
      <c r="AF39" s="100">
        <f>(AD39-SMOW!AN$14*AE39)</f>
        <v>-0.12631490682854718</v>
      </c>
      <c r="AG39" s="101">
        <f t="shared" ref="AG39" si="106">AF39*1000</f>
        <v>-126.31490682854718</v>
      </c>
      <c r="AH39" s="2">
        <f>AVERAGE(AG38:AG39)</f>
        <v>-120.46768078296122</v>
      </c>
      <c r="AI39" s="75">
        <f>STDEV(AG38:AG39)</f>
        <v>8.26922637592887</v>
      </c>
      <c r="AK39" s="75">
        <v>28</v>
      </c>
      <c r="AL39" s="75">
        <v>0</v>
      </c>
      <c r="AM39" s="75">
        <v>0</v>
      </c>
      <c r="AN39" s="75">
        <v>0</v>
      </c>
    </row>
    <row r="40" spans="1:40" s="75" customFormat="1" x14ac:dyDescent="0.25">
      <c r="A40" s="75">
        <v>4972</v>
      </c>
      <c r="B40" s="75" t="s">
        <v>145</v>
      </c>
      <c r="C40" s="75" t="s">
        <v>63</v>
      </c>
      <c r="D40" s="75" t="s">
        <v>50</v>
      </c>
      <c r="E40" s="75" t="s">
        <v>195</v>
      </c>
      <c r="F40" s="75">
        <v>11.371885998877801</v>
      </c>
      <c r="G40" s="75">
        <v>11.3077118900774</v>
      </c>
      <c r="H40" s="75">
        <v>3.8357722095664001E-3</v>
      </c>
      <c r="I40" s="75">
        <v>21.939270018143699</v>
      </c>
      <c r="J40" s="75">
        <v>21.702067301725101</v>
      </c>
      <c r="K40" s="75">
        <v>1.3128324878798399E-3</v>
      </c>
      <c r="L40" s="75">
        <v>-0.15097964523339899</v>
      </c>
      <c r="M40" s="75">
        <v>3.7238459630269801E-3</v>
      </c>
      <c r="N40" s="75">
        <v>1.05547232580919</v>
      </c>
      <c r="O40" s="75">
        <v>6.6172495896982403E-3</v>
      </c>
      <c r="P40" s="75">
        <v>1.6066549232027401</v>
      </c>
      <c r="Q40" s="75">
        <v>1.2867122296165499E-3</v>
      </c>
      <c r="R40" s="75">
        <v>-2.13071090646535</v>
      </c>
      <c r="S40" s="75">
        <v>0.107707903435402</v>
      </c>
      <c r="T40" s="75">
        <v>1610.2510762536201</v>
      </c>
      <c r="U40" s="75">
        <v>0.14856473338305601</v>
      </c>
      <c r="V40" s="76">
        <v>45163.698344907411</v>
      </c>
      <c r="W40" s="75">
        <v>2.5</v>
      </c>
      <c r="X40" s="75">
        <v>0.38216045919659603</v>
      </c>
      <c r="Y40" s="75">
        <v>0.38752503421727902</v>
      </c>
      <c r="Z40" s="100">
        <f>((((N40/1000)+1)/((SMOW!$Z$4/1000)+1))-1)*1000</f>
        <v>11.586272413566245</v>
      </c>
      <c r="AA40" s="100">
        <f>((((P40/1000)+1)/((SMOW!$AA$4/1000)+1))-1)*1000</f>
        <v>22.328937218903278</v>
      </c>
      <c r="AB40" s="100">
        <f>Z40*SMOW!$AN$6</f>
        <v>12.18776718154013</v>
      </c>
      <c r="AC40" s="100">
        <f>AA40*SMOW!$AN$12</f>
        <v>23.446264701792806</v>
      </c>
      <c r="AD40" s="100">
        <f t="shared" ref="AD40" si="107">LN((AB40/1000)+1)*1000</f>
        <v>12.11409434794955</v>
      </c>
      <c r="AE40" s="100">
        <f t="shared" ref="AE40" si="108">LN((AC40/1000)+1)*1000</f>
        <v>23.1756232282948</v>
      </c>
      <c r="AF40" s="100">
        <f>(AD40-SMOW!AN$14*AE40)</f>
        <v>-0.12263471659010428</v>
      </c>
      <c r="AG40" s="101">
        <f t="shared" ref="AG40" si="109">AF40*1000</f>
        <v>-122.63471659010428</v>
      </c>
      <c r="AK40" s="75">
        <v>28</v>
      </c>
      <c r="AL40" s="75">
        <v>0</v>
      </c>
      <c r="AM40" s="75">
        <v>0</v>
      </c>
      <c r="AN40" s="75">
        <v>0</v>
      </c>
    </row>
    <row r="41" spans="1:40" s="75" customFormat="1" x14ac:dyDescent="0.25">
      <c r="A41" s="75">
        <v>4973</v>
      </c>
      <c r="B41" s="75" t="s">
        <v>145</v>
      </c>
      <c r="C41" s="75" t="s">
        <v>63</v>
      </c>
      <c r="D41" s="75" t="s">
        <v>50</v>
      </c>
      <c r="E41" s="75" t="s">
        <v>196</v>
      </c>
      <c r="F41" s="75">
        <v>11.436102511052299</v>
      </c>
      <c r="G41" s="75">
        <v>11.3712042572624</v>
      </c>
      <c r="H41" s="75">
        <v>4.2901286928734798E-3</v>
      </c>
      <c r="I41" s="75">
        <v>22.051913886345702</v>
      </c>
      <c r="J41" s="75">
        <v>21.812286823963898</v>
      </c>
      <c r="K41" s="75">
        <v>1.3444881548126601E-3</v>
      </c>
      <c r="L41" s="75">
        <v>-0.145683185790521</v>
      </c>
      <c r="M41" s="75">
        <v>4.2269111035199798E-3</v>
      </c>
      <c r="N41" s="75">
        <v>1.12451995551058</v>
      </c>
      <c r="O41" s="75">
        <v>4.2463908669429203E-3</v>
      </c>
      <c r="P41" s="75">
        <v>1.7170576167261999</v>
      </c>
      <c r="Q41" s="75">
        <v>1.31773807195427E-3</v>
      </c>
      <c r="R41" s="75">
        <v>-1.89106916744557</v>
      </c>
      <c r="S41" s="75">
        <v>0.13340216033060001</v>
      </c>
      <c r="T41" s="75">
        <v>1483.4000280479599</v>
      </c>
      <c r="U41" s="75">
        <v>0.20264833208281699</v>
      </c>
      <c r="V41" s="76">
        <v>45163.81391203704</v>
      </c>
      <c r="W41" s="75">
        <v>2.5</v>
      </c>
      <c r="X41" s="75">
        <v>4.7180709744131999E-3</v>
      </c>
      <c r="Y41" s="75">
        <v>5.4843166417737899E-3</v>
      </c>
      <c r="Z41" s="100">
        <f>((((N41/1000)+1)/((SMOW!$Z$4/1000)+1))-1)*1000</f>
        <v>11.656046403399678</v>
      </c>
      <c r="AA41" s="100">
        <f>((((P41/1000)+1)/((SMOW!$AA$4/1000)+1))-1)*1000</f>
        <v>22.441624038405994</v>
      </c>
      <c r="AB41" s="100">
        <f>Z41*SMOW!$AN$6</f>
        <v>12.261163448524265</v>
      </c>
      <c r="AC41" s="100">
        <f>AA41*SMOW!$AN$12</f>
        <v>23.56459030648066</v>
      </c>
      <c r="AD41" s="100">
        <f t="shared" ref="AD41" si="110">LN((AB41/1000)+1)*1000</f>
        <v>12.186604220543513</v>
      </c>
      <c r="AE41" s="100">
        <f t="shared" ref="AE41" si="111">LN((AC41/1000)+1)*1000</f>
        <v>23.291231413302935</v>
      </c>
      <c r="AF41" s="100">
        <f>(AD41-SMOW!AN$14*AE41)</f>
        <v>-0.11116596568043668</v>
      </c>
      <c r="AG41" s="101">
        <f t="shared" ref="AG41" si="112">AF41*1000</f>
        <v>-111.16596568043668</v>
      </c>
      <c r="AK41" s="75">
        <v>28</v>
      </c>
      <c r="AL41" s="75">
        <v>0</v>
      </c>
      <c r="AM41" s="75">
        <v>0</v>
      </c>
      <c r="AN41" s="75">
        <v>0</v>
      </c>
    </row>
    <row r="42" spans="1:40" s="75" customFormat="1" x14ac:dyDescent="0.25">
      <c r="A42" s="75">
        <v>4975</v>
      </c>
      <c r="B42" s="75" t="s">
        <v>145</v>
      </c>
      <c r="C42" s="75" t="s">
        <v>63</v>
      </c>
      <c r="D42" s="75" t="s">
        <v>50</v>
      </c>
      <c r="E42" s="75" t="s">
        <v>197</v>
      </c>
      <c r="F42" s="75">
        <v>11.033219446511399</v>
      </c>
      <c r="G42" s="75">
        <v>10.972797168604201</v>
      </c>
      <c r="H42" s="75">
        <v>4.2113365162748696E-3</v>
      </c>
      <c r="I42" s="75">
        <v>21.303131423219199</v>
      </c>
      <c r="J42" s="75">
        <v>21.079391683734499</v>
      </c>
      <c r="K42" s="75">
        <v>1.2336429648460801E-3</v>
      </c>
      <c r="L42" s="75">
        <v>-0.15712164040760801</v>
      </c>
      <c r="M42" s="75">
        <v>3.9432079523090101E-3</v>
      </c>
      <c r="N42" s="75">
        <v>0.72574428042307404</v>
      </c>
      <c r="O42" s="75">
        <v>4.1684019759213797E-3</v>
      </c>
      <c r="P42" s="75">
        <v>0.98317301109398503</v>
      </c>
      <c r="Q42" s="75">
        <v>1.2090982699662701E-3</v>
      </c>
      <c r="R42" s="75">
        <v>-1.61888215490573</v>
      </c>
      <c r="S42" s="75">
        <v>0.17864085292880799</v>
      </c>
      <c r="T42" s="75">
        <v>1532.8064951652</v>
      </c>
      <c r="U42" s="75">
        <v>0.373574612365909</v>
      </c>
      <c r="V42" s="76">
        <v>45168.614178240743</v>
      </c>
      <c r="W42" s="75">
        <v>2.5</v>
      </c>
      <c r="X42" s="75">
        <v>4.5315722975938499E-2</v>
      </c>
      <c r="Y42" s="75">
        <v>4.6491708398500503E-2</v>
      </c>
      <c r="Z42" s="100">
        <f>((((N42/1000)+1)/((SMOW!$Z$4/1000)+1))-1)*1000</f>
        <v>11.253075729103612</v>
      </c>
      <c r="AA42" s="100">
        <f>((((P42/1000)+1)/((SMOW!$AA$4/1000)+1))-1)*1000</f>
        <v>21.692556063238833</v>
      </c>
      <c r="AB42" s="100">
        <f>Z42*SMOW!$AN$6</f>
        <v>11.837272779981197</v>
      </c>
      <c r="AC42" s="100">
        <f>AA42*SMOW!$AN$12</f>
        <v>22.778039390365546</v>
      </c>
      <c r="AD42" s="100">
        <f t="shared" ref="AD42" si="113">LN((AB42/1000)+1)*1000</f>
        <v>11.767760287705963</v>
      </c>
      <c r="AE42" s="100">
        <f t="shared" ref="AE42" si="114">LN((AC42/1000)+1)*1000</f>
        <v>22.522493135132422</v>
      </c>
      <c r="AF42" s="100">
        <f>(AD42-SMOW!AN$14*AE42)</f>
        <v>-0.12411608764395687</v>
      </c>
      <c r="AG42" s="101">
        <f t="shared" ref="AG42" si="115">AF42*1000</f>
        <v>-124.11608764395687</v>
      </c>
      <c r="AH42" s="2">
        <f>AVERAGE(AG40:AG42)</f>
        <v>-119.30558997149927</v>
      </c>
      <c r="AI42" s="75">
        <f>STDEV(AG40:AG42)</f>
        <v>7.0879283115407041</v>
      </c>
      <c r="AJ42" s="75" t="s">
        <v>198</v>
      </c>
      <c r="AK42" s="75">
        <v>28</v>
      </c>
      <c r="AL42" s="75">
        <v>0</v>
      </c>
      <c r="AM42" s="75">
        <v>0</v>
      </c>
      <c r="AN42" s="75">
        <v>0</v>
      </c>
    </row>
    <row r="43" spans="1:40" s="75" customFormat="1" x14ac:dyDescent="0.25">
      <c r="A43" s="75">
        <v>4976</v>
      </c>
      <c r="B43" s="75" t="s">
        <v>145</v>
      </c>
      <c r="C43" s="75" t="s">
        <v>48</v>
      </c>
      <c r="D43" s="75" t="s">
        <v>158</v>
      </c>
      <c r="E43" s="75" t="s">
        <v>199</v>
      </c>
      <c r="F43" s="75">
        <v>11.848859265895401</v>
      </c>
      <c r="G43" s="75">
        <v>11.7792109723809</v>
      </c>
      <c r="H43" s="75">
        <v>3.1401238517885302E-3</v>
      </c>
      <c r="I43" s="75">
        <v>22.854851005373501</v>
      </c>
      <c r="J43" s="75">
        <v>22.597591204087799</v>
      </c>
      <c r="K43" s="75">
        <v>1.9849991436346401E-3</v>
      </c>
      <c r="L43" s="75">
        <v>-0.15231718337748901</v>
      </c>
      <c r="M43" s="75">
        <v>3.20419318045811E-3</v>
      </c>
      <c r="N43" s="75">
        <v>1.5330686587107401</v>
      </c>
      <c r="O43" s="75">
        <v>3.1081103155408702E-3</v>
      </c>
      <c r="P43" s="75">
        <v>2.50401941132362</v>
      </c>
      <c r="Q43" s="75">
        <v>1.9455053843301299E-3</v>
      </c>
      <c r="R43" s="75">
        <v>0.54724026849224405</v>
      </c>
      <c r="S43" s="75">
        <v>0.115486677998254</v>
      </c>
      <c r="T43" s="75">
        <v>1647.8262740139601</v>
      </c>
      <c r="U43" s="75">
        <v>0.18644118673080001</v>
      </c>
      <c r="V43" s="76">
        <v>45168.732546296298</v>
      </c>
      <c r="W43" s="75">
        <v>2.5</v>
      </c>
      <c r="X43" s="75">
        <v>7.8873108829338401E-2</v>
      </c>
      <c r="Y43" s="75">
        <v>8.1263001743330204E-2</v>
      </c>
      <c r="Z43" s="100">
        <f>((((N43/1000)+1)/((SMOW!$Z$4/1000)+1))-1)*1000</f>
        <v>12.068892915101381</v>
      </c>
      <c r="AA43" s="100">
        <f>((((P43/1000)+1)/((SMOW!$AA$4/1000)+1))-1)*1000</f>
        <v>23.244867318737761</v>
      </c>
      <c r="AB43" s="100">
        <f>Z43*SMOW!$AN$6</f>
        <v>12.695442652976578</v>
      </c>
      <c r="AC43" s="100">
        <f>AA43*SMOW!$AN$12</f>
        <v>24.40802742961661</v>
      </c>
      <c r="AD43" s="100">
        <f t="shared" ref="AD43" si="116">LN((AB43/1000)+1)*1000</f>
        <v>12.615531151423795</v>
      </c>
      <c r="AE43" s="100">
        <f t="shared" ref="AE43" si="117">LN((AC43/1000)+1)*1000</f>
        <v>24.114911538239326</v>
      </c>
      <c r="AF43" s="100">
        <f>(AD43-SMOW!AN$14*AE43)</f>
        <v>-0.11714214076656937</v>
      </c>
      <c r="AG43" s="101">
        <f t="shared" ref="AG43" si="118">AF43*1000</f>
        <v>-117.14214076656937</v>
      </c>
      <c r="AK43" s="75">
        <v>28</v>
      </c>
      <c r="AL43" s="75">
        <v>0</v>
      </c>
      <c r="AM43" s="75">
        <v>0</v>
      </c>
      <c r="AN43" s="75">
        <v>0</v>
      </c>
    </row>
    <row r="44" spans="1:40" s="75" customFormat="1" x14ac:dyDescent="0.25">
      <c r="A44" s="75">
        <v>4977</v>
      </c>
      <c r="B44" s="75" t="s">
        <v>157</v>
      </c>
      <c r="C44" s="75" t="s">
        <v>48</v>
      </c>
      <c r="D44" s="75" t="s">
        <v>158</v>
      </c>
      <c r="E44" s="75" t="s">
        <v>200</v>
      </c>
      <c r="F44" s="75">
        <v>12.0620876130713</v>
      </c>
      <c r="G44" s="75">
        <v>11.989920051946299</v>
      </c>
      <c r="H44" s="75">
        <v>4.1490019473403297E-3</v>
      </c>
      <c r="I44" s="75">
        <v>23.2810333555855</v>
      </c>
      <c r="J44" s="75">
        <v>23.014164123264202</v>
      </c>
      <c r="K44" s="75">
        <v>1.3023986692247999E-3</v>
      </c>
      <c r="L44" s="75">
        <v>-0.16155860513725201</v>
      </c>
      <c r="M44" s="75">
        <v>4.0706458624861297E-3</v>
      </c>
      <c r="N44" s="75">
        <v>1.7441231446810901</v>
      </c>
      <c r="O44" s="75">
        <v>4.1067029073913698E-3</v>
      </c>
      <c r="P44" s="75">
        <v>2.9217223910472501</v>
      </c>
      <c r="Q44" s="75">
        <v>1.27648600335617E-3</v>
      </c>
      <c r="R44" s="75">
        <v>1.4700374578314801</v>
      </c>
      <c r="S44" s="75">
        <v>0.116595043614821</v>
      </c>
      <c r="T44" s="75">
        <v>1520.85497124941</v>
      </c>
      <c r="U44" s="75">
        <v>0.14179409355582601</v>
      </c>
      <c r="V44" s="76">
        <v>45168.847245370373</v>
      </c>
      <c r="W44" s="75">
        <v>2.5</v>
      </c>
      <c r="X44" s="75">
        <v>3.21877248639399E-2</v>
      </c>
      <c r="Y44" s="75">
        <v>3.02786236452968E-2</v>
      </c>
      <c r="Z44" s="100">
        <f>((((N44/1000)+1)/((SMOW!$Z$4/1000)+1))-1)*1000</f>
        <v>12.282167630280671</v>
      </c>
      <c r="AA44" s="100">
        <f>((((P44/1000)+1)/((SMOW!$AA$4/1000)+1))-1)*1000</f>
        <v>23.671212173012492</v>
      </c>
      <c r="AB44" s="100">
        <f>Z44*SMOW!$AN$6</f>
        <v>12.919789404160413</v>
      </c>
      <c r="AC44" s="100">
        <f>AA44*SMOW!$AN$12</f>
        <v>24.855706341047739</v>
      </c>
      <c r="AD44" s="100">
        <f t="shared" ref="AD44" si="119">LN((AB44/1000)+1)*1000</f>
        <v>12.837040891823266</v>
      </c>
      <c r="AE44" s="100">
        <f t="shared" ref="AE44" si="120">LN((AC44/1000)+1)*1000</f>
        <v>24.55182837932265</v>
      </c>
      <c r="AF44" s="100">
        <f>(AD44-SMOW!AN$14*AE44)</f>
        <v>-0.12632449245909427</v>
      </c>
      <c r="AG44" s="101">
        <f t="shared" ref="AG44" si="121">AF44*1000</f>
        <v>-126.32449245909427</v>
      </c>
      <c r="AH44" s="2">
        <f t="shared" ref="AH44:AH46" si="122">AVERAGE(AG43:AG44)</f>
        <v>-121.73331661283183</v>
      </c>
      <c r="AI44" s="75">
        <f t="shared" ref="AI44" si="123">STDEV(AG43:AG44)</f>
        <v>6.4929031490241309</v>
      </c>
      <c r="AK44" s="75">
        <v>28</v>
      </c>
      <c r="AL44" s="75">
        <v>0</v>
      </c>
      <c r="AM44" s="75">
        <v>0</v>
      </c>
      <c r="AN44" s="75">
        <v>0</v>
      </c>
    </row>
    <row r="45" spans="1:40" s="75" customFormat="1" x14ac:dyDescent="0.25">
      <c r="A45" s="75">
        <v>4978</v>
      </c>
      <c r="B45" s="75" t="s">
        <v>145</v>
      </c>
      <c r="C45" s="75" t="s">
        <v>48</v>
      </c>
      <c r="D45" s="75" t="s">
        <v>158</v>
      </c>
      <c r="E45" s="75" t="s">
        <v>201</v>
      </c>
      <c r="F45" s="75">
        <v>11.7741995808463</v>
      </c>
      <c r="G45" s="75">
        <v>11.705422506984</v>
      </c>
      <c r="H45" s="75">
        <v>5.2189153421778097E-3</v>
      </c>
      <c r="I45" s="75">
        <v>22.763192770205901</v>
      </c>
      <c r="J45" s="75">
        <v>22.507977025396698</v>
      </c>
      <c r="K45" s="75">
        <v>1.26141894021519E-3</v>
      </c>
      <c r="L45" s="75">
        <v>-0.178789362425468</v>
      </c>
      <c r="M45" s="75">
        <v>5.3537404035382003E-3</v>
      </c>
      <c r="N45" s="75">
        <v>1.45917012852254</v>
      </c>
      <c r="O45" s="75">
        <v>5.1657085441735298E-3</v>
      </c>
      <c r="P45" s="75">
        <v>2.4141848183925698</v>
      </c>
      <c r="Q45" s="75">
        <v>1.23632161150421E-3</v>
      </c>
      <c r="R45" s="75">
        <v>0.42988901671034602</v>
      </c>
      <c r="S45" s="75">
        <v>0.19465444174631399</v>
      </c>
      <c r="T45" s="75">
        <v>1627.5912067581701</v>
      </c>
      <c r="U45" s="75">
        <v>0.26368908091789101</v>
      </c>
      <c r="V45" s="76">
        <v>45169.507928240739</v>
      </c>
      <c r="W45" s="75">
        <v>2.5</v>
      </c>
      <c r="X45" s="75">
        <v>8.7046331941488905E-2</v>
      </c>
      <c r="Y45" s="75">
        <v>8.9350524412796201E-2</v>
      </c>
      <c r="Z45" s="100">
        <f>((((N45/1000)+1)/((SMOW!$Z$4/1000)+1))-1)*1000</f>
        <v>11.99421699477865</v>
      </c>
      <c r="AA45" s="100">
        <f>((((P45/1000)+1)/((SMOW!$AA$4/1000)+1))-1)*1000</f>
        <v>23.153174134127319</v>
      </c>
      <c r="AB45" s="100">
        <f>Z45*SMOW!$AN$6</f>
        <v>12.616889974559054</v>
      </c>
      <c r="AC45" s="100">
        <f>AA45*SMOW!$AN$12</f>
        <v>24.311745969525138</v>
      </c>
      <c r="AD45" s="100">
        <f t="shared" ref="AD45" si="124">LN((AB45/1000)+1)*1000</f>
        <v>12.537960223531424</v>
      </c>
      <c r="AE45" s="100">
        <f t="shared" ref="AE45" si="125">LN((AC45/1000)+1)*1000</f>
        <v>24.020919708402623</v>
      </c>
      <c r="AF45" s="100">
        <f>(AD45-SMOW!AN$14*AE45)</f>
        <v>-0.14508538250516168</v>
      </c>
      <c r="AG45" s="101">
        <f t="shared" ref="AG45" si="126">AF45*1000</f>
        <v>-145.08538250516168</v>
      </c>
      <c r="AH45" s="2"/>
      <c r="AK45" s="75">
        <v>28</v>
      </c>
      <c r="AL45" s="75">
        <v>0</v>
      </c>
      <c r="AM45" s="75">
        <v>0</v>
      </c>
      <c r="AN45" s="75">
        <v>0</v>
      </c>
    </row>
    <row r="46" spans="1:40" s="75" customFormat="1" x14ac:dyDescent="0.25">
      <c r="A46" s="75">
        <v>4979</v>
      </c>
      <c r="B46" s="75" t="s">
        <v>145</v>
      </c>
      <c r="C46" s="75" t="s">
        <v>48</v>
      </c>
      <c r="D46" s="75" t="s">
        <v>158</v>
      </c>
      <c r="E46" s="75" t="s">
        <v>202</v>
      </c>
      <c r="F46" s="75">
        <v>11.997321361192</v>
      </c>
      <c r="G46" s="75">
        <v>11.9259235910038</v>
      </c>
      <c r="H46" s="75">
        <v>4.5516767354301501E-3</v>
      </c>
      <c r="I46" s="75">
        <v>23.1704929220903</v>
      </c>
      <c r="J46" s="75">
        <v>22.906132792243302</v>
      </c>
      <c r="K46" s="75">
        <v>1.4459062417027501E-3</v>
      </c>
      <c r="L46" s="75">
        <v>-0.16851452330064901</v>
      </c>
      <c r="M46" s="75">
        <v>4.4725525253235601E-3</v>
      </c>
      <c r="N46" s="75">
        <v>1.68001718419479</v>
      </c>
      <c r="O46" s="75">
        <v>4.5052724294092203E-3</v>
      </c>
      <c r="P46" s="75">
        <v>2.8133812820644399</v>
      </c>
      <c r="Q46" s="75">
        <v>1.4171383335340401E-3</v>
      </c>
      <c r="R46" s="75">
        <v>1.5721245382807101</v>
      </c>
      <c r="S46" s="75">
        <v>0.16101824866720901</v>
      </c>
      <c r="T46" s="75">
        <v>1588.78430917526</v>
      </c>
      <c r="U46" s="75">
        <v>0.17474757415033401</v>
      </c>
      <c r="V46" s="76">
        <v>45169.66101851852</v>
      </c>
      <c r="W46" s="75">
        <v>2.5</v>
      </c>
      <c r="X46" s="75">
        <v>2.8843174411099501E-2</v>
      </c>
      <c r="Y46" s="75">
        <v>2.7468648179007599E-2</v>
      </c>
      <c r="Z46" s="100">
        <f>((((N46/1000)+1)/((SMOW!$Z$4/1000)+1))-1)*1000</f>
        <v>12.217387294524595</v>
      </c>
      <c r="AA46" s="100">
        <f>((((P46/1000)+1)/((SMOW!$AA$4/1000)+1))-1)*1000</f>
        <v>23.560629590260174</v>
      </c>
      <c r="AB46" s="100">
        <f>Z46*SMOW!$AN$6</f>
        <v>12.851646033975831</v>
      </c>
      <c r="AC46" s="100">
        <f>AA46*SMOW!$AN$12</f>
        <v>24.739590267935945</v>
      </c>
      <c r="AD46" s="100">
        <f t="shared" ref="AD46" si="127">LN((AB46/1000)+1)*1000</f>
        <v>12.769764427145962</v>
      </c>
      <c r="AE46" s="100">
        <f t="shared" ref="AE46" si="128">LN((AC46/1000)+1)*1000</f>
        <v>24.438522036916289</v>
      </c>
      <c r="AF46" s="100">
        <f>(AD46-SMOW!AN$14*AE46)</f>
        <v>-0.13377520834584011</v>
      </c>
      <c r="AG46" s="101">
        <f t="shared" ref="AG46" si="129">AF46*1000</f>
        <v>-133.7752083458401</v>
      </c>
      <c r="AH46" s="2">
        <f t="shared" si="122"/>
        <v>-139.4302954255009</v>
      </c>
      <c r="AI46" s="75">
        <f t="shared" ref="AI46" si="130">STDEV(AG45:AG46)</f>
        <v>7.9975008444571465</v>
      </c>
      <c r="AK46" s="75">
        <v>28</v>
      </c>
      <c r="AL46" s="75">
        <v>0</v>
      </c>
      <c r="AM46" s="75">
        <v>0</v>
      </c>
      <c r="AN46" s="75">
        <v>0</v>
      </c>
    </row>
    <row r="47" spans="1:40" s="75" customFormat="1" x14ac:dyDescent="0.25">
      <c r="A47" s="75">
        <v>4980</v>
      </c>
      <c r="B47" s="75" t="s">
        <v>145</v>
      </c>
      <c r="C47" s="75" t="s">
        <v>48</v>
      </c>
      <c r="D47" s="75" t="s">
        <v>158</v>
      </c>
      <c r="E47" s="75" t="s">
        <v>203</v>
      </c>
      <c r="F47" s="75">
        <v>14.192286645218999</v>
      </c>
      <c r="G47" s="75">
        <v>14.092518578069001</v>
      </c>
      <c r="H47" s="75">
        <v>4.6680019948399602E-3</v>
      </c>
      <c r="I47" s="75">
        <v>27.351659458944599</v>
      </c>
      <c r="J47" s="75">
        <v>26.9842865963391</v>
      </c>
      <c r="K47" s="75">
        <v>8.4692973492733802E-4</v>
      </c>
      <c r="L47" s="75">
        <v>-0.15518474479800001</v>
      </c>
      <c r="M47" s="75">
        <v>4.6000211554428402E-3</v>
      </c>
      <c r="N47" s="75">
        <v>3.8526048156182</v>
      </c>
      <c r="O47" s="75">
        <v>4.6204117537736802E-3</v>
      </c>
      <c r="P47" s="75">
        <v>6.9113588738063996</v>
      </c>
      <c r="Q47" s="75">
        <v>8.3007912861634203E-4</v>
      </c>
      <c r="R47" s="75">
        <v>7.9176706087422799</v>
      </c>
      <c r="S47" s="75">
        <v>0.14309225327976699</v>
      </c>
      <c r="T47" s="75">
        <v>1710.45905509157</v>
      </c>
      <c r="U47" s="75">
        <v>0.129177158722694</v>
      </c>
      <c r="V47" s="76">
        <v>45169.795231481483</v>
      </c>
      <c r="W47" s="75">
        <v>2.5</v>
      </c>
      <c r="X47" s="75">
        <v>3.32849797517258E-3</v>
      </c>
      <c r="Y47" s="75">
        <v>4.4055172777295801E-3</v>
      </c>
      <c r="Z47" s="100">
        <f>((((N47/1000)+1)/((SMOW!$Z$4/1000)+1))-1)*1000</f>
        <v>14.412829889186352</v>
      </c>
      <c r="AA47" s="100">
        <f>((((P47/1000)+1)/((SMOW!$AA$4/1000)+1))-1)*1000</f>
        <v>27.743390413103917</v>
      </c>
      <c r="AB47" s="100">
        <f>Z47*SMOW!$AN$6</f>
        <v>15.161063787078522</v>
      </c>
      <c r="AC47" s="100">
        <f>AA47*SMOW!$AN$12</f>
        <v>29.13165409413806</v>
      </c>
      <c r="AD47" s="100">
        <f t="shared" ref="AD47" si="131">LN((AB47/1000)+1)*1000</f>
        <v>15.047283438917887</v>
      </c>
      <c r="AE47" s="100">
        <f t="shared" ref="AE47" si="132">LN((AC47/1000)+1)*1000</f>
        <v>28.715392393893708</v>
      </c>
      <c r="AF47" s="100">
        <f>(AD47-SMOW!AN$14*AE47)</f>
        <v>-0.11444374505799182</v>
      </c>
      <c r="AG47" s="101">
        <f t="shared" ref="AG47" si="133">AF47*1000</f>
        <v>-114.44374505799182</v>
      </c>
      <c r="AK47" s="75">
        <v>28</v>
      </c>
      <c r="AL47" s="75">
        <v>0</v>
      </c>
      <c r="AM47" s="75">
        <v>0</v>
      </c>
      <c r="AN47" s="75">
        <v>0</v>
      </c>
    </row>
    <row r="48" spans="1:40" s="75" customFormat="1" x14ac:dyDescent="0.25">
      <c r="A48" s="75">
        <v>4981</v>
      </c>
      <c r="B48" s="75" t="s">
        <v>157</v>
      </c>
      <c r="C48" s="75" t="s">
        <v>48</v>
      </c>
      <c r="D48" s="75" t="s">
        <v>158</v>
      </c>
      <c r="E48" s="75" t="s">
        <v>204</v>
      </c>
      <c r="F48" s="75">
        <v>14.322916494942801</v>
      </c>
      <c r="G48" s="75">
        <v>14.2213122817667</v>
      </c>
      <c r="H48" s="75">
        <v>3.8893950862035E-3</v>
      </c>
      <c r="I48" s="75">
        <v>27.609699450300798</v>
      </c>
      <c r="J48" s="75">
        <v>27.235425092070901</v>
      </c>
      <c r="K48" s="75">
        <v>1.73357131504458E-3</v>
      </c>
      <c r="L48" s="75">
        <v>-0.158992166846748</v>
      </c>
      <c r="M48" s="75">
        <v>3.86196623453245E-3</v>
      </c>
      <c r="N48" s="75">
        <v>3.98190289512304</v>
      </c>
      <c r="O48" s="75">
        <v>3.8497427360224502E-3</v>
      </c>
      <c r="P48" s="75">
        <v>7.1642648733713798</v>
      </c>
      <c r="Q48" s="75">
        <v>1.6990799912218299E-3</v>
      </c>
      <c r="R48" s="75">
        <v>8.4790939526387792</v>
      </c>
      <c r="S48" s="75">
        <v>0.148810628311565</v>
      </c>
      <c r="T48" s="75">
        <v>1559.8420848297901</v>
      </c>
      <c r="U48" s="75">
        <v>0.221106361262878</v>
      </c>
      <c r="V48" s="76">
        <v>45169.921354166669</v>
      </c>
      <c r="W48" s="75">
        <v>2.5</v>
      </c>
      <c r="X48" s="75">
        <v>5.91654276183617E-3</v>
      </c>
      <c r="Y48" s="75">
        <v>7.78755645646197E-3</v>
      </c>
      <c r="Z48" s="100">
        <f>((((N48/1000)+1)/((SMOW!$Z$4/1000)+1))-1)*1000</f>
        <v>14.543488145289496</v>
      </c>
      <c r="AA48" s="100">
        <f>((((P48/1000)+1)/((SMOW!$AA$4/1000)+1))-1)*1000</f>
        <v>28.001528795552399</v>
      </c>
      <c r="AB48" s="100">
        <f>Z48*SMOW!$AN$6</f>
        <v>15.298505092520866</v>
      </c>
      <c r="AC48" s="100">
        <f>AA48*SMOW!$AN$12</f>
        <v>29.402709576324462</v>
      </c>
      <c r="AD48" s="100">
        <f t="shared" ref="AD48" si="134">LN((AB48/1000)+1)*1000</f>
        <v>15.182662943891946</v>
      </c>
      <c r="AE48" s="100">
        <f t="shared" ref="AE48" si="135">LN((AC48/1000)+1)*1000</f>
        <v>28.978740422993162</v>
      </c>
      <c r="AF48" s="100">
        <f>(AD48-SMOW!AN$14*AE48)</f>
        <v>-0.11811199944844475</v>
      </c>
      <c r="AG48" s="101">
        <f t="shared" ref="AG48" si="136">AF48*1000</f>
        <v>-118.11199944844475</v>
      </c>
      <c r="AH48" s="2">
        <f>AVERAGE(AG47:AG48)</f>
        <v>-116.27787225321828</v>
      </c>
      <c r="AI48" s="75">
        <f>STDEV(AG47:AG48)</f>
        <v>2.593847554606592</v>
      </c>
      <c r="AK48" s="75">
        <v>28</v>
      </c>
      <c r="AL48" s="75">
        <v>0</v>
      </c>
      <c r="AM48" s="75">
        <v>0</v>
      </c>
      <c r="AN48" s="75">
        <v>0</v>
      </c>
    </row>
    <row r="49" spans="1:40" s="75" customFormat="1" x14ac:dyDescent="0.25">
      <c r="A49" s="75">
        <v>4982</v>
      </c>
      <c r="B49" s="75" t="s">
        <v>145</v>
      </c>
      <c r="C49" s="75" t="s">
        <v>48</v>
      </c>
      <c r="D49" s="75" t="s">
        <v>158</v>
      </c>
      <c r="E49" s="75" t="s">
        <v>205</v>
      </c>
      <c r="F49" s="75">
        <v>14.7613483855159</v>
      </c>
      <c r="G49" s="75">
        <v>14.6534597251703</v>
      </c>
      <c r="H49" s="75">
        <v>4.47423719673896E-3</v>
      </c>
      <c r="I49" s="75">
        <v>28.4853086239698</v>
      </c>
      <c r="J49" s="75">
        <v>28.0871456815626</v>
      </c>
      <c r="K49" s="75">
        <v>1.6967958543941701E-3</v>
      </c>
      <c r="L49" s="75">
        <v>-0.176553194694759</v>
      </c>
      <c r="M49" s="75">
        <v>4.6342490231808297E-3</v>
      </c>
      <c r="N49" s="75">
        <v>4.4158649762604796</v>
      </c>
      <c r="O49" s="75">
        <v>4.4286223861622898E-3</v>
      </c>
      <c r="P49" s="75">
        <v>8.0224528314905204</v>
      </c>
      <c r="Q49" s="75">
        <v>1.66303621914594E-3</v>
      </c>
      <c r="R49" s="75">
        <v>9.1795315576993808</v>
      </c>
      <c r="S49" s="75">
        <v>0.151173476795192</v>
      </c>
      <c r="T49" s="75">
        <v>1546.61290992923</v>
      </c>
      <c r="U49" s="75">
        <v>0.16297608880279399</v>
      </c>
      <c r="V49" s="76">
        <v>45170.511597222219</v>
      </c>
      <c r="W49" s="75">
        <v>2.5</v>
      </c>
      <c r="X49" s="75">
        <v>7.3128328911454904E-2</v>
      </c>
      <c r="Y49" s="75">
        <v>7.4763468338766098E-2</v>
      </c>
      <c r="Z49" s="100">
        <f>((((N49/1000)+1)/((SMOW!$Z$4/1000)+1))-1)*1000</f>
        <v>14.98201537595989</v>
      </c>
      <c r="AA49" s="100">
        <f>((((P49/1000)+1)/((SMOW!$AA$4/1000)+1))-1)*1000</f>
        <v>28.877471840504711</v>
      </c>
      <c r="AB49" s="100">
        <f>Z49*SMOW!$AN$6</f>
        <v>15.759798215917334</v>
      </c>
      <c r="AC49" s="100">
        <f>AA49*SMOW!$AN$12</f>
        <v>30.322484319488662</v>
      </c>
      <c r="AD49" s="100">
        <f t="shared" ref="AD49" si="137">LN((AB49/1000)+1)*1000</f>
        <v>15.636902126072737</v>
      </c>
      <c r="AE49" s="100">
        <f t="shared" ref="AE49" si="138">LN((AC49/1000)+1)*1000</f>
        <v>29.8718448109252</v>
      </c>
      <c r="AF49" s="100">
        <f>(AD49-SMOW!AN$14*AE49)</f>
        <v>-0.13543193409576837</v>
      </c>
      <c r="AG49" s="101">
        <f t="shared" ref="AG49" si="139">AF49*1000</f>
        <v>-135.43193409576838</v>
      </c>
      <c r="AH49" s="2"/>
      <c r="AK49" s="75">
        <v>28</v>
      </c>
      <c r="AL49" s="75">
        <v>0</v>
      </c>
      <c r="AM49" s="75">
        <v>0</v>
      </c>
      <c r="AN49" s="75">
        <v>0</v>
      </c>
    </row>
    <row r="50" spans="1:40" s="75" customFormat="1" x14ac:dyDescent="0.25">
      <c r="A50" s="75">
        <v>4983</v>
      </c>
      <c r="B50" s="75" t="s">
        <v>145</v>
      </c>
      <c r="C50" s="75" t="s">
        <v>48</v>
      </c>
      <c r="D50" s="75" t="s">
        <v>158</v>
      </c>
      <c r="E50" s="75" t="s">
        <v>206</v>
      </c>
      <c r="F50" s="75">
        <v>15.055401084464</v>
      </c>
      <c r="G50" s="75">
        <v>14.9431929040064</v>
      </c>
      <c r="H50" s="75">
        <v>4.8729854560583897E-3</v>
      </c>
      <c r="I50" s="75">
        <v>29.0267228228969</v>
      </c>
      <c r="J50" s="75">
        <v>28.613426174706799</v>
      </c>
      <c r="K50" s="75">
        <v>1.5020989547296401E-3</v>
      </c>
      <c r="L50" s="75">
        <v>-0.16469611623872299</v>
      </c>
      <c r="M50" s="75">
        <v>4.9344485768115396E-3</v>
      </c>
      <c r="N50" s="75">
        <v>4.70691981041678</v>
      </c>
      <c r="O50" s="75">
        <v>4.8233054103305299E-3</v>
      </c>
      <c r="P50" s="75">
        <v>8.5530949945083901</v>
      </c>
      <c r="Q50" s="75">
        <v>1.4722130302160599E-3</v>
      </c>
      <c r="R50" s="75">
        <v>10.0959302246614</v>
      </c>
      <c r="S50" s="75">
        <v>0.15398633609741699</v>
      </c>
      <c r="T50" s="75">
        <v>1612.1588660336599</v>
      </c>
      <c r="U50" s="75">
        <v>0.15557568424738599</v>
      </c>
      <c r="V50" s="76">
        <v>45170.634976851848</v>
      </c>
      <c r="W50" s="75">
        <v>2.5</v>
      </c>
      <c r="X50" s="75">
        <v>2.60845233715086E-2</v>
      </c>
      <c r="Y50" s="75">
        <v>2.8981863269027901E-2</v>
      </c>
      <c r="Z50" s="100">
        <f>((((N50/1000)+1)/((SMOW!$Z$4/1000)+1))-1)*1000</f>
        <v>15.276132018735122</v>
      </c>
      <c r="AA50" s="100">
        <f>((((P50/1000)+1)/((SMOW!$AA$4/1000)+1))-1)*1000</f>
        <v>29.419092481596685</v>
      </c>
      <c r="AB50" s="100">
        <f>Z50*SMOW!$AN$6</f>
        <v>16.069183757566048</v>
      </c>
      <c r="AC50" s="100">
        <f>AA50*SMOW!$AN$12</f>
        <v>30.891207353393135</v>
      </c>
      <c r="AD50" s="100">
        <f t="shared" ref="AD50" si="140">LN((AB50/1000)+1)*1000</f>
        <v>15.941441087554756</v>
      </c>
      <c r="AE50" s="100">
        <f t="shared" ref="AE50" si="141">LN((AC50/1000)+1)*1000</f>
        <v>30.423677986334724</v>
      </c>
      <c r="AF50" s="100">
        <f>(AD50-SMOW!AN$14*AE50)</f>
        <v>-0.12226088922997924</v>
      </c>
      <c r="AG50" s="101">
        <f t="shared" ref="AG50" si="142">AF50*1000</f>
        <v>-122.26088922997924</v>
      </c>
      <c r="AH50" s="2">
        <f t="shared" ref="AH50:AH70" si="143">AVERAGE(AG49:AG50)</f>
        <v>-128.84641166287381</v>
      </c>
      <c r="AI50" s="75">
        <f t="shared" ref="AI50" si="144">STDEV(AG49:AG50)</f>
        <v>9.3133351399117625</v>
      </c>
      <c r="AK50" s="75">
        <v>28</v>
      </c>
      <c r="AL50" s="75">
        <v>0</v>
      </c>
      <c r="AM50" s="75">
        <v>0</v>
      </c>
      <c r="AN50" s="75">
        <v>0</v>
      </c>
    </row>
    <row r="51" spans="1:40" s="75" customFormat="1" x14ac:dyDescent="0.25">
      <c r="A51" s="75">
        <v>4984</v>
      </c>
      <c r="B51" s="75" t="s">
        <v>145</v>
      </c>
      <c r="C51" s="75" t="s">
        <v>48</v>
      </c>
      <c r="D51" s="75" t="s">
        <v>158</v>
      </c>
      <c r="E51" s="75" t="s">
        <v>207</v>
      </c>
      <c r="F51" s="75">
        <v>15.384166778183999</v>
      </c>
      <c r="G51" s="75">
        <v>15.267029904481801</v>
      </c>
      <c r="H51" s="75">
        <v>4.6946451004205199E-3</v>
      </c>
      <c r="I51" s="75">
        <v>29.6569996933796</v>
      </c>
      <c r="J51" s="75">
        <v>29.2257367407827</v>
      </c>
      <c r="K51" s="75">
        <v>1.3633867521587299E-3</v>
      </c>
      <c r="L51" s="75">
        <v>-0.16415909465148201</v>
      </c>
      <c r="M51" s="75">
        <v>4.81195560657997E-3</v>
      </c>
      <c r="N51" s="75">
        <v>5.0323337406552904</v>
      </c>
      <c r="O51" s="75">
        <v>4.6467832331198696E-3</v>
      </c>
      <c r="P51" s="75">
        <v>9.1708318076836903</v>
      </c>
      <c r="Q51" s="75">
        <v>1.3362606607454999E-3</v>
      </c>
      <c r="R51" s="75">
        <v>11.4669105689663</v>
      </c>
      <c r="S51" s="75">
        <v>0.14846666250773</v>
      </c>
      <c r="T51" s="75">
        <v>1548.4928533331799</v>
      </c>
      <c r="U51" s="75">
        <v>0.10814861992260801</v>
      </c>
      <c r="V51" s="76">
        <v>45170.741712962961</v>
      </c>
      <c r="W51" s="75">
        <v>2.5</v>
      </c>
      <c r="X51" s="88">
        <v>9.7647329071238204E-5</v>
      </c>
      <c r="Y51" s="75">
        <v>2.8981810014814901E-4</v>
      </c>
      <c r="Z51" s="100">
        <f>((((N51/1000)+1)/((SMOW!$Z$4/1000)+1))-1)*1000</f>
        <v>15.604969204866759</v>
      </c>
      <c r="AA51" s="100">
        <f>((((P51/1000)+1)/((SMOW!$AA$4/1000)+1))-1)*1000</f>
        <v>30.049609677734068</v>
      </c>
      <c r="AB51" s="100">
        <f>Z51*SMOW!$AN$6</f>
        <v>16.415092339908067</v>
      </c>
      <c r="AC51" s="100">
        <f>AA51*SMOW!$AN$12</f>
        <v>31.553275276050645</v>
      </c>
      <c r="AD51" s="100">
        <f t="shared" ref="AD51" si="145">LN((AB51/1000)+1)*1000</f>
        <v>16.281821172901292</v>
      </c>
      <c r="AE51" s="100">
        <f t="shared" ref="AE51" si="146">LN((AC51/1000)+1)*1000</f>
        <v>31.065700548372373</v>
      </c>
      <c r="AF51" s="100">
        <f>(AD51-SMOW!AN$14*AE51)</f>
        <v>-0.12086871663932186</v>
      </c>
      <c r="AG51" s="101">
        <f t="shared" ref="AG51" si="147">AF51*1000</f>
        <v>-120.86871663932186</v>
      </c>
      <c r="AH51" s="2"/>
      <c r="AK51" s="75">
        <v>28</v>
      </c>
      <c r="AL51" s="75">
        <v>0</v>
      </c>
      <c r="AM51" s="75">
        <v>0</v>
      </c>
      <c r="AN51" s="75">
        <v>0</v>
      </c>
    </row>
    <row r="52" spans="1:40" s="75" customFormat="1" x14ac:dyDescent="0.25">
      <c r="A52" s="75">
        <v>4985</v>
      </c>
      <c r="B52" s="75" t="s">
        <v>157</v>
      </c>
      <c r="C52" s="75" t="s">
        <v>48</v>
      </c>
      <c r="D52" s="75" t="s">
        <v>158</v>
      </c>
      <c r="E52" s="75" t="s">
        <v>208</v>
      </c>
      <c r="F52" s="75">
        <v>15.336336118959</v>
      </c>
      <c r="G52" s="75">
        <v>15.2199228549267</v>
      </c>
      <c r="H52" s="75">
        <v>4.5044855794391702E-3</v>
      </c>
      <c r="I52" s="75">
        <v>29.5598460659888</v>
      </c>
      <c r="J52" s="75">
        <v>29.1313769630781</v>
      </c>
      <c r="K52" s="75">
        <v>1.2510296011771301E-3</v>
      </c>
      <c r="L52" s="75">
        <v>-0.16144418157857501</v>
      </c>
      <c r="M52" s="75">
        <v>4.5063557732305396E-3</v>
      </c>
      <c r="N52" s="75">
        <v>4.9849907145986503</v>
      </c>
      <c r="O52" s="75">
        <v>4.4585623868556102E-3</v>
      </c>
      <c r="P52" s="75">
        <v>9.0756111594519293</v>
      </c>
      <c r="Q52" s="75">
        <v>1.2261389798857399E-3</v>
      </c>
      <c r="R52" s="75">
        <v>11.195004048255999</v>
      </c>
      <c r="S52" s="75">
        <v>0.138166426027203</v>
      </c>
      <c r="T52" s="75">
        <v>1569.55719909143</v>
      </c>
      <c r="U52" s="75">
        <v>0.12788579149920901</v>
      </c>
      <c r="V52" s="76">
        <v>45170.856840277775</v>
      </c>
      <c r="W52" s="75">
        <v>2.5</v>
      </c>
      <c r="X52" s="75">
        <v>8.4773834566671596E-4</v>
      </c>
      <c r="Y52" s="75">
        <v>4.24053406096224E-4</v>
      </c>
      <c r="Z52" s="100">
        <f>((((N52/1000)+1)/((SMOW!$Z$4/1000)+1))-1)*1000</f>
        <v>15.557128144528587</v>
      </c>
      <c r="AA52" s="100">
        <f>((((P52/1000)+1)/((SMOW!$AA$4/1000)+1))-1)*1000</f>
        <v>29.952419005497831</v>
      </c>
      <c r="AB52" s="100">
        <f>Z52*SMOW!$AN$6</f>
        <v>16.364767638027512</v>
      </c>
      <c r="AC52" s="100">
        <f>AA52*SMOW!$AN$12</f>
        <v>31.451221237138892</v>
      </c>
      <c r="AD52" s="100">
        <f t="shared" ref="AD52" si="148">LN((AB52/1000)+1)*1000</f>
        <v>16.232307988634084</v>
      </c>
      <c r="AE52" s="100">
        <f t="shared" ref="AE52" si="149">LN((AC52/1000)+1)*1000</f>
        <v>30.966763256507669</v>
      </c>
      <c r="AF52" s="100">
        <f>(AD52-SMOW!AN$14*AE52)</f>
        <v>-0.11814301080196543</v>
      </c>
      <c r="AG52" s="101">
        <f t="shared" ref="AG52" si="150">AF52*1000</f>
        <v>-118.14301080196543</v>
      </c>
      <c r="AH52" s="2">
        <f t="shared" si="143"/>
        <v>-119.50586372064365</v>
      </c>
      <c r="AI52" s="75">
        <f t="shared" ref="AI52" si="151">STDEV(AG51:AG52)</f>
        <v>1.9273650811144878</v>
      </c>
      <c r="AK52" s="75">
        <v>28</v>
      </c>
      <c r="AL52" s="75">
        <v>0</v>
      </c>
      <c r="AM52" s="75">
        <v>0</v>
      </c>
      <c r="AN52" s="75">
        <v>0</v>
      </c>
    </row>
    <row r="53" spans="1:40" s="75" customFormat="1" x14ac:dyDescent="0.25">
      <c r="A53" s="75">
        <v>4986</v>
      </c>
      <c r="B53" s="75" t="s">
        <v>157</v>
      </c>
      <c r="C53" s="75" t="s">
        <v>48</v>
      </c>
      <c r="D53" s="75" t="s">
        <v>158</v>
      </c>
      <c r="E53" s="75" t="s">
        <v>209</v>
      </c>
      <c r="F53" s="75">
        <v>15.3046855468074</v>
      </c>
      <c r="G53" s="75">
        <v>15.188749822539499</v>
      </c>
      <c r="H53" s="75">
        <v>4.76831287696379E-3</v>
      </c>
      <c r="I53" s="75">
        <v>29.533520763112101</v>
      </c>
      <c r="J53" s="75">
        <v>29.1058071099419</v>
      </c>
      <c r="K53" s="75">
        <v>2.1091131987093698E-3</v>
      </c>
      <c r="L53" s="75">
        <v>-0.17911633150985401</v>
      </c>
      <c r="M53" s="75">
        <v>4.6738564099570697E-3</v>
      </c>
      <c r="N53" s="75">
        <v>4.9536628197638297</v>
      </c>
      <c r="O53" s="75">
        <v>4.7196999672978199E-3</v>
      </c>
      <c r="P53" s="75">
        <v>9.0498096276704594</v>
      </c>
      <c r="Q53" s="75">
        <v>2.0671500526419301E-3</v>
      </c>
      <c r="R53" s="75">
        <v>9.1553903854254202</v>
      </c>
      <c r="S53" s="75">
        <v>0.16261208785311199</v>
      </c>
      <c r="T53" s="75">
        <v>1571.67567219537</v>
      </c>
      <c r="U53" s="75">
        <v>0.28773432080060402</v>
      </c>
      <c r="V53" s="76">
        <v>45172.725995370369</v>
      </c>
      <c r="W53" s="75">
        <v>2.5</v>
      </c>
      <c r="X53" s="75">
        <v>3.8714460187832598E-3</v>
      </c>
      <c r="Y53" s="75">
        <v>3.4321283035369399E-3</v>
      </c>
      <c r="Z53" s="100">
        <f>((((N53/1000)+1)/((SMOW!$Z$4/1000)+1))-1)*1000</f>
        <v>15.52547068973742</v>
      </c>
      <c r="AA53" s="100">
        <f>((((P53/1000)+1)/((SMOW!$AA$4/1000)+1))-1)*1000</f>
        <v>29.926083664738144</v>
      </c>
      <c r="AB53" s="100">
        <f>Z53*SMOW!$AN$6</f>
        <v>16.331466704406864</v>
      </c>
      <c r="AC53" s="100">
        <f>AA53*SMOW!$AN$12</f>
        <v>31.423568090712347</v>
      </c>
      <c r="AD53" s="100">
        <f t="shared" ref="AD53" si="152">LN((AB53/1000)+1)*1000</f>
        <v>16.199542705695098</v>
      </c>
      <c r="AE53" s="100">
        <f t="shared" ref="AE53" si="153">LN((AC53/1000)+1)*1000</f>
        <v>30.939952956075263</v>
      </c>
      <c r="AF53" s="100">
        <f>(AD53-SMOW!AN$14*AE53)</f>
        <v>-0.13675245511264222</v>
      </c>
      <c r="AG53" s="101">
        <f t="shared" ref="AG53" si="154">AF53*1000</f>
        <v>-136.75245511264222</v>
      </c>
      <c r="AH53" s="2"/>
      <c r="AK53" s="75">
        <v>28</v>
      </c>
      <c r="AL53" s="75">
        <v>0</v>
      </c>
      <c r="AM53" s="75">
        <v>0</v>
      </c>
      <c r="AN53" s="75">
        <v>0</v>
      </c>
    </row>
    <row r="54" spans="1:40" s="75" customFormat="1" x14ac:dyDescent="0.25">
      <c r="A54" s="75">
        <v>4987</v>
      </c>
      <c r="B54" s="75" t="s">
        <v>157</v>
      </c>
      <c r="C54" s="75" t="s">
        <v>48</v>
      </c>
      <c r="D54" s="75" t="s">
        <v>158</v>
      </c>
      <c r="E54" s="75" t="s">
        <v>210</v>
      </c>
      <c r="F54" s="75">
        <v>15.9195705600427</v>
      </c>
      <c r="G54" s="75">
        <v>15.794182730018999</v>
      </c>
      <c r="H54" s="75">
        <v>4.9241862986281696E-3</v>
      </c>
      <c r="I54" s="75">
        <v>30.689680734203002</v>
      </c>
      <c r="J54" s="75">
        <v>30.228171084639701</v>
      </c>
      <c r="K54" s="75">
        <v>1.1762724238320501E-3</v>
      </c>
      <c r="L54" s="75">
        <v>-0.166291602670778</v>
      </c>
      <c r="M54" s="75">
        <v>4.9390087574230097E-3</v>
      </c>
      <c r="N54" s="75">
        <v>5.5622790854624897</v>
      </c>
      <c r="O54" s="75">
        <v>4.87398426074307E-3</v>
      </c>
      <c r="P54" s="75">
        <v>10.182966513969401</v>
      </c>
      <c r="Q54" s="75">
        <v>1.15286917948806E-3</v>
      </c>
      <c r="R54" s="75">
        <v>11.772572697945099</v>
      </c>
      <c r="S54" s="75">
        <v>0.14606215502023501</v>
      </c>
      <c r="T54" s="75">
        <v>1564.0700439186101</v>
      </c>
      <c r="U54" s="75">
        <v>0.15736633321805699</v>
      </c>
      <c r="V54" s="76">
        <v>45172.845393518517</v>
      </c>
      <c r="W54" s="75">
        <v>2.5</v>
      </c>
      <c r="X54" s="75">
        <v>1.63194280810476E-2</v>
      </c>
      <c r="Y54" s="75">
        <v>1.8832873899262099E-2</v>
      </c>
      <c r="Z54" s="100">
        <f>((((N54/1000)+1)/((SMOW!$Z$4/1000)+1))-1)*1000</f>
        <v>16.140489414042669</v>
      </c>
      <c r="AA54" s="100">
        <f>((((P54/1000)+1)/((SMOW!$AA$4/1000)+1))-1)*1000</f>
        <v>31.082684481613889</v>
      </c>
      <c r="AB54" s="100">
        <f>Z54*SMOW!$AN$6</f>
        <v>16.978413777336339</v>
      </c>
      <c r="AC54" s="100">
        <f>AA54*SMOW!$AN$12</f>
        <v>32.63804456314476</v>
      </c>
      <c r="AD54" s="100">
        <f t="shared" ref="AD54" si="155">LN((AB54/1000)+1)*1000</f>
        <v>16.835891450144711</v>
      </c>
      <c r="AE54" s="100">
        <f t="shared" ref="AE54" si="156">LN((AC54/1000)+1)*1000</f>
        <v>32.1167362508561</v>
      </c>
      <c r="AF54" s="100">
        <f>(AD54-SMOW!AN$14*AE54)</f>
        <v>-0.12174529030730952</v>
      </c>
      <c r="AG54" s="101">
        <f t="shared" ref="AG54" si="157">AF54*1000</f>
        <v>-121.74529030730952</v>
      </c>
      <c r="AH54" s="2">
        <f t="shared" si="143"/>
        <v>-129.24887270997587</v>
      </c>
      <c r="AI54" s="75">
        <f t="shared" ref="AI54" si="158">STDEV(AG53:AG54)</f>
        <v>10.611668000234852</v>
      </c>
      <c r="AK54" s="75">
        <v>28</v>
      </c>
      <c r="AL54" s="75">
        <v>0</v>
      </c>
      <c r="AM54" s="75">
        <v>0</v>
      </c>
      <c r="AN54" s="75">
        <v>0</v>
      </c>
    </row>
    <row r="55" spans="1:40" s="75" customFormat="1" x14ac:dyDescent="0.25">
      <c r="A55" s="75">
        <v>4988</v>
      </c>
      <c r="B55" s="75" t="s">
        <v>157</v>
      </c>
      <c r="C55" s="75" t="s">
        <v>48</v>
      </c>
      <c r="D55" s="75" t="s">
        <v>158</v>
      </c>
      <c r="E55" s="75" t="s">
        <v>211</v>
      </c>
      <c r="F55" s="75">
        <v>15.941706343885601</v>
      </c>
      <c r="G55" s="75">
        <v>15.815971493577701</v>
      </c>
      <c r="H55" s="75">
        <v>4.4306879669217701E-3</v>
      </c>
      <c r="I55" s="75">
        <v>30.767698160425699</v>
      </c>
      <c r="J55" s="75">
        <v>30.303862566349899</v>
      </c>
      <c r="K55" s="75">
        <v>1.93312380047767E-3</v>
      </c>
      <c r="L55" s="75">
        <v>-0.184467941455075</v>
      </c>
      <c r="M55" s="75">
        <v>4.0742348844723299E-3</v>
      </c>
      <c r="N55" s="75">
        <v>5.5841891951752496</v>
      </c>
      <c r="O55" s="75">
        <v>4.3855171403740503E-3</v>
      </c>
      <c r="P55" s="75">
        <v>10.259431696977099</v>
      </c>
      <c r="Q55" s="75">
        <v>1.8946621586564099E-3</v>
      </c>
      <c r="R55" s="75">
        <v>11.372140712475201</v>
      </c>
      <c r="S55" s="75">
        <v>0.11903657832121201</v>
      </c>
      <c r="T55" s="75">
        <v>1469.7319922260101</v>
      </c>
      <c r="U55" s="75">
        <v>0.203463918154173</v>
      </c>
      <c r="V55" s="76">
        <v>45173.692326388889</v>
      </c>
      <c r="W55" s="75">
        <v>2.5</v>
      </c>
      <c r="X55" s="75">
        <v>0.13690933233271199</v>
      </c>
      <c r="Y55" s="75">
        <v>0.138749523447044</v>
      </c>
      <c r="Z55" s="100">
        <f>((((N55/1000)+1)/((SMOW!$Z$4/1000)+1))-1)*1000</f>
        <v>16.162630011467229</v>
      </c>
      <c r="AA55" s="100">
        <f>((((P55/1000)+1)/((SMOW!$AA$4/1000)+1))-1)*1000</f>
        <v>31.160731656015184</v>
      </c>
      <c r="AB55" s="100">
        <f>Z55*SMOW!$AN$6</f>
        <v>17.001703791332108</v>
      </c>
      <c r="AC55" s="100">
        <f>AA55*SMOW!$AN$12</f>
        <v>32.719997174337138</v>
      </c>
      <c r="AD55" s="100">
        <f t="shared" ref="AD55" si="159">LN((AB55/1000)+1)*1000</f>
        <v>16.85879237606396</v>
      </c>
      <c r="AE55" s="100">
        <f t="shared" ref="AE55" si="160">LN((AC55/1000)+1)*1000</f>
        <v>32.196095480180261</v>
      </c>
      <c r="AF55" s="100">
        <f>(AD55-SMOW!AN$14*AE55)</f>
        <v>-0.14074603747122083</v>
      </c>
      <c r="AG55" s="101">
        <f t="shared" ref="AG55" si="161">AF55*1000</f>
        <v>-140.74603747122083</v>
      </c>
      <c r="AH55" s="2"/>
      <c r="AJ55" s="75" t="s">
        <v>227</v>
      </c>
      <c r="AK55" s="75">
        <v>28</v>
      </c>
      <c r="AL55" s="75">
        <v>0</v>
      </c>
      <c r="AM55" s="75">
        <v>0</v>
      </c>
      <c r="AN55" s="75">
        <v>0</v>
      </c>
    </row>
    <row r="56" spans="1:40" s="75" customFormat="1" x14ac:dyDescent="0.25">
      <c r="A56" s="75">
        <v>4989</v>
      </c>
      <c r="B56" s="75" t="s">
        <v>157</v>
      </c>
      <c r="C56" s="75" t="s">
        <v>48</v>
      </c>
      <c r="D56" s="75" t="s">
        <v>158</v>
      </c>
      <c r="E56" s="75" t="s">
        <v>212</v>
      </c>
      <c r="F56" s="75">
        <v>16.327258018942</v>
      </c>
      <c r="G56" s="75">
        <v>16.195401312191301</v>
      </c>
      <c r="H56" s="75">
        <v>4.1745023037246297E-3</v>
      </c>
      <c r="I56" s="75">
        <v>31.472180741810199</v>
      </c>
      <c r="J56" s="75">
        <v>30.987083413898901</v>
      </c>
      <c r="K56" s="75">
        <v>1.4648362121737299E-3</v>
      </c>
      <c r="L56" s="75">
        <v>-0.165778730347273</v>
      </c>
      <c r="M56" s="75">
        <v>3.9945920628711301E-3</v>
      </c>
      <c r="N56" s="75">
        <v>5.9658101741483298</v>
      </c>
      <c r="O56" s="75">
        <v>4.1319432878618801E-3</v>
      </c>
      <c r="P56" s="75">
        <v>10.949897816142601</v>
      </c>
      <c r="Q56" s="75">
        <v>1.4356916712477501E-3</v>
      </c>
      <c r="R56" s="75">
        <v>13.0668972784765</v>
      </c>
      <c r="S56" s="75">
        <v>0.118108779932943</v>
      </c>
      <c r="T56" s="75">
        <v>1470.36729686686</v>
      </c>
      <c r="U56" s="75">
        <v>0.162075664239094</v>
      </c>
      <c r="V56" s="76">
        <v>45173.810729166667</v>
      </c>
      <c r="W56" s="75">
        <v>2.5</v>
      </c>
      <c r="X56" s="75">
        <v>5.48167355522821E-2</v>
      </c>
      <c r="Y56" s="75">
        <v>5.6967467185273603E-2</v>
      </c>
      <c r="Z56" s="100">
        <f>((((N56/1000)+1)/((SMOW!$Z$4/1000)+1))-1)*1000</f>
        <v>16.548265527446482</v>
      </c>
      <c r="AA56" s="100">
        <f>((((P56/1000)+1)/((SMOW!$AA$4/1000)+1))-1)*1000</f>
        <v>31.865482857819536</v>
      </c>
      <c r="AB56" s="100">
        <f>Z56*SMOW!$AN$6</f>
        <v>17.40735935663584</v>
      </c>
      <c r="AC56" s="100">
        <f>AA56*SMOW!$AN$12</f>
        <v>33.46001373062996</v>
      </c>
      <c r="AD56" s="100">
        <f t="shared" ref="AD56" si="162">LN((AB56/1000)+1)*1000</f>
        <v>17.257586874208865</v>
      </c>
      <c r="AE56" s="100">
        <f t="shared" ref="AE56" si="163">LN((AC56/1000)+1)*1000</f>
        <v>32.912409241836549</v>
      </c>
      <c r="AF56" s="100">
        <f>(AD56-SMOW!AN$14*AE56)</f>
        <v>-0.1201652054808342</v>
      </c>
      <c r="AG56" s="101">
        <f t="shared" ref="AG56" si="164">AF56*1000</f>
        <v>-120.1652054808342</v>
      </c>
      <c r="AH56" s="2">
        <f t="shared" si="143"/>
        <v>-130.45562147602752</v>
      </c>
      <c r="AI56" s="75">
        <f t="shared" ref="AI56" si="165">STDEV(AG55:AG56)</f>
        <v>14.552845862863414</v>
      </c>
      <c r="AJ56" s="75" t="s">
        <v>228</v>
      </c>
      <c r="AK56" s="75">
        <v>28</v>
      </c>
      <c r="AL56" s="75">
        <v>0</v>
      </c>
      <c r="AM56" s="75">
        <v>0</v>
      </c>
      <c r="AN56" s="75">
        <v>0</v>
      </c>
    </row>
    <row r="57" spans="1:40" s="75" customFormat="1" x14ac:dyDescent="0.25">
      <c r="A57" s="75">
        <v>4990</v>
      </c>
      <c r="B57" s="75" t="s">
        <v>157</v>
      </c>
      <c r="C57" s="75" t="s">
        <v>48</v>
      </c>
      <c r="D57" s="75" t="s">
        <v>158</v>
      </c>
      <c r="E57" s="75" t="s">
        <v>213</v>
      </c>
      <c r="F57" s="75">
        <v>16.018094318014899</v>
      </c>
      <c r="G57" s="75">
        <v>15.891158149057</v>
      </c>
      <c r="H57" s="75">
        <v>3.3875714849954598E-3</v>
      </c>
      <c r="I57" s="75">
        <v>30.8972233622845</v>
      </c>
      <c r="J57" s="75">
        <v>30.4295136365477</v>
      </c>
      <c r="K57" s="75">
        <v>1.9352808174896599E-3</v>
      </c>
      <c r="L57" s="75">
        <v>-0.175625051040182</v>
      </c>
      <c r="M57" s="75">
        <v>3.4997201984221398E-3</v>
      </c>
      <c r="N57" s="75">
        <v>5.6597983945510304</v>
      </c>
      <c r="O57" s="75">
        <v>3.3530352222095501E-3</v>
      </c>
      <c r="P57" s="75">
        <v>10.386379851302999</v>
      </c>
      <c r="Q57" s="75">
        <v>1.89677625942445E-3</v>
      </c>
      <c r="R57" s="75">
        <v>10.752248931876</v>
      </c>
      <c r="S57" s="75">
        <v>0.16460521233014799</v>
      </c>
      <c r="T57" s="75">
        <v>1521.13851010032</v>
      </c>
      <c r="U57" s="75">
        <v>0.193817804070995</v>
      </c>
      <c r="V57" s="76">
        <v>45174.576585648145</v>
      </c>
      <c r="W57" s="75">
        <v>2.5</v>
      </c>
      <c r="X57" s="75">
        <v>1.2166935803229299E-3</v>
      </c>
      <c r="Y57" s="75">
        <v>1.05867825196612E-3</v>
      </c>
      <c r="Z57" s="100">
        <f>((((N57/1000)+1)/((SMOW!$Z$4/1000)+1))-1)*1000</f>
        <v>16.239034596698509</v>
      </c>
      <c r="AA57" s="100">
        <f>((((P57/1000)+1)/((SMOW!$AA$4/1000)+1))-1)*1000</f>
        <v>31.290306246056332</v>
      </c>
      <c r="AB57" s="100">
        <f>Z57*SMOW!$AN$6</f>
        <v>17.082074877317506</v>
      </c>
      <c r="AC57" s="100">
        <f>AA57*SMOW!$AN$12</f>
        <v>32.856055604120307</v>
      </c>
      <c r="AD57" s="100">
        <f t="shared" ref="AD57" si="166">LN((AB57/1000)+1)*1000</f>
        <v>16.937816737665997</v>
      </c>
      <c r="AE57" s="100">
        <f t="shared" ref="AE57" si="167">LN((AC57/1000)+1)*1000</f>
        <v>32.327834449362165</v>
      </c>
      <c r="AF57" s="100">
        <f>(AD57-SMOW!AN$14*AE57)</f>
        <v>-0.13127985159722755</v>
      </c>
      <c r="AG57" s="101">
        <f t="shared" ref="AG57" si="168">AF57*1000</f>
        <v>-131.27985159722755</v>
      </c>
      <c r="AH57" s="2"/>
      <c r="AK57" s="75">
        <v>28</v>
      </c>
      <c r="AL57" s="75">
        <v>0</v>
      </c>
      <c r="AM57" s="75">
        <v>0</v>
      </c>
      <c r="AN57" s="75">
        <v>0</v>
      </c>
    </row>
    <row r="58" spans="1:40" s="75" customFormat="1" x14ac:dyDescent="0.25">
      <c r="A58" s="75">
        <v>4991</v>
      </c>
      <c r="B58" s="75" t="s">
        <v>157</v>
      </c>
      <c r="C58" s="75" t="s">
        <v>48</v>
      </c>
      <c r="D58" s="75" t="s">
        <v>158</v>
      </c>
      <c r="E58" s="75" t="s">
        <v>214</v>
      </c>
      <c r="F58" s="75">
        <v>16.3077048855898</v>
      </c>
      <c r="G58" s="75">
        <v>16.1761621809835</v>
      </c>
      <c r="H58" s="75">
        <v>3.7259540648614201E-3</v>
      </c>
      <c r="I58" s="75">
        <v>31.4459014938918</v>
      </c>
      <c r="J58" s="75">
        <v>30.961605680034999</v>
      </c>
      <c r="K58" s="75">
        <v>1.29256022145981E-3</v>
      </c>
      <c r="L58" s="75">
        <v>-0.17156561807499399</v>
      </c>
      <c r="M58" s="75">
        <v>3.87588777428295E-3</v>
      </c>
      <c r="N58" s="75">
        <v>5.9464563848261403</v>
      </c>
      <c r="O58" s="75">
        <v>3.6879679945192299E-3</v>
      </c>
      <c r="P58" s="75">
        <v>10.9241414230048</v>
      </c>
      <c r="Q58" s="75">
        <v>1.26684330242007E-3</v>
      </c>
      <c r="R58" s="75">
        <v>12.349184204600499</v>
      </c>
      <c r="S58" s="75">
        <v>0.16745890821987999</v>
      </c>
      <c r="T58" s="75">
        <v>1594.62739474402</v>
      </c>
      <c r="U58" s="75">
        <v>0.13377917430460001</v>
      </c>
      <c r="V58" s="76">
        <v>45174.692002314812</v>
      </c>
      <c r="W58" s="75">
        <v>2.5</v>
      </c>
      <c r="X58" s="75">
        <v>1.4077052164977399E-2</v>
      </c>
      <c r="Y58" s="75">
        <v>1.57087398865609E-2</v>
      </c>
      <c r="Z58" s="100">
        <f>((((N58/1000)+1)/((SMOW!$Z$4/1000)+1))-1)*1000</f>
        <v>16.528708142127925</v>
      </c>
      <c r="AA58" s="100">
        <f>((((P58/1000)+1)/((SMOW!$AA$4/1000)+1))-1)*1000</f>
        <v>31.839193589578542</v>
      </c>
      <c r="AB58" s="100">
        <f>Z58*SMOW!$AN$6</f>
        <v>17.386786660738998</v>
      </c>
      <c r="AC58" s="100">
        <f>AA58*SMOW!$AN$12</f>
        <v>33.432408962165077</v>
      </c>
      <c r="AD58" s="100">
        <f t="shared" ref="AD58" si="169">LN((AB58/1000)+1)*1000</f>
        <v>17.237365962980277</v>
      </c>
      <c r="AE58" s="100">
        <f t="shared" ref="AE58" si="170">LN((AC58/1000)+1)*1000</f>
        <v>32.885697867636878</v>
      </c>
      <c r="AF58" s="100">
        <f>(AD58-SMOW!AN$14*AE58)</f>
        <v>-0.12628251113199696</v>
      </c>
      <c r="AG58" s="101">
        <f t="shared" ref="AG58" si="171">AF58*1000</f>
        <v>-126.28251113199696</v>
      </c>
      <c r="AH58" s="2">
        <f t="shared" si="143"/>
        <v>-128.78118136461225</v>
      </c>
      <c r="AI58" s="75">
        <f t="shared" ref="AI58" si="172">STDEV(AG57:AG58)</f>
        <v>3.5336533308624887</v>
      </c>
      <c r="AK58" s="75">
        <v>28</v>
      </c>
      <c r="AL58" s="75">
        <v>0</v>
      </c>
      <c r="AM58" s="75">
        <v>0</v>
      </c>
      <c r="AN58" s="75">
        <v>0</v>
      </c>
    </row>
    <row r="59" spans="1:40" s="75" customFormat="1" x14ac:dyDescent="0.25">
      <c r="A59" s="75">
        <v>4992</v>
      </c>
      <c r="B59" s="75" t="s">
        <v>157</v>
      </c>
      <c r="C59" s="75" t="s">
        <v>48</v>
      </c>
      <c r="D59" s="75" t="s">
        <v>158</v>
      </c>
      <c r="E59" s="75" t="s">
        <v>215</v>
      </c>
      <c r="F59" s="75">
        <v>16.467229827316899</v>
      </c>
      <c r="G59" s="75">
        <v>16.333114968762001</v>
      </c>
      <c r="H59" s="75">
        <v>4.34398707770211E-3</v>
      </c>
      <c r="I59" s="75">
        <v>31.748929659594602</v>
      </c>
      <c r="J59" s="75">
        <v>31.255352218360901</v>
      </c>
      <c r="K59" s="75">
        <v>1.2536669192264301E-3</v>
      </c>
      <c r="L59" s="75">
        <v>-0.16971100253256299</v>
      </c>
      <c r="M59" s="75">
        <v>4.2964964436675197E-3</v>
      </c>
      <c r="N59" s="75">
        <v>6.1043549711144403</v>
      </c>
      <c r="O59" s="75">
        <v>4.29970016599462E-3</v>
      </c>
      <c r="P59" s="75">
        <v>11.2211405072965</v>
      </c>
      <c r="Q59" s="75">
        <v>1.2287238255663301E-3</v>
      </c>
      <c r="R59" s="75">
        <v>12.772949265870601</v>
      </c>
      <c r="S59" s="75">
        <v>0.15480655519012601</v>
      </c>
      <c r="T59" s="75">
        <v>1689.26795184313</v>
      </c>
      <c r="U59" s="75">
        <v>0.116566502154487</v>
      </c>
      <c r="V59" s="76">
        <v>45174.806377314817</v>
      </c>
      <c r="W59" s="75">
        <v>2.5</v>
      </c>
      <c r="X59" s="75">
        <v>1.1953510165328999E-2</v>
      </c>
      <c r="Y59" s="75">
        <v>1.35089957315884E-2</v>
      </c>
      <c r="Z59" s="100">
        <f>((((N59/1000)+1)/((SMOW!$Z$4/1000)+1))-1)*1000</f>
        <v>16.688267773675271</v>
      </c>
      <c r="AA59" s="100">
        <f>((((P59/1000)+1)/((SMOW!$AA$4/1000)+1))-1)*1000</f>
        <v>32.142337300441696</v>
      </c>
      <c r="AB59" s="100">
        <f>Z59*SMOW!$AN$6</f>
        <v>17.554629740157225</v>
      </c>
      <c r="AC59" s="100">
        <f>AA59*SMOW!$AN$12</f>
        <v>33.750721814133868</v>
      </c>
      <c r="AD59" s="100">
        <f t="shared" ref="AD59" si="173">LN((AB59/1000)+1)*1000</f>
        <v>17.402327055664486</v>
      </c>
      <c r="AE59" s="100">
        <f t="shared" ref="AE59" si="174">LN((AC59/1000)+1)*1000</f>
        <v>33.193665603775592</v>
      </c>
      <c r="AF59" s="100">
        <f>(AD59-SMOW!AN$14*AE59)</f>
        <v>-0.12392838312902654</v>
      </c>
      <c r="AG59" s="101">
        <f t="shared" ref="AG59" si="175">AF59*1000</f>
        <v>-123.92838312902654</v>
      </c>
      <c r="AH59" s="2"/>
      <c r="AK59" s="75">
        <v>28</v>
      </c>
      <c r="AL59" s="75">
        <v>0</v>
      </c>
      <c r="AM59" s="75">
        <v>0</v>
      </c>
      <c r="AN59" s="75">
        <v>0</v>
      </c>
    </row>
    <row r="60" spans="1:40" s="75" customFormat="1" x14ac:dyDescent="0.25">
      <c r="A60" s="75">
        <v>4993</v>
      </c>
      <c r="B60" s="75" t="s">
        <v>157</v>
      </c>
      <c r="C60" s="75" t="s">
        <v>48</v>
      </c>
      <c r="D60" s="75" t="s">
        <v>158</v>
      </c>
      <c r="E60" s="75" t="s">
        <v>216</v>
      </c>
      <c r="F60" s="75">
        <v>16.5935044925663</v>
      </c>
      <c r="G60" s="75">
        <v>16.457336312171499</v>
      </c>
      <c r="H60" s="75">
        <v>3.67906535593013E-3</v>
      </c>
      <c r="I60" s="75">
        <v>31.9973305478158</v>
      </c>
      <c r="J60" s="75">
        <v>31.4960803511911</v>
      </c>
      <c r="K60" s="75">
        <v>1.19989939303589E-3</v>
      </c>
      <c r="L60" s="75">
        <v>-0.17259411325736601</v>
      </c>
      <c r="M60" s="75">
        <v>3.6053663626745502E-3</v>
      </c>
      <c r="N60" s="75">
        <v>6.22934226721401</v>
      </c>
      <c r="O60" s="75">
        <v>3.6415573155794399E-3</v>
      </c>
      <c r="P60" s="75">
        <v>11.464599184373</v>
      </c>
      <c r="Q60" s="75">
        <v>1.1760260639410399E-3</v>
      </c>
      <c r="R60" s="75">
        <v>13.5641645395591</v>
      </c>
      <c r="S60" s="75">
        <v>0.13813472609510299</v>
      </c>
      <c r="T60" s="75">
        <v>1486.5702119709499</v>
      </c>
      <c r="U60" s="75">
        <v>0.13690048835332799</v>
      </c>
      <c r="V60" s="76">
        <v>45174.91978009259</v>
      </c>
      <c r="W60" s="75">
        <v>2.5</v>
      </c>
      <c r="X60" s="75">
        <v>4.2877610233276499E-2</v>
      </c>
      <c r="Y60" s="75">
        <v>4.5057083794204297E-2</v>
      </c>
      <c r="Z60" s="100">
        <f>((((N60/1000)+1)/((SMOW!$Z$4/1000)+1))-1)*1000</f>
        <v>16.814569898238485</v>
      </c>
      <c r="AA60" s="100">
        <f>((((P60/1000)+1)/((SMOW!$AA$4/1000)+1))-1)*1000</f>
        <v>32.390832904348741</v>
      </c>
      <c r="AB60" s="100">
        <f>Z60*SMOW!$AN$6</f>
        <v>17.687488767958772</v>
      </c>
      <c r="AC60" s="100">
        <f>AA60*SMOW!$AN$12</f>
        <v>34.011651998554107</v>
      </c>
      <c r="AD60" s="100">
        <f t="shared" ref="AD60" si="176">LN((AB60/1000)+1)*1000</f>
        <v>17.532885505474564</v>
      </c>
      <c r="AE60" s="100">
        <f t="shared" ref="AE60" si="177">LN((AC60/1000)+1)*1000</f>
        <v>33.446044880146658</v>
      </c>
      <c r="AF60" s="100">
        <f>(AD60-SMOW!AN$14*AE60)</f>
        <v>-0.12662619124287389</v>
      </c>
      <c r="AG60" s="101">
        <f t="shared" ref="AG60" si="178">AF60*1000</f>
        <v>-126.62619124287389</v>
      </c>
      <c r="AH60" s="2">
        <f t="shared" si="143"/>
        <v>-125.27728718595021</v>
      </c>
      <c r="AI60" s="75">
        <f t="shared" ref="AI60" si="179">STDEV(AG59:AG60)</f>
        <v>1.9076384116415466</v>
      </c>
      <c r="AK60" s="75">
        <v>28</v>
      </c>
      <c r="AL60" s="75">
        <v>0</v>
      </c>
      <c r="AM60" s="75">
        <v>0</v>
      </c>
      <c r="AN60" s="75">
        <v>0</v>
      </c>
    </row>
    <row r="61" spans="1:40" s="75" customFormat="1" x14ac:dyDescent="0.25">
      <c r="A61" s="75">
        <v>4994</v>
      </c>
      <c r="B61" s="75" t="s">
        <v>145</v>
      </c>
      <c r="C61" s="75" t="s">
        <v>48</v>
      </c>
      <c r="D61" s="75" t="s">
        <v>158</v>
      </c>
      <c r="E61" s="75" t="s">
        <v>217</v>
      </c>
      <c r="F61" s="75">
        <v>16.694432491168499</v>
      </c>
      <c r="G61" s="75">
        <v>16.5566118891694</v>
      </c>
      <c r="H61" s="75">
        <v>4.22134487576488E-3</v>
      </c>
      <c r="I61" s="75">
        <v>32.227354844140201</v>
      </c>
      <c r="J61" s="75">
        <v>31.718947823931099</v>
      </c>
      <c r="K61" s="75">
        <v>1.70768619800446E-3</v>
      </c>
      <c r="L61" s="75">
        <v>-0.19099256186621699</v>
      </c>
      <c r="M61" s="75">
        <v>4.0525365992586E-3</v>
      </c>
      <c r="N61" s="75">
        <v>6.3292413057196102</v>
      </c>
      <c r="O61" s="75">
        <v>4.1783083002709404E-3</v>
      </c>
      <c r="P61" s="75">
        <v>11.690046892227899</v>
      </c>
      <c r="Q61" s="75">
        <v>1.6737098872909801E-3</v>
      </c>
      <c r="R61" s="75">
        <v>15.619747131571501</v>
      </c>
      <c r="S61" s="75">
        <v>0.143714102078151</v>
      </c>
      <c r="T61" s="75">
        <v>1520.39761698814</v>
      </c>
      <c r="U61" s="75">
        <v>0.23153106183217301</v>
      </c>
      <c r="V61" s="76">
        <v>45175.531851851854</v>
      </c>
      <c r="W61" s="75">
        <v>2.5</v>
      </c>
      <c r="X61" s="75">
        <v>0.16441801042427101</v>
      </c>
      <c r="Y61" s="75">
        <v>0.16644128344863601</v>
      </c>
      <c r="Z61" s="100">
        <f>((((N61/1000)+1)/((SMOW!$Z$4/1000)+1))-1)*1000</f>
        <v>16.915519844343585</v>
      </c>
      <c r="AA61" s="100">
        <f>((((P61/1000)+1)/((SMOW!$AA$4/1000)+1))-1)*1000</f>
        <v>32.62094490933287</v>
      </c>
      <c r="AB61" s="100">
        <f>Z61*SMOW!$AN$6</f>
        <v>17.793679473321212</v>
      </c>
      <c r="AC61" s="100">
        <f>AA61*SMOW!$AN$12</f>
        <v>34.253278679081951</v>
      </c>
      <c r="AD61" s="100">
        <f t="shared" ref="AD61" si="180">LN((AB61/1000)+1)*1000</f>
        <v>17.637225164436305</v>
      </c>
      <c r="AE61" s="100">
        <f t="shared" ref="AE61" si="181">LN((AC61/1000)+1)*1000</f>
        <v>33.679696457411424</v>
      </c>
      <c r="AF61" s="100">
        <f>(AD61-SMOW!AN$14*AE61)</f>
        <v>-0.14565456507692787</v>
      </c>
      <c r="AG61" s="101">
        <f t="shared" ref="AG61" si="182">AF61*1000</f>
        <v>-145.65456507692787</v>
      </c>
      <c r="AH61" s="2"/>
      <c r="AJ61" s="75" t="s">
        <v>227</v>
      </c>
      <c r="AK61" s="75">
        <v>28</v>
      </c>
      <c r="AL61" s="75">
        <v>0</v>
      </c>
      <c r="AM61" s="75">
        <v>0</v>
      </c>
      <c r="AN61" s="75">
        <v>0</v>
      </c>
    </row>
    <row r="62" spans="1:40" s="75" customFormat="1" x14ac:dyDescent="0.25">
      <c r="A62" s="75">
        <v>4995</v>
      </c>
      <c r="B62" s="75" t="s">
        <v>145</v>
      </c>
      <c r="C62" s="75" t="s">
        <v>48</v>
      </c>
      <c r="D62" s="75" t="s">
        <v>158</v>
      </c>
      <c r="E62" s="75" t="s">
        <v>218</v>
      </c>
      <c r="F62" s="75">
        <v>17.1088476807064</v>
      </c>
      <c r="G62" s="75">
        <v>16.9641392530263</v>
      </c>
      <c r="H62" s="75">
        <v>3.90592980021672E-3</v>
      </c>
      <c r="I62" s="75">
        <v>32.9841047474699</v>
      </c>
      <c r="J62" s="75">
        <v>32.451802508525603</v>
      </c>
      <c r="K62" s="75">
        <v>1.5594271466121501E-3</v>
      </c>
      <c r="L62" s="75">
        <v>-0.17041247147522201</v>
      </c>
      <c r="M62" s="75">
        <v>3.9351648583785797E-3</v>
      </c>
      <c r="N62" s="75">
        <v>6.7394315358867596</v>
      </c>
      <c r="O62" s="75">
        <v>3.8661088787637502E-3</v>
      </c>
      <c r="P62" s="75">
        <v>12.431740417004701</v>
      </c>
      <c r="Q62" s="75">
        <v>1.5284006141424299E-3</v>
      </c>
      <c r="R62" s="75">
        <v>17.188487459589901</v>
      </c>
      <c r="S62" s="75">
        <v>0.153988850787215</v>
      </c>
      <c r="T62" s="75">
        <v>1552.8065501496401</v>
      </c>
      <c r="U62" s="75">
        <v>0.12099036613486799</v>
      </c>
      <c r="V62" s="76">
        <v>45175.651423611111</v>
      </c>
      <c r="W62" s="75">
        <v>2.5</v>
      </c>
      <c r="X62" s="75">
        <v>6.6440592758648196E-3</v>
      </c>
      <c r="Y62" s="75">
        <v>5.6914062996665203E-3</v>
      </c>
      <c r="Z62" s="100">
        <f>((((N62/1000)+1)/((SMOW!$Z$4/1000)+1))-1)*1000</f>
        <v>17.330025151378603</v>
      </c>
      <c r="AA62" s="100">
        <f>((((P62/1000)+1)/((SMOW!$AA$4/1000)+1))-1)*1000</f>
        <v>33.377983362701926</v>
      </c>
      <c r="AB62" s="100">
        <f>Z62*SMOW!$AN$6</f>
        <v>18.229703588526757</v>
      </c>
      <c r="AC62" s="100">
        <f>AA62*SMOW!$AN$12</f>
        <v>35.048198911653529</v>
      </c>
      <c r="AD62" s="100">
        <f t="shared" ref="AD62" si="183">LN((AB62/1000)+1)*1000</f>
        <v>18.065534706948227</v>
      </c>
      <c r="AE62" s="100">
        <f t="shared" ref="AE62" si="184">LN((AC62/1000)+1)*1000</f>
        <v>34.447994629797059</v>
      </c>
      <c r="AF62" s="100">
        <f>(AD62-SMOW!AN$14*AE62)</f>
        <v>-0.12300645758461926</v>
      </c>
      <c r="AG62" s="101">
        <f t="shared" ref="AG62" si="185">AF62*1000</f>
        <v>-123.00645758461926</v>
      </c>
      <c r="AH62" s="2">
        <f t="shared" si="143"/>
        <v>-134.33051133077356</v>
      </c>
      <c r="AI62" s="75">
        <f t="shared" ref="AI62" si="186">STDEV(AG61:AG62)</f>
        <v>16.014630388853274</v>
      </c>
      <c r="AJ62" s="75" t="s">
        <v>228</v>
      </c>
      <c r="AK62" s="75">
        <v>28</v>
      </c>
      <c r="AL62" s="75">
        <v>0</v>
      </c>
      <c r="AM62" s="75">
        <v>0</v>
      </c>
      <c r="AN62" s="75">
        <v>0</v>
      </c>
    </row>
    <row r="63" spans="1:40" s="75" customFormat="1" x14ac:dyDescent="0.25">
      <c r="A63" s="75">
        <v>4996</v>
      </c>
      <c r="B63" s="75" t="s">
        <v>157</v>
      </c>
      <c r="C63" s="75" t="s">
        <v>48</v>
      </c>
      <c r="D63" s="75" t="s">
        <v>158</v>
      </c>
      <c r="E63" s="75" t="s">
        <v>219</v>
      </c>
      <c r="F63" s="75">
        <v>17.1311143164707</v>
      </c>
      <c r="G63" s="75">
        <v>16.9860310175794</v>
      </c>
      <c r="H63" s="75">
        <v>4.4351594516155897E-3</v>
      </c>
      <c r="I63" s="75">
        <v>33.025780647796402</v>
      </c>
      <c r="J63" s="75">
        <v>32.492146846168403</v>
      </c>
      <c r="K63" s="75">
        <v>1.5618189517755401E-3</v>
      </c>
      <c r="L63" s="75">
        <v>-0.16982251719747701</v>
      </c>
      <c r="M63" s="75">
        <v>4.2022106035380698E-3</v>
      </c>
      <c r="N63" s="75">
        <v>6.7614711634868501</v>
      </c>
      <c r="O63" s="75">
        <v>4.3899430383214297E-3</v>
      </c>
      <c r="P63" s="75">
        <v>12.4725871290761</v>
      </c>
      <c r="Q63" s="75">
        <v>1.5307448316945001E-3</v>
      </c>
      <c r="R63" s="75">
        <v>16.907408752869699</v>
      </c>
      <c r="S63" s="75">
        <v>0.12758685770372999</v>
      </c>
      <c r="T63" s="75">
        <v>1483.99443695944</v>
      </c>
      <c r="U63" s="75">
        <v>0.168871750565356</v>
      </c>
      <c r="V63" s="76">
        <v>45175.807557870372</v>
      </c>
      <c r="W63" s="75">
        <v>2.5</v>
      </c>
      <c r="X63" s="75">
        <v>7.41595112987848E-2</v>
      </c>
      <c r="Y63" s="75">
        <v>7.5890726490983204E-2</v>
      </c>
      <c r="Z63" s="100">
        <f>((((N63/1000)+1)/((SMOW!$Z$4/1000)+1))-1)*1000</f>
        <v>17.352296629179254</v>
      </c>
      <c r="AA63" s="100">
        <f>((((P63/1000)+1)/((SMOW!$AA$4/1000)+1))-1)*1000</f>
        <v>33.419675154120696</v>
      </c>
      <c r="AB63" s="100">
        <f>Z63*SMOW!$AN$6</f>
        <v>18.253131277479188</v>
      </c>
      <c r="AC63" s="100">
        <f>AA63*SMOW!$AN$12</f>
        <v>35.091976936908971</v>
      </c>
      <c r="AD63" s="100">
        <f t="shared" ref="AD63" si="187">LN((AB63/1000)+1)*1000</f>
        <v>18.088542697540923</v>
      </c>
      <c r="AE63" s="100">
        <f t="shared" ref="AE63" si="188">LN((AC63/1000)+1)*1000</f>
        <v>34.4902893746386</v>
      </c>
      <c r="AF63" s="100">
        <f>(AD63-SMOW!AN$14*AE63)</f>
        <v>-0.12233009226825686</v>
      </c>
      <c r="AG63" s="101">
        <f t="shared" ref="AG63" si="189">AF63*1000</f>
        <v>-122.33009226825686</v>
      </c>
      <c r="AK63" s="75">
        <v>28</v>
      </c>
      <c r="AL63" s="75">
        <v>0</v>
      </c>
      <c r="AM63" s="75">
        <v>0</v>
      </c>
      <c r="AN63" s="75">
        <v>0</v>
      </c>
    </row>
    <row r="64" spans="1:40" s="75" customFormat="1" x14ac:dyDescent="0.25">
      <c r="A64" s="75">
        <v>4997</v>
      </c>
      <c r="B64" s="75" t="s">
        <v>157</v>
      </c>
      <c r="C64" s="75" t="s">
        <v>48</v>
      </c>
      <c r="D64" s="75" t="s">
        <v>158</v>
      </c>
      <c r="E64" s="75" t="s">
        <v>220</v>
      </c>
      <c r="F64" s="75">
        <v>17.216604981502002</v>
      </c>
      <c r="G64" s="75">
        <v>17.070078310981799</v>
      </c>
      <c r="H64" s="75">
        <v>4.1641407918056898E-3</v>
      </c>
      <c r="I64" s="75">
        <v>33.176131312173297</v>
      </c>
      <c r="J64" s="75">
        <v>32.637680240069798</v>
      </c>
      <c r="K64" s="75">
        <v>1.08761638390691E-3</v>
      </c>
      <c r="L64" s="75">
        <v>-0.16261685577506799</v>
      </c>
      <c r="M64" s="75">
        <v>4.1723569555587496E-3</v>
      </c>
      <c r="N64" s="75">
        <v>6.8460902519073503</v>
      </c>
      <c r="O64" s="75">
        <v>4.1216874114682698E-3</v>
      </c>
      <c r="P64" s="75">
        <v>12.619946400248301</v>
      </c>
      <c r="Q64" s="75">
        <v>1.0659770497957E-3</v>
      </c>
      <c r="R64" s="75">
        <v>17.062040193501101</v>
      </c>
      <c r="S64" s="75">
        <v>0.13080503119699199</v>
      </c>
      <c r="T64" s="75">
        <v>1494.9329787941199</v>
      </c>
      <c r="U64" s="75">
        <v>0.12539861398854499</v>
      </c>
      <c r="V64" s="76">
        <v>45175.92114583333</v>
      </c>
      <c r="W64" s="75">
        <v>2.5</v>
      </c>
      <c r="X64" s="75">
        <v>4.04662776936539E-4</v>
      </c>
      <c r="Y64" s="75">
        <v>7.0569048184438896E-4</v>
      </c>
      <c r="Z64" s="100">
        <f>((((N64/1000)+1)/((SMOW!$Z$4/1000)+1))-1)*1000</f>
        <v>17.437805884756852</v>
      </c>
      <c r="AA64" s="100">
        <f>((((P64/1000)+1)/((SMOW!$AA$4/1000)+1))-1)*1000</f>
        <v>33.570083147464793</v>
      </c>
      <c r="AB64" s="100">
        <f>Z64*SMOW!$AN$6</f>
        <v>18.343079697613547</v>
      </c>
      <c r="AC64" s="100">
        <f>AA64*SMOW!$AN$12</f>
        <v>35.249911261800428</v>
      </c>
      <c r="AD64" s="100">
        <f t="shared" ref="AD64" si="190">LN((AB64/1000)+1)*1000</f>
        <v>18.176874807468447</v>
      </c>
      <c r="AE64" s="100">
        <f t="shared" ref="AE64" si="191">LN((AC64/1000)+1)*1000</f>
        <v>34.642857726849435</v>
      </c>
      <c r="AF64" s="100">
        <f>(AD64-SMOW!AN$14*AE64)</f>
        <v>-0.11455407230805648</v>
      </c>
      <c r="AG64" s="101">
        <f t="shared" ref="AG64" si="192">AF64*1000</f>
        <v>-114.55407230805648</v>
      </c>
      <c r="AH64" s="2">
        <f t="shared" si="143"/>
        <v>-118.44208228815667</v>
      </c>
      <c r="AI64" s="75">
        <f t="shared" ref="AI64" si="193">STDEV(AG63:AG64)</f>
        <v>5.4984764444996408</v>
      </c>
      <c r="AK64" s="75">
        <v>28</v>
      </c>
      <c r="AL64" s="75">
        <v>0</v>
      </c>
      <c r="AM64" s="75">
        <v>0</v>
      </c>
      <c r="AN64" s="75">
        <v>0</v>
      </c>
    </row>
    <row r="65" spans="1:40" s="75" customFormat="1" x14ac:dyDescent="0.25">
      <c r="A65" s="75">
        <v>4998</v>
      </c>
      <c r="B65" s="75" t="s">
        <v>145</v>
      </c>
      <c r="C65" s="75" t="s">
        <v>48</v>
      </c>
      <c r="D65" s="75" t="s">
        <v>158</v>
      </c>
      <c r="E65" s="75" t="s">
        <v>221</v>
      </c>
      <c r="F65" s="75">
        <v>15.9899253126994</v>
      </c>
      <c r="G65" s="75">
        <v>15.863432789119599</v>
      </c>
      <c r="H65" s="75">
        <v>3.89909253250019E-3</v>
      </c>
      <c r="I65" s="75">
        <v>30.8466481809523</v>
      </c>
      <c r="J65" s="75">
        <v>30.3804530742912</v>
      </c>
      <c r="K65" s="75">
        <v>1.56418459470157E-3</v>
      </c>
      <c r="L65" s="75">
        <v>-0.17744643410611799</v>
      </c>
      <c r="M65" s="75">
        <v>3.69660154887345E-3</v>
      </c>
      <c r="N65" s="75">
        <v>5.6319165720077198</v>
      </c>
      <c r="O65" s="75">
        <v>3.85934131693554E-3</v>
      </c>
      <c r="P65" s="75">
        <v>10.3368109192907</v>
      </c>
      <c r="Q65" s="75">
        <v>1.53306340752676E-3</v>
      </c>
      <c r="R65" s="75">
        <v>13.223523959106601</v>
      </c>
      <c r="S65" s="75">
        <v>0.13480481655570101</v>
      </c>
      <c r="T65" s="75">
        <v>1606.3512437264801</v>
      </c>
      <c r="U65" s="75">
        <v>0.28451120725937801</v>
      </c>
      <c r="V65" s="76">
        <v>45176.512928240743</v>
      </c>
      <c r="W65" s="75">
        <v>2.5</v>
      </c>
      <c r="X65" s="75">
        <v>0.14473309055505901</v>
      </c>
      <c r="Y65" s="75">
        <v>0.14638308754552901</v>
      </c>
      <c r="Z65" s="100">
        <f>((((N65/1000)+1)/((SMOW!$Z$4/1000)+1))-1)*1000</f>
        <v>16.210859465835004</v>
      </c>
      <c r="AA65" s="100">
        <f>((((P65/1000)+1)/((SMOW!$AA$4/1000)+1))-1)*1000</f>
        <v>31.239711780320476</v>
      </c>
      <c r="AB65" s="100">
        <f>Z65*SMOW!$AN$6</f>
        <v>17.052437050498266</v>
      </c>
      <c r="AC65" s="100">
        <f>AA65*SMOW!$AN$12</f>
        <v>32.802929419722943</v>
      </c>
      <c r="AD65" s="100">
        <f t="shared" ref="AD65" si="194">LN((AB65/1000)+1)*1000</f>
        <v>16.908676258855476</v>
      </c>
      <c r="AE65" s="100">
        <f t="shared" ref="AE65" si="195">LN((AC65/1000)+1)*1000</f>
        <v>32.276396932526993</v>
      </c>
      <c r="AF65" s="100">
        <f>(AD65-SMOW!AN$14*AE65)</f>
        <v>-0.13326132151877701</v>
      </c>
      <c r="AG65" s="101">
        <f t="shared" ref="AG65" si="196">AF65*1000</f>
        <v>-133.26132151877701</v>
      </c>
      <c r="AH65" s="2"/>
      <c r="AJ65" s="75" t="s">
        <v>223</v>
      </c>
      <c r="AK65" s="75">
        <v>28</v>
      </c>
      <c r="AL65" s="75">
        <v>0</v>
      </c>
      <c r="AM65" s="75">
        <v>0</v>
      </c>
      <c r="AN65" s="75">
        <v>0</v>
      </c>
    </row>
    <row r="66" spans="1:40" s="75" customFormat="1" x14ac:dyDescent="0.25">
      <c r="A66" s="75">
        <v>4999</v>
      </c>
      <c r="B66" s="75" t="s">
        <v>145</v>
      </c>
      <c r="C66" s="75" t="s">
        <v>48</v>
      </c>
      <c r="D66" s="75" t="s">
        <v>158</v>
      </c>
      <c r="E66" s="75" t="s">
        <v>222</v>
      </c>
      <c r="F66" s="75">
        <v>16.373267174148101</v>
      </c>
      <c r="G66" s="75">
        <v>16.240670263593401</v>
      </c>
      <c r="H66" s="75">
        <v>4.4442106805519903E-3</v>
      </c>
      <c r="I66" s="75">
        <v>31.560033140090201</v>
      </c>
      <c r="J66" s="75">
        <v>31.072251640681699</v>
      </c>
      <c r="K66" s="75">
        <v>1.47588056690582E-3</v>
      </c>
      <c r="L66" s="75">
        <v>-0.16547860268657699</v>
      </c>
      <c r="M66" s="75">
        <v>4.50247051522414E-3</v>
      </c>
      <c r="N66" s="75">
        <v>6.01135026640417</v>
      </c>
      <c r="O66" s="75">
        <v>4.39890199005466E-3</v>
      </c>
      <c r="P66" s="75">
        <v>11.036002293531499</v>
      </c>
      <c r="Q66" s="75">
        <v>1.4465162862927401E-3</v>
      </c>
      <c r="R66" s="75">
        <v>14.8065226205385</v>
      </c>
      <c r="S66" s="75">
        <v>0.13230450709570199</v>
      </c>
      <c r="T66" s="75">
        <v>1577.4271825189601</v>
      </c>
      <c r="U66" s="75">
        <v>0.14745777083651199</v>
      </c>
      <c r="V66" s="76">
        <v>45176.647939814815</v>
      </c>
      <c r="W66" s="75">
        <v>2.5</v>
      </c>
      <c r="X66" s="75">
        <v>5.0465469769505701E-2</v>
      </c>
      <c r="Y66" s="75">
        <v>5.2966257372438999E-2</v>
      </c>
      <c r="Z66" s="100">
        <f>((((N66/1000)+1)/((SMOW!$Z$4/1000)+1))-1)*1000</f>
        <v>16.594284687666772</v>
      </c>
      <c r="AA66" s="100">
        <f>((((P66/1000)+1)/((SMOW!$AA$4/1000)+1))-1)*1000</f>
        <v>31.953368754369826</v>
      </c>
      <c r="AB66" s="100">
        <f>Z66*SMOW!$AN$6</f>
        <v>17.455767575486121</v>
      </c>
      <c r="AC66" s="100">
        <f>AA66*SMOW!$AN$12</f>
        <v>33.552297388104172</v>
      </c>
      <c r="AD66" s="100">
        <f t="shared" ref="AD66" si="197">LN((AB66/1000)+1)*1000</f>
        <v>17.305165719408585</v>
      </c>
      <c r="AE66" s="100">
        <f t="shared" ref="AE66" si="198">LN((AC66/1000)+1)*1000</f>
        <v>33.001701073374328</v>
      </c>
      <c r="AF66" s="100">
        <f>(AD66-SMOW!AN$14*AE66)</f>
        <v>-0.11973244733306032</v>
      </c>
      <c r="AG66" s="101">
        <f t="shared" ref="AG66" si="199">AF66*1000</f>
        <v>-119.73244733306032</v>
      </c>
      <c r="AH66" s="2">
        <f t="shared" si="143"/>
        <v>-126.49688442591867</v>
      </c>
      <c r="AI66" s="75">
        <f t="shared" ref="AI66" si="200">STDEV(AG65:AG66)</f>
        <v>9.5663586785399009</v>
      </c>
      <c r="AK66" s="75">
        <v>28</v>
      </c>
      <c r="AL66" s="75">
        <v>0</v>
      </c>
      <c r="AM66" s="75">
        <v>0</v>
      </c>
      <c r="AN66" s="75">
        <v>0</v>
      </c>
    </row>
    <row r="67" spans="1:40" s="75" customFormat="1" x14ac:dyDescent="0.25">
      <c r="A67" s="75">
        <v>5000</v>
      </c>
      <c r="B67" s="75" t="s">
        <v>145</v>
      </c>
      <c r="C67" s="75" t="s">
        <v>48</v>
      </c>
      <c r="D67" s="75" t="s">
        <v>158</v>
      </c>
      <c r="E67" s="75" t="s">
        <v>225</v>
      </c>
      <c r="F67" s="75">
        <v>16.954696263216402</v>
      </c>
      <c r="G67" s="75">
        <v>16.812569376593501</v>
      </c>
      <c r="H67" s="75">
        <v>3.6443852884675198E-3</v>
      </c>
      <c r="I67" s="75">
        <v>32.6906820633574</v>
      </c>
      <c r="J67" s="75">
        <v>32.167708736909503</v>
      </c>
      <c r="K67" s="75">
        <v>1.2681661307405499E-3</v>
      </c>
      <c r="L67" s="75">
        <v>-0.17198083649474999</v>
      </c>
      <c r="M67" s="75">
        <v>3.45640674258309E-3</v>
      </c>
      <c r="N67" s="75">
        <v>6.5868516908011898</v>
      </c>
      <c r="O67" s="75">
        <v>3.6072308111132498E-3</v>
      </c>
      <c r="P67" s="75">
        <v>12.1441557025947</v>
      </c>
      <c r="Q67" s="75">
        <v>1.24293455918978E-3</v>
      </c>
      <c r="R67" s="75">
        <v>16.2020363354853</v>
      </c>
      <c r="S67" s="75">
        <v>0.134149291923117</v>
      </c>
      <c r="T67" s="75">
        <v>1595.99317466652</v>
      </c>
      <c r="U67" s="75">
        <v>0.13024032889787801</v>
      </c>
      <c r="V67" s="76">
        <v>45176.788310185184</v>
      </c>
      <c r="W67" s="75">
        <v>2.5</v>
      </c>
      <c r="X67" s="75">
        <v>2.96332789643746E-2</v>
      </c>
      <c r="Y67" s="75">
        <v>3.1232586051321499E-2</v>
      </c>
      <c r="Z67" s="100">
        <f>((((N67/1000)+1)/((SMOW!$Z$4/1000)+1))-1)*1000</f>
        <v>17.175840212578784</v>
      </c>
      <c r="AA67" s="100">
        <f>((((P67/1000)+1)/((SMOW!$AA$4/1000)+1))-1)*1000</f>
        <v>33.084448796015579</v>
      </c>
      <c r="AB67" s="100">
        <f>Z67*SMOW!$AN$6</f>
        <v>18.067514225984933</v>
      </c>
      <c r="AC67" s="100">
        <f>AA67*SMOW!$AN$12</f>
        <v>34.73997604004154</v>
      </c>
      <c r="AD67" s="100">
        <f t="shared" ref="AD67:AD68" si="201">LN((AB67/1000)+1)*1000</f>
        <v>17.906236386972214</v>
      </c>
      <c r="AE67" s="100">
        <f t="shared" ref="AE67:AE68" si="202">LN((AC67/1000)+1)*1000</f>
        <v>34.150164274381503</v>
      </c>
      <c r="AF67" s="100">
        <f>(AD67-SMOW!AN$14*AE67)</f>
        <v>-0.12505034990121899</v>
      </c>
      <c r="AG67" s="101">
        <f t="shared" ref="AG67:AG68" si="203">AF67*1000</f>
        <v>-125.05034990121899</v>
      </c>
      <c r="AJ67" s="75" t="s">
        <v>223</v>
      </c>
      <c r="AK67" s="75">
        <v>28</v>
      </c>
      <c r="AL67" s="75">
        <v>0</v>
      </c>
      <c r="AM67" s="75">
        <v>0</v>
      </c>
      <c r="AN67" s="75">
        <v>0</v>
      </c>
    </row>
    <row r="68" spans="1:40" s="75" customFormat="1" x14ac:dyDescent="0.25">
      <c r="A68" s="75">
        <v>5001</v>
      </c>
      <c r="B68" s="75" t="s">
        <v>157</v>
      </c>
      <c r="C68" s="75" t="s">
        <v>48</v>
      </c>
      <c r="D68" s="75" t="s">
        <v>158</v>
      </c>
      <c r="E68" s="75" t="s">
        <v>226</v>
      </c>
      <c r="F68" s="75">
        <v>17.090672237230098</v>
      </c>
      <c r="G68" s="75">
        <v>16.946269491100701</v>
      </c>
      <c r="H68" s="75">
        <v>3.1420888279949798E-3</v>
      </c>
      <c r="I68" s="75">
        <v>32.9422335951012</v>
      </c>
      <c r="J68" s="75">
        <v>32.411267535294797</v>
      </c>
      <c r="K68" s="75">
        <v>1.2490350472201301E-3</v>
      </c>
      <c r="L68" s="75">
        <v>-0.16687976753493999</v>
      </c>
      <c r="M68" s="75">
        <v>3.2277546431779E-3</v>
      </c>
      <c r="N68" s="75">
        <v>6.7214413909038004</v>
      </c>
      <c r="O68" s="75">
        <v>3.1100552588260002E-3</v>
      </c>
      <c r="P68" s="75">
        <v>12.390702337646999</v>
      </c>
      <c r="Q68" s="75">
        <v>1.2241841097927299E-3</v>
      </c>
      <c r="R68" s="75">
        <v>16.427304619586899</v>
      </c>
      <c r="S68" s="75">
        <v>0.14962375748706699</v>
      </c>
      <c r="T68" s="75">
        <v>1624.1355922627799</v>
      </c>
      <c r="U68" s="75">
        <v>0.16986461113059301</v>
      </c>
      <c r="V68" s="76">
        <v>45176.906597222223</v>
      </c>
      <c r="W68" s="75">
        <v>2.5</v>
      </c>
      <c r="X68" s="75">
        <v>2.5443108978899002E-3</v>
      </c>
      <c r="Y68" s="75">
        <v>9.0023226170478608E-3</v>
      </c>
      <c r="Z68" s="100">
        <f>((((N68/1000)+1)/((SMOW!$Z$4/1000)+1))-1)*1000</f>
        <v>17.311845755524136</v>
      </c>
      <c r="AA68" s="100">
        <f>((((P68/1000)+1)/((SMOW!$AA$4/1000)+1))-1)*1000</f>
        <v>33.336096244790838</v>
      </c>
      <c r="AB68" s="100">
        <f>Z68*SMOW!$AN$6</f>
        <v>18.210580419636315</v>
      </c>
      <c r="AC68" s="100">
        <f>AA68*SMOW!$AN$12</f>
        <v>35.004215785877747</v>
      </c>
      <c r="AD68" s="100">
        <f t="shared" si="201"/>
        <v>18.046753730121999</v>
      </c>
      <c r="AE68" s="100">
        <f t="shared" si="202"/>
        <v>34.405499932107034</v>
      </c>
      <c r="AF68" s="100">
        <f>(AD68-SMOW!AN$14*AE68)</f>
        <v>-0.11935023403051659</v>
      </c>
      <c r="AG68" s="101">
        <f t="shared" si="203"/>
        <v>-119.35023403051659</v>
      </c>
      <c r="AH68" s="2">
        <f t="shared" si="143"/>
        <v>-122.20029196586779</v>
      </c>
      <c r="AI68" s="75">
        <f t="shared" ref="AI68" si="204">STDEV(AG67:AG68)</f>
        <v>4.0305905857227327</v>
      </c>
      <c r="AK68" s="75">
        <v>28</v>
      </c>
      <c r="AL68" s="75">
        <v>0</v>
      </c>
      <c r="AM68" s="75">
        <v>0</v>
      </c>
      <c r="AN68" s="75">
        <v>0</v>
      </c>
    </row>
    <row r="69" spans="1:40" s="75" customFormat="1" x14ac:dyDescent="0.25">
      <c r="A69" s="75">
        <v>5002</v>
      </c>
      <c r="B69" s="75" t="s">
        <v>229</v>
      </c>
      <c r="C69" s="75" t="s">
        <v>63</v>
      </c>
      <c r="D69" s="75" t="s">
        <v>98</v>
      </c>
      <c r="E69" s="75" t="s">
        <v>230</v>
      </c>
      <c r="F69" s="75">
        <v>16.122483617739501</v>
      </c>
      <c r="G69" s="75">
        <v>15.993896140524701</v>
      </c>
      <c r="H69" s="75">
        <v>5.1013969631118102E-3</v>
      </c>
      <c r="I69" s="75">
        <v>31.194991691633</v>
      </c>
      <c r="J69" s="75">
        <v>30.718315805025401</v>
      </c>
      <c r="K69" s="75">
        <v>1.6362117108228401E-3</v>
      </c>
      <c r="L69" s="75">
        <v>-0.225374604528706</v>
      </c>
      <c r="M69" s="75">
        <v>5.0777655773254502E-3</v>
      </c>
      <c r="N69" s="75">
        <v>5.7631234462432399</v>
      </c>
      <c r="O69" s="75">
        <v>5.0493882639926898E-3</v>
      </c>
      <c r="P69" s="75">
        <v>10.6782237495178</v>
      </c>
      <c r="Q69" s="75">
        <v>1.6036574642990899E-3</v>
      </c>
      <c r="R69" s="75">
        <v>13.4108765921876</v>
      </c>
      <c r="S69" s="75">
        <v>0.14139727723637299</v>
      </c>
      <c r="T69" s="75">
        <v>1464.71150321762</v>
      </c>
      <c r="U69" s="75">
        <v>0.15272542893168201</v>
      </c>
      <c r="V69" s="76">
        <v>45177.474016203705</v>
      </c>
      <c r="W69" s="75">
        <v>2.5</v>
      </c>
      <c r="X69" s="75">
        <v>9.4877447789962599E-2</v>
      </c>
      <c r="Y69" s="75">
        <v>9.6846453017656403E-2</v>
      </c>
      <c r="Z69" s="100">
        <f>((((N69/1000)+1)/((SMOW!$Z$4/1000)+1))-1)*1000</f>
        <v>16.343446596610356</v>
      </c>
      <c r="AA69" s="100">
        <f>((((P69/1000)+1)/((SMOW!$AA$4/1000)+1))-1)*1000</f>
        <v>31.588188114980653</v>
      </c>
      <c r="AB69" s="100">
        <f>Z69*SMOW!$AN$6</f>
        <v>17.191907367048593</v>
      </c>
      <c r="AC69" s="100">
        <f>AA69*SMOW!$AN$12</f>
        <v>33.168843314533667</v>
      </c>
      <c r="AD69" s="100">
        <f t="shared" ref="AD69:AD70" si="205">LN((AB69/1000)+1)*1000</f>
        <v>17.045798740873465</v>
      </c>
      <c r="AE69" s="100">
        <f t="shared" ref="AE69:AE70" si="206">LN((AC69/1000)+1)*1000</f>
        <v>32.630626262729869</v>
      </c>
      <c r="AF69" s="100">
        <f>(AD69-SMOW!AN$14*AE69)</f>
        <v>-0.18317192584790831</v>
      </c>
      <c r="AG69" s="101">
        <f t="shared" ref="AG69:AG70" si="207">AF69*1000</f>
        <v>-183.17192584790831</v>
      </c>
      <c r="AK69" s="75">
        <v>28</v>
      </c>
      <c r="AL69" s="75">
        <v>0</v>
      </c>
      <c r="AM69" s="75">
        <v>0</v>
      </c>
      <c r="AN69" s="75">
        <v>0</v>
      </c>
    </row>
    <row r="70" spans="1:40" s="75" customFormat="1" x14ac:dyDescent="0.25">
      <c r="A70" s="75">
        <v>5003</v>
      </c>
      <c r="B70" s="75" t="s">
        <v>229</v>
      </c>
      <c r="C70" s="75" t="s">
        <v>63</v>
      </c>
      <c r="D70" s="75" t="s">
        <v>98</v>
      </c>
      <c r="E70" s="75" t="s">
        <v>231</v>
      </c>
      <c r="F70" s="75">
        <v>17.311702100955799</v>
      </c>
      <c r="G70" s="75">
        <v>17.163561518063201</v>
      </c>
      <c r="H70" s="75">
        <v>4.1895048634647998E-3</v>
      </c>
      <c r="I70" s="75">
        <v>33.422600033907997</v>
      </c>
      <c r="J70" s="75">
        <v>32.876206163808398</v>
      </c>
      <c r="K70" s="75">
        <v>1.7763884891903101E-3</v>
      </c>
      <c r="L70" s="75">
        <v>-0.195075336427593</v>
      </c>
      <c r="M70" s="75">
        <v>4.1852881821872901E-3</v>
      </c>
      <c r="N70" s="75">
        <v>6.9402178570283999</v>
      </c>
      <c r="O70" s="75">
        <v>4.1467928966276097E-3</v>
      </c>
      <c r="P70" s="75">
        <v>12.861511353433301</v>
      </c>
      <c r="Q70" s="75">
        <v>1.74104527020464E-3</v>
      </c>
      <c r="R70" s="75">
        <v>17.3430662963484</v>
      </c>
      <c r="S70" s="75">
        <v>0.14369431921401901</v>
      </c>
      <c r="T70" s="75">
        <v>1477.6866583354799</v>
      </c>
      <c r="U70" s="75">
        <v>0.142787192998866</v>
      </c>
      <c r="V70" s="76">
        <v>45177.579618055555</v>
      </c>
      <c r="W70" s="75">
        <v>2.5</v>
      </c>
      <c r="X70" s="75">
        <v>1.48931756152573E-2</v>
      </c>
      <c r="Y70" s="75">
        <v>1.7033171031158499E-2</v>
      </c>
      <c r="Z70" s="100">
        <f>((((N70/1000)+1)/((SMOW!$Z$4/1000)+1))-1)*1000</f>
        <v>17.532923683747814</v>
      </c>
      <c r="AA70" s="100">
        <f>((((P70/1000)+1)/((SMOW!$AA$4/1000)+1))-1)*1000</f>
        <v>33.816645848146806</v>
      </c>
      <c r="AB70" s="100">
        <f>Z70*SMOW!$AN$6</f>
        <v>18.44313548324871</v>
      </c>
      <c r="AC70" s="100">
        <f>AA70*SMOW!$AN$12</f>
        <v>35.508811821603395</v>
      </c>
      <c r="AD70" s="100">
        <f t="shared" si="205"/>
        <v>18.275123494512506</v>
      </c>
      <c r="AE70" s="100">
        <f t="shared" si="206"/>
        <v>34.89291154361333</v>
      </c>
      <c r="AF70" s="100">
        <f>(AD70-SMOW!AN$14*AE70)</f>
        <v>-0.1483338005153314</v>
      </c>
      <c r="AG70" s="101">
        <f t="shared" si="207"/>
        <v>-148.3338005153314</v>
      </c>
      <c r="AH70" s="2">
        <f t="shared" si="143"/>
        <v>-165.75286318161986</v>
      </c>
      <c r="AI70" s="75">
        <f t="shared" ref="AI70" si="208">STDEV(AG69:AG70)</f>
        <v>24.634274666492093</v>
      </c>
      <c r="AK70" s="75">
        <v>28</v>
      </c>
      <c r="AL70" s="75">
        <v>0</v>
      </c>
      <c r="AM70" s="75">
        <v>0</v>
      </c>
      <c r="AN70" s="75">
        <v>0</v>
      </c>
    </row>
    <row r="71" spans="1:40" s="75" customFormat="1" x14ac:dyDescent="0.25">
      <c r="A71" s="75">
        <v>5004</v>
      </c>
      <c r="B71" s="75" t="s">
        <v>229</v>
      </c>
      <c r="C71" s="75" t="s">
        <v>48</v>
      </c>
      <c r="D71" s="75" t="s">
        <v>135</v>
      </c>
      <c r="E71" s="75" t="s">
        <v>232</v>
      </c>
      <c r="F71" s="75">
        <v>17.073108767755599</v>
      </c>
      <c r="G71" s="75">
        <v>16.929000735177802</v>
      </c>
      <c r="H71" s="75">
        <v>4.8393930682633698E-3</v>
      </c>
      <c r="I71" s="75">
        <v>32.993925986496301</v>
      </c>
      <c r="J71" s="75">
        <v>32.461310114569002</v>
      </c>
      <c r="K71" s="75">
        <v>1.3086399152876401E-3</v>
      </c>
      <c r="L71" s="75">
        <v>-0.21057100531461401</v>
      </c>
      <c r="M71" s="75">
        <v>4.7947303585547203E-3</v>
      </c>
      <c r="N71" s="75">
        <v>6.7040569808528003</v>
      </c>
      <c r="O71" s="75">
        <v>4.7900554966482899E-3</v>
      </c>
      <c r="P71" s="75">
        <v>12.441366251589001</v>
      </c>
      <c r="Q71" s="75">
        <v>1.28260307290764E-3</v>
      </c>
      <c r="R71" s="75">
        <v>16.414466461315001</v>
      </c>
      <c r="S71" s="75">
        <v>0.15361638460032201</v>
      </c>
      <c r="T71" s="75">
        <v>1296.18013288729</v>
      </c>
      <c r="U71" s="75">
        <v>0.13219646905011001</v>
      </c>
      <c r="V71" s="76">
        <v>45177.686469907407</v>
      </c>
      <c r="W71" s="75">
        <v>2.5</v>
      </c>
      <c r="X71" s="75">
        <v>3.56390814218073E-2</v>
      </c>
      <c r="Y71" s="75">
        <v>3.2190347892648699E-2</v>
      </c>
      <c r="Z71" s="100">
        <f>((((N71/1000)+1)/((SMOW!$Z$4/1000)+1))-1)*1000</f>
        <v>17.294278466749581</v>
      </c>
      <c r="AA71" s="100">
        <f>((((P71/1000)+1)/((SMOW!$AA$4/1000)+1))-1)*1000</f>
        <v>33.387808346583505</v>
      </c>
      <c r="AB71" s="100">
        <f>Z71*SMOW!$AN$6</f>
        <v>18.192101135018039</v>
      </c>
      <c r="AC71" s="100">
        <f>AA71*SMOW!$AN$12</f>
        <v>35.058515532212759</v>
      </c>
      <c r="AD71" s="100">
        <f t="shared" ref="AD71:AD72" si="209">LN((AB71/1000)+1)*1000</f>
        <v>18.028604780716094</v>
      </c>
      <c r="AE71" s="100">
        <f t="shared" ref="AE71:AE72" si="210">LN((AC71/1000)+1)*1000</f>
        <v>34.457961865290059</v>
      </c>
      <c r="AF71" s="100">
        <f>(AD71-SMOW!AN$14*AE71)</f>
        <v>-0.16519908415705942</v>
      </c>
      <c r="AG71" s="101">
        <f t="shared" ref="AG71:AG72" si="211">AF71*1000</f>
        <v>-165.19908415705942</v>
      </c>
      <c r="AK71" s="75">
        <v>28</v>
      </c>
      <c r="AL71" s="75">
        <v>0</v>
      </c>
      <c r="AM71" s="75">
        <v>0</v>
      </c>
      <c r="AN71" s="75">
        <v>0</v>
      </c>
    </row>
    <row r="72" spans="1:40" s="75" customFormat="1" x14ac:dyDescent="0.25">
      <c r="A72" s="75">
        <v>5005</v>
      </c>
      <c r="B72" s="75" t="s">
        <v>145</v>
      </c>
      <c r="C72" s="75" t="s">
        <v>48</v>
      </c>
      <c r="D72" s="75" t="s">
        <v>135</v>
      </c>
      <c r="E72" s="75" t="s">
        <v>233</v>
      </c>
      <c r="F72" s="75">
        <v>16.7404602677558</v>
      </c>
      <c r="G72" s="75">
        <v>16.601882894118901</v>
      </c>
      <c r="H72" s="75">
        <v>3.9407554297361301E-3</v>
      </c>
      <c r="I72" s="75">
        <v>32.319396474697001</v>
      </c>
      <c r="J72" s="75">
        <v>31.808111847986599</v>
      </c>
      <c r="K72" s="75">
        <v>1.4111026257531899E-3</v>
      </c>
      <c r="L72" s="75">
        <v>-0.192800161618076</v>
      </c>
      <c r="M72" s="75">
        <v>4.0854175582919899E-3</v>
      </c>
      <c r="N72" s="75">
        <v>6.37479982951184</v>
      </c>
      <c r="O72" s="75">
        <v>3.9005794612853501E-3</v>
      </c>
      <c r="P72" s="75">
        <v>11.780257252471801</v>
      </c>
      <c r="Q72" s="75">
        <v>1.3830271741198099E-3</v>
      </c>
      <c r="R72" s="75">
        <v>15.2880774697259</v>
      </c>
      <c r="S72" s="75">
        <v>0.147060576487339</v>
      </c>
      <c r="T72" s="75">
        <v>1688.89113787017</v>
      </c>
      <c r="U72" s="75">
        <v>0.24647799200322801</v>
      </c>
      <c r="V72" s="76">
        <v>45177.796898148146</v>
      </c>
      <c r="W72" s="75">
        <v>2.5</v>
      </c>
      <c r="X72" s="75">
        <v>1.5469962303584999E-2</v>
      </c>
      <c r="Y72" s="75">
        <v>1.7503402336766401E-2</v>
      </c>
      <c r="Z72" s="100">
        <f>((((N72/1000)+1)/((SMOW!$Z$4/1000)+1))-1)*1000</f>
        <v>16.96155762999463</v>
      </c>
      <c r="AA72" s="100">
        <f>((((P72/1000)+1)/((SMOW!$AA$4/1000)+1))-1)*1000</f>
        <v>32.713021635521812</v>
      </c>
      <c r="AB72" s="100">
        <f>Z72*SMOW!$AN$6</f>
        <v>17.842107284530936</v>
      </c>
      <c r="AC72" s="100">
        <f>AA72*SMOW!$AN$12</f>
        <v>34.349962872957185</v>
      </c>
      <c r="AD72" s="100">
        <f t="shared" si="209"/>
        <v>17.684805199660683</v>
      </c>
      <c r="AE72" s="100">
        <f t="shared" si="210"/>
        <v>33.773174212839351</v>
      </c>
      <c r="AF72" s="100">
        <f>(AD72-SMOW!AN$14*AE72)</f>
        <v>-0.14743078471849458</v>
      </c>
      <c r="AG72" s="101">
        <f t="shared" si="211"/>
        <v>-147.43078471849458</v>
      </c>
      <c r="AK72" s="75">
        <v>28</v>
      </c>
      <c r="AL72" s="75">
        <v>0</v>
      </c>
      <c r="AM72" s="75">
        <v>0</v>
      </c>
      <c r="AN72" s="75">
        <v>0</v>
      </c>
    </row>
    <row r="73" spans="1:40" s="75" customFormat="1" x14ac:dyDescent="0.25">
      <c r="A73" s="75">
        <v>5006</v>
      </c>
      <c r="B73" s="75" t="s">
        <v>229</v>
      </c>
      <c r="C73" s="75" t="s">
        <v>48</v>
      </c>
      <c r="D73" s="75" t="s">
        <v>135</v>
      </c>
      <c r="E73" s="75" t="s">
        <v>234</v>
      </c>
      <c r="F73" s="75">
        <v>15.474914864012799</v>
      </c>
      <c r="G73" s="75">
        <v>15.3563991740067</v>
      </c>
      <c r="H73" s="75">
        <v>4.0363753873809902E-3</v>
      </c>
      <c r="I73" s="75">
        <v>29.932603443107599</v>
      </c>
      <c r="J73" s="75">
        <v>29.493366463553802</v>
      </c>
      <c r="K73" s="75">
        <v>2.17222919017715E-3</v>
      </c>
      <c r="L73" s="75">
        <v>-0.21609831874976301</v>
      </c>
      <c r="M73" s="75">
        <v>4.1375331799729303E-3</v>
      </c>
      <c r="N73" s="75">
        <v>5.1221566505125198</v>
      </c>
      <c r="O73" s="75">
        <v>3.9952245742658401E-3</v>
      </c>
      <c r="P73" s="75">
        <v>9.4409521151696207</v>
      </c>
      <c r="Q73" s="75">
        <v>2.1290102814659801E-3</v>
      </c>
      <c r="R73" s="75">
        <v>9.9888557012758596</v>
      </c>
      <c r="S73" s="75">
        <v>0.133705268481458</v>
      </c>
      <c r="T73" s="75">
        <v>1573.46060821743</v>
      </c>
      <c r="U73" s="75">
        <v>0.314949002678586</v>
      </c>
      <c r="V73" s="76">
        <v>45180.468113425923</v>
      </c>
      <c r="W73" s="75">
        <v>2.5</v>
      </c>
      <c r="X73" s="75">
        <v>3.1263378293081998E-2</v>
      </c>
      <c r="Y73" s="75">
        <v>3.2577220284045902E-2</v>
      </c>
      <c r="Z73" s="100">
        <f>((((N73/1000)+1)/((SMOW!$Z$4/1000)+1))-1)*1000</f>
        <v>15.695737024504774</v>
      </c>
      <c r="AA73" s="100">
        <f>((((P73/1000)+1)/((SMOW!$AA$4/1000)+1))-1)*1000</f>
        <v>30.32531851564557</v>
      </c>
      <c r="AB73" s="100">
        <f>Z73*SMOW!$AN$6</f>
        <v>16.510572319476722</v>
      </c>
      <c r="AC73" s="100">
        <f>AA73*SMOW!$AN$12</f>
        <v>31.842780429427322</v>
      </c>
      <c r="AD73" s="100">
        <f t="shared" ref="AD73" si="212">LN((AB73/1000)+1)*1000</f>
        <v>16.375754739975342</v>
      </c>
      <c r="AE73" s="100">
        <f t="shared" ref="AE73" si="213">LN((AC73/1000)+1)*1000</f>
        <v>31.346310908633406</v>
      </c>
      <c r="AF73" s="100">
        <f>(AD73-SMOW!AN$14*AE73)</f>
        <v>-0.17509741978309634</v>
      </c>
      <c r="AG73" s="101">
        <f t="shared" ref="AG73" si="214">AF73*1000</f>
        <v>-175.09741978309634</v>
      </c>
      <c r="AK73" s="75">
        <v>28</v>
      </c>
      <c r="AL73" s="75">
        <v>0</v>
      </c>
      <c r="AM73" s="75">
        <v>0</v>
      </c>
      <c r="AN73" s="75">
        <v>0</v>
      </c>
    </row>
    <row r="74" spans="1:40" s="75" customFormat="1" x14ac:dyDescent="0.25">
      <c r="A74" s="75">
        <v>5007</v>
      </c>
      <c r="B74" s="75" t="s">
        <v>229</v>
      </c>
      <c r="C74" s="75" t="s">
        <v>48</v>
      </c>
      <c r="D74" s="75" t="s">
        <v>135</v>
      </c>
      <c r="E74" s="75" t="s">
        <v>235</v>
      </c>
      <c r="F74" s="75">
        <v>15.3028030808452</v>
      </c>
      <c r="G74" s="75">
        <v>15.1868957639965</v>
      </c>
      <c r="H74" s="75">
        <v>4.5824890180230799E-3</v>
      </c>
      <c r="I74" s="75">
        <v>29.558982658150601</v>
      </c>
      <c r="J74" s="75">
        <v>29.130538335444001</v>
      </c>
      <c r="K74" s="75">
        <v>1.4309164530867001E-3</v>
      </c>
      <c r="L74" s="75">
        <v>-0.194028477117931</v>
      </c>
      <c r="M74" s="75">
        <v>4.5871211457782796E-3</v>
      </c>
      <c r="N74" s="75">
        <v>4.9517995455263497</v>
      </c>
      <c r="O74" s="75">
        <v>4.5357705810369197E-3</v>
      </c>
      <c r="P74" s="75">
        <v>9.0747649300702093</v>
      </c>
      <c r="Q74" s="75">
        <v>1.40244678338319E-3</v>
      </c>
      <c r="R74" s="75">
        <v>10.084257633437799</v>
      </c>
      <c r="S74" s="75">
        <v>0.15622903190644</v>
      </c>
      <c r="T74" s="75">
        <v>1458.23223369629</v>
      </c>
      <c r="U74" s="75">
        <v>0.23041014464911999</v>
      </c>
      <c r="V74" s="76">
        <v>45180.573171296295</v>
      </c>
      <c r="W74" s="75">
        <v>2.5</v>
      </c>
      <c r="X74" s="75">
        <v>2.52536230358695E-3</v>
      </c>
      <c r="Y74" s="75">
        <v>3.4486953204422599E-3</v>
      </c>
      <c r="Z74" s="100">
        <f>((((N74/1000)+1)/((SMOW!$Z$4/1000)+1))-1)*1000</f>
        <v>15.523587814419981</v>
      </c>
      <c r="AA74" s="100">
        <f>((((P74/1000)+1)/((SMOW!$AA$4/1000)+1))-1)*1000</f>
        <v>29.951555268440842</v>
      </c>
      <c r="AB74" s="100">
        <f>Z74*SMOW!$AN$6</f>
        <v>16.329486080684095</v>
      </c>
      <c r="AC74" s="100">
        <f>AA74*SMOW!$AN$12</f>
        <v>31.450314279164477</v>
      </c>
      <c r="AD74" s="100">
        <f t="shared" ref="AD74" si="215">LN((AB74/1000)+1)*1000</f>
        <v>16.197593906787073</v>
      </c>
      <c r="AE74" s="100">
        <f t="shared" ref="AE74" si="216">LN((AC74/1000)+1)*1000</f>
        <v>30.965883953294323</v>
      </c>
      <c r="AF74" s="100">
        <f>(AD74-SMOW!AN$14*AE74)</f>
        <v>-0.15239282055232906</v>
      </c>
      <c r="AG74" s="101">
        <f t="shared" ref="AG74" si="217">AF74*1000</f>
        <v>-152.39282055232906</v>
      </c>
      <c r="AK74" s="75">
        <v>28</v>
      </c>
      <c r="AL74" s="75">
        <v>0</v>
      </c>
      <c r="AM74" s="75">
        <v>0</v>
      </c>
      <c r="AN74" s="75">
        <v>0</v>
      </c>
    </row>
    <row r="75" spans="1:40" s="75" customFormat="1" x14ac:dyDescent="0.25">
      <c r="A75" s="75">
        <v>5008</v>
      </c>
      <c r="B75" s="75" t="s">
        <v>229</v>
      </c>
      <c r="C75" s="75" t="s">
        <v>48</v>
      </c>
      <c r="D75" s="75" t="s">
        <v>135</v>
      </c>
      <c r="E75" s="75" t="s">
        <v>236</v>
      </c>
      <c r="F75" s="75">
        <v>13.174453542253501</v>
      </c>
      <c r="G75" s="75">
        <v>13.088424889240301</v>
      </c>
      <c r="H75" s="75">
        <v>3.97760857577187E-3</v>
      </c>
      <c r="I75" s="75">
        <v>25.425367081947201</v>
      </c>
      <c r="J75" s="75">
        <v>25.107518741851099</v>
      </c>
      <c r="K75" s="75">
        <v>1.4335770397994E-3</v>
      </c>
      <c r="L75" s="75">
        <v>-0.168345006457046</v>
      </c>
      <c r="M75" s="75">
        <v>4.0052733091473901E-3</v>
      </c>
      <c r="N75" s="75">
        <v>2.8451485125740099</v>
      </c>
      <c r="O75" s="75">
        <v>3.9370568898040303E-3</v>
      </c>
      <c r="P75" s="75">
        <v>5.0233922198835597</v>
      </c>
      <c r="Q75" s="75">
        <v>1.40505443477424E-3</v>
      </c>
      <c r="R75" s="75">
        <v>4.2589723976380496</v>
      </c>
      <c r="S75" s="75">
        <v>0.13967320686311699</v>
      </c>
      <c r="T75" s="75">
        <v>1459.8159282153599</v>
      </c>
      <c r="U75" s="75">
        <v>0.121837869097151</v>
      </c>
      <c r="V75" s="76">
        <v>45180.677939814814</v>
      </c>
      <c r="W75" s="75">
        <v>2.5</v>
      </c>
      <c r="X75" s="75">
        <v>1.4041075112879499E-2</v>
      </c>
      <c r="Y75" s="75">
        <v>1.5527212722190299E-2</v>
      </c>
      <c r="Z75" s="100">
        <f>((((N75/1000)+1)/((SMOW!$Z$4/1000)+1))-1)*1000</f>
        <v>13.394775451255558</v>
      </c>
      <c r="AA75" s="100">
        <f>((((P75/1000)+1)/((SMOW!$AA$4/1000)+1))-1)*1000</f>
        <v>25.816363537510824</v>
      </c>
      <c r="AB75" s="100">
        <f>Z75*SMOW!$AN$6</f>
        <v>14.090157629796563</v>
      </c>
      <c r="AC75" s="100">
        <f>AA75*SMOW!$AN$12</f>
        <v>27.108199875529998</v>
      </c>
      <c r="AD75" s="100">
        <f t="shared" ref="AD75:AD76" si="218">LN((AB75/1000)+1)*1000</f>
        <v>13.991814066376181</v>
      </c>
      <c r="AE75" s="100">
        <f t="shared" ref="AE75:AE76" si="219">LN((AC75/1000)+1)*1000</f>
        <v>26.74728067983509</v>
      </c>
      <c r="AF75" s="100">
        <f>(AD75-SMOW!AN$14*AE75)</f>
        <v>-0.13075013257674684</v>
      </c>
      <c r="AG75" s="101">
        <f t="shared" ref="AG75:AG76" si="220">AF75*1000</f>
        <v>-130.75013257674684</v>
      </c>
      <c r="AK75" s="75">
        <v>28</v>
      </c>
      <c r="AL75" s="75">
        <v>0</v>
      </c>
      <c r="AM75" s="75">
        <v>0</v>
      </c>
      <c r="AN75" s="75">
        <v>0</v>
      </c>
    </row>
    <row r="76" spans="1:40" s="75" customFormat="1" x14ac:dyDescent="0.25">
      <c r="A76" s="75">
        <v>5009</v>
      </c>
      <c r="B76" s="75" t="s">
        <v>229</v>
      </c>
      <c r="C76" s="75" t="s">
        <v>48</v>
      </c>
      <c r="D76" s="75" t="s">
        <v>135</v>
      </c>
      <c r="E76" s="75" t="s">
        <v>237</v>
      </c>
      <c r="F76" s="75">
        <v>11.623425303028499</v>
      </c>
      <c r="G76" s="75">
        <v>11.556391753353701</v>
      </c>
      <c r="H76" s="75">
        <v>5.0723766736191197E-3</v>
      </c>
      <c r="I76" s="75">
        <v>22.4404252571608</v>
      </c>
      <c r="J76" s="75">
        <v>22.192343406098601</v>
      </c>
      <c r="K76" s="75">
        <v>1.15251898115753E-3</v>
      </c>
      <c r="L76" s="75">
        <v>-0.16116556506638199</v>
      </c>
      <c r="M76" s="75">
        <v>4.8818010654256196E-3</v>
      </c>
      <c r="N76" s="75">
        <v>1.30993299319854</v>
      </c>
      <c r="O76" s="75">
        <v>5.0206638361075797E-3</v>
      </c>
      <c r="P76" s="75">
        <v>2.0978391229646101</v>
      </c>
      <c r="Q76" s="75">
        <v>1.1295883378952599E-3</v>
      </c>
      <c r="R76" s="75">
        <v>-9.1751924436228594E-2</v>
      </c>
      <c r="S76" s="75">
        <v>0.138242271659824</v>
      </c>
      <c r="T76" s="75">
        <v>1524.35796470432</v>
      </c>
      <c r="U76" s="75">
        <v>0.14861122654692999</v>
      </c>
      <c r="V76" s="76">
        <v>45180.782581018517</v>
      </c>
      <c r="W76" s="75">
        <v>2.5</v>
      </c>
      <c r="X76" s="75">
        <v>1.6112906075445299E-2</v>
      </c>
      <c r="Y76" s="75">
        <v>1.7446274158113399E-2</v>
      </c>
      <c r="Z76" s="100">
        <f>((((N76/1000)+1)/((SMOW!$Z$4/1000)+1))-1)*1000</f>
        <v>11.843409930033966</v>
      </c>
      <c r="AA76" s="100">
        <f>((((P76/1000)+1)/((SMOW!$AA$4/1000)+1))-1)*1000</f>
        <v>22.830283549274633</v>
      </c>
      <c r="AB76" s="100">
        <f>Z76*SMOW!$AN$6</f>
        <v>12.458253846490155</v>
      </c>
      <c r="AC76" s="100">
        <f>AA76*SMOW!$AN$12</f>
        <v>23.972698121078341</v>
      </c>
      <c r="AD76" s="100">
        <f t="shared" si="218"/>
        <v>12.381288379647</v>
      </c>
      <c r="AE76" s="100">
        <f t="shared" si="219"/>
        <v>23.689864270744451</v>
      </c>
      <c r="AF76" s="100">
        <f>(AD76-SMOW!AN$14*AE76)</f>
        <v>-0.12695995530607185</v>
      </c>
      <c r="AG76" s="101">
        <f t="shared" si="220"/>
        <v>-126.95995530607185</v>
      </c>
      <c r="AK76" s="75">
        <v>28</v>
      </c>
      <c r="AL76" s="75">
        <v>0</v>
      </c>
      <c r="AM76" s="75">
        <v>0</v>
      </c>
      <c r="AN76" s="75">
        <v>0</v>
      </c>
    </row>
    <row r="77" spans="1:40" s="75" customFormat="1" x14ac:dyDescent="0.25">
      <c r="A77" s="75">
        <v>5010</v>
      </c>
      <c r="B77" s="75" t="s">
        <v>229</v>
      </c>
      <c r="C77" s="75" t="s">
        <v>48</v>
      </c>
      <c r="D77" s="75" t="s">
        <v>135</v>
      </c>
      <c r="E77" s="75" t="s">
        <v>238</v>
      </c>
      <c r="F77" s="75">
        <v>11.301591315971599</v>
      </c>
      <c r="G77" s="75">
        <v>11.2382050865056</v>
      </c>
      <c r="H77" s="75">
        <v>4.4245999440365299E-3</v>
      </c>
      <c r="I77" s="75">
        <v>21.839610135548099</v>
      </c>
      <c r="J77" s="75">
        <v>21.604542185580499</v>
      </c>
      <c r="K77" s="75">
        <v>1.36769042252235E-3</v>
      </c>
      <c r="L77" s="75">
        <v>-0.16899318748088399</v>
      </c>
      <c r="M77" s="75">
        <v>4.3716563053464797E-3</v>
      </c>
      <c r="N77" s="75">
        <v>0.99138010093207096</v>
      </c>
      <c r="O77" s="75">
        <v>4.3794911848315798E-3</v>
      </c>
      <c r="P77" s="75">
        <v>1.50897788449292</v>
      </c>
      <c r="Q77" s="75">
        <v>1.34047870481583E-3</v>
      </c>
      <c r="R77" s="75">
        <v>-1.4624923293605501</v>
      </c>
      <c r="S77" s="75">
        <v>0.144672612050708</v>
      </c>
      <c r="T77" s="75">
        <v>1531.43406397794</v>
      </c>
      <c r="U77" s="75">
        <v>0.24066303649050999</v>
      </c>
      <c r="V77" s="76">
        <v>45181.446134259262</v>
      </c>
      <c r="W77" s="75">
        <v>2.5</v>
      </c>
      <c r="X77" s="75">
        <v>2.0590613185798402E-2</v>
      </c>
      <c r="Y77" s="75">
        <v>2.1571837469011802E-2</v>
      </c>
      <c r="Z77" s="100">
        <f>((((N77/1000)+1)/((SMOW!$Z$4/1000)+1))-1)*1000</f>
        <v>11.52150595791368</v>
      </c>
      <c r="AA77" s="100">
        <f>((((P77/1000)+1)/((SMOW!$AA$4/1000)+1))-1)*1000</f>
        <v>22.229239335823216</v>
      </c>
      <c r="AB77" s="100">
        <f>Z77*SMOW!$AN$6</f>
        <v>12.119638412036768</v>
      </c>
      <c r="AC77" s="100">
        <f>AA77*SMOW!$AN$12</f>
        <v>23.341577992614166</v>
      </c>
      <c r="AD77" s="100">
        <f t="shared" ref="AD77" si="221">LN((AB77/1000)+1)*1000</f>
        <v>12.04678365260683</v>
      </c>
      <c r="AE77" s="100">
        <f t="shared" ref="AE77" si="222">LN((AC77/1000)+1)*1000</f>
        <v>23.073329568848408</v>
      </c>
      <c r="AF77" s="100">
        <f>(AD77-SMOW!AN$14*AE77)</f>
        <v>-0.13593435974512857</v>
      </c>
      <c r="AG77" s="101">
        <f t="shared" ref="AG77" si="223">AF77*1000</f>
        <v>-135.93435974512857</v>
      </c>
      <c r="AH77" s="2">
        <f t="shared" ref="AH77:AH89" si="224">AVERAGE(AG76:AG77)</f>
        <v>-131.4471575256002</v>
      </c>
      <c r="AI77" s="75">
        <f t="shared" ref="AI77" si="225">STDEV(AG76:AG77)</f>
        <v>6.3458622359676662</v>
      </c>
      <c r="AK77" s="75">
        <v>28</v>
      </c>
      <c r="AL77" s="75">
        <v>0</v>
      </c>
      <c r="AM77" s="75">
        <v>0</v>
      </c>
      <c r="AN77" s="75">
        <v>0</v>
      </c>
    </row>
    <row r="78" spans="1:40" s="75" customFormat="1" x14ac:dyDescent="0.25">
      <c r="A78" s="75">
        <v>5011</v>
      </c>
      <c r="B78" s="75" t="s">
        <v>239</v>
      </c>
      <c r="C78" s="75" t="s">
        <v>48</v>
      </c>
      <c r="D78" s="75" t="s">
        <v>135</v>
      </c>
      <c r="E78" s="75" t="s">
        <v>240</v>
      </c>
      <c r="F78" s="75">
        <v>11.392123838712999</v>
      </c>
      <c r="G78" s="75">
        <v>11.3277218127383</v>
      </c>
      <c r="H78" s="75">
        <v>4.7801300791125703E-3</v>
      </c>
      <c r="I78" s="75">
        <v>21.982002924815198</v>
      </c>
      <c r="J78" s="75">
        <v>21.743881925594099</v>
      </c>
      <c r="K78" s="75">
        <v>1.43150790317726E-3</v>
      </c>
      <c r="L78" s="75">
        <v>-0.15304784397539101</v>
      </c>
      <c r="M78" s="75">
        <v>4.8447913983461202E-3</v>
      </c>
      <c r="N78" s="75">
        <v>1.08098964536572</v>
      </c>
      <c r="O78" s="75">
        <v>4.7313966931735096E-3</v>
      </c>
      <c r="P78" s="75">
        <v>1.64853761130569</v>
      </c>
      <c r="Q78" s="75">
        <v>1.4030264659172899E-3</v>
      </c>
      <c r="R78" s="75">
        <v>-0.69272124408867297</v>
      </c>
      <c r="S78" s="75">
        <v>0.14481906196754499</v>
      </c>
      <c r="T78" s="75">
        <v>1469.8915828833599</v>
      </c>
      <c r="U78" s="75">
        <v>0.138199746619588</v>
      </c>
      <c r="V78" s="76">
        <v>45181.551851851851</v>
      </c>
      <c r="W78" s="75">
        <v>2.5</v>
      </c>
      <c r="X78" s="75">
        <v>2.1198569912033699E-2</v>
      </c>
      <c r="Y78" s="75">
        <v>1.89216079676656E-2</v>
      </c>
      <c r="Z78" s="100">
        <f>((((N78/1000)+1)/((SMOW!$Z$4/1000)+1))-1)*1000</f>
        <v>11.612058167588701</v>
      </c>
      <c r="AA78" s="100">
        <f>((((P78/1000)+1)/((SMOW!$AA$4/1000)+1))-1)*1000</f>
        <v>22.371686419705661</v>
      </c>
      <c r="AB78" s="100">
        <f>Z78*SMOW!$AN$6</f>
        <v>12.214891588373355</v>
      </c>
      <c r="AC78" s="100">
        <f>AA78*SMOW!$AN$12</f>
        <v>23.491153048603788</v>
      </c>
      <c r="AD78" s="100">
        <f t="shared" ref="AD78" si="226">LN((AB78/1000)+1)*1000</f>
        <v>12.140891790362891</v>
      </c>
      <c r="AE78" s="100">
        <f t="shared" ref="AE78" si="227">LN((AC78/1000)+1)*1000</f>
        <v>23.219482260260186</v>
      </c>
      <c r="AF78" s="100">
        <f>(AD78-SMOW!AN$14*AE78)</f>
        <v>-0.11899484305448738</v>
      </c>
      <c r="AG78" s="101">
        <f t="shared" ref="AG78" si="228">AF78*1000</f>
        <v>-118.99484305448738</v>
      </c>
      <c r="AK78" s="75">
        <v>28</v>
      </c>
      <c r="AL78" s="75">
        <v>0</v>
      </c>
      <c r="AM78" s="75">
        <v>0</v>
      </c>
      <c r="AN78" s="75">
        <v>0</v>
      </c>
    </row>
    <row r="79" spans="1:40" s="75" customFormat="1" x14ac:dyDescent="0.25">
      <c r="A79" s="75">
        <v>5012</v>
      </c>
      <c r="B79" s="75" t="s">
        <v>229</v>
      </c>
      <c r="C79" s="75" t="s">
        <v>48</v>
      </c>
      <c r="D79" s="75" t="s">
        <v>135</v>
      </c>
      <c r="E79" s="75" t="s">
        <v>241</v>
      </c>
      <c r="F79" s="75">
        <v>11.385983082006501</v>
      </c>
      <c r="G79" s="75">
        <v>11.3216501460833</v>
      </c>
      <c r="H79" s="75">
        <v>5.1643430958020903E-3</v>
      </c>
      <c r="I79" s="75">
        <v>21.985086962697601</v>
      </c>
      <c r="J79" s="75">
        <v>21.746899631820899</v>
      </c>
      <c r="K79" s="75">
        <v>1.2887020063042101E-3</v>
      </c>
      <c r="L79" s="75">
        <v>-0.16071285951810199</v>
      </c>
      <c r="M79" s="75">
        <v>5.0155149071715302E-3</v>
      </c>
      <c r="N79" s="75">
        <v>1.07043491631996</v>
      </c>
      <c r="O79" s="75">
        <v>6.6979605936397096E-3</v>
      </c>
      <c r="P79" s="75">
        <v>1.65156028883423</v>
      </c>
      <c r="Q79" s="75">
        <v>1.2630618507342101E-3</v>
      </c>
      <c r="R79" s="75">
        <v>-0.86628522310248901</v>
      </c>
      <c r="S79" s="75">
        <v>0.127674144612861</v>
      </c>
      <c r="T79" s="75">
        <v>1491.09398484437</v>
      </c>
      <c r="U79" s="75">
        <v>0.15358861440059701</v>
      </c>
      <c r="V79" s="76">
        <v>45181.657118055555</v>
      </c>
      <c r="W79" s="75">
        <v>2.5</v>
      </c>
      <c r="X79" s="75">
        <v>1.49004161152978E-2</v>
      </c>
      <c r="Y79" s="75">
        <v>1.3782841354787301E-2</v>
      </c>
      <c r="Z79" s="100">
        <f>((((N79/1000)+1)/((SMOW!$Z$4/1000)+1))-1)*1000</f>
        <v>11.601392405993227</v>
      </c>
      <c r="AA79" s="100">
        <f>((((P79/1000)+1)/((SMOW!$AA$4/1000)+1))-1)*1000</f>
        <v>22.374771633536739</v>
      </c>
      <c r="AB79" s="100">
        <f>Z79*SMOW!$AN$6</f>
        <v>12.2036721198075</v>
      </c>
      <c r="AC79" s="100">
        <f>AA79*SMOW!$AN$12</f>
        <v>23.494392644802925</v>
      </c>
      <c r="AD79" s="100">
        <f t="shared" ref="AD79" si="229">LN((AB79/1000)+1)*1000</f>
        <v>12.129807651176467</v>
      </c>
      <c r="AE79" s="100">
        <f t="shared" ref="AE79" si="230">LN((AC79/1000)+1)*1000</f>
        <v>23.22264749628847</v>
      </c>
      <c r="AF79" s="100">
        <f>(AD79-SMOW!AN$14*AE79)</f>
        <v>-0.1317502268638453</v>
      </c>
      <c r="AG79" s="101">
        <f t="shared" ref="AG79" si="231">AF79*1000</f>
        <v>-131.75022686384528</v>
      </c>
      <c r="AH79" s="2">
        <f t="shared" si="224"/>
        <v>-125.37253495916633</v>
      </c>
      <c r="AI79" s="75">
        <f t="shared" ref="AI79" si="232">STDEV(AG78:AG79)</f>
        <v>9.0194183882340742</v>
      </c>
      <c r="AK79" s="75">
        <v>28</v>
      </c>
      <c r="AL79" s="75">
        <v>0</v>
      </c>
      <c r="AM79" s="75">
        <v>0</v>
      </c>
      <c r="AN79" s="75">
        <v>0</v>
      </c>
    </row>
    <row r="80" spans="1:40" s="75" customFormat="1" x14ac:dyDescent="0.25">
      <c r="A80" s="75">
        <v>5013</v>
      </c>
      <c r="B80" s="75" t="s">
        <v>229</v>
      </c>
      <c r="C80" s="75" t="s">
        <v>48</v>
      </c>
      <c r="D80" s="75" t="s">
        <v>135</v>
      </c>
      <c r="E80" s="75" t="s">
        <v>242</v>
      </c>
      <c r="F80" s="75">
        <v>11.3116480223645</v>
      </c>
      <c r="G80" s="75">
        <v>11.248149398522999</v>
      </c>
      <c r="H80" s="75">
        <v>4.1701708305024298E-3</v>
      </c>
      <c r="I80" s="75">
        <v>21.820650967993402</v>
      </c>
      <c r="J80" s="75">
        <v>21.5859880619753</v>
      </c>
      <c r="K80" s="75">
        <v>1.2680718875268001E-3</v>
      </c>
      <c r="L80" s="75">
        <v>-0.14925229819994801</v>
      </c>
      <c r="M80" s="75">
        <v>4.3400960052685199E-3</v>
      </c>
      <c r="N80" s="75">
        <v>1.0013342792878599</v>
      </c>
      <c r="O80" s="75">
        <v>4.1276559739711303E-3</v>
      </c>
      <c r="P80" s="75">
        <v>1.4903959306022201</v>
      </c>
      <c r="Q80" s="75">
        <v>1.24284219105006E-3</v>
      </c>
      <c r="R80" s="75">
        <v>-1.17197006374854</v>
      </c>
      <c r="S80" s="75">
        <v>0.156867922750099</v>
      </c>
      <c r="T80" s="75">
        <v>1287.6782860805499</v>
      </c>
      <c r="U80" s="75">
        <v>0.103557002417446</v>
      </c>
      <c r="V80" s="76">
        <v>45181.761828703704</v>
      </c>
      <c r="W80" s="75">
        <v>2.5</v>
      </c>
      <c r="X80" s="75">
        <v>2.9385667355776302E-2</v>
      </c>
      <c r="Y80" s="75">
        <v>3.2722069184572898E-2</v>
      </c>
      <c r="Z80" s="100">
        <f>((((N80/1000)+1)/((SMOW!$Z$4/1000)+1))-1)*1000</f>
        <v>11.531564851208209</v>
      </c>
      <c r="AA80" s="100">
        <f>((((P80/1000)+1)/((SMOW!$AA$4/1000)+1))-1)*1000</f>
        <v>22.21027293910516</v>
      </c>
      <c r="AB80" s="100">
        <f>Z80*SMOW!$AN$6</f>
        <v>12.130219507077665</v>
      </c>
      <c r="AC80" s="100">
        <f>AA80*SMOW!$AN$12</f>
        <v>23.321662528052141</v>
      </c>
      <c r="AD80" s="100">
        <f t="shared" ref="AD80:AD81" si="233">LN((AB80/1000)+1)*1000</f>
        <v>12.057237989554928</v>
      </c>
      <c r="AE80" s="100">
        <f t="shared" ref="AE80:AE81" si="234">LN((AC80/1000)+1)*1000</f>
        <v>23.053868170247519</v>
      </c>
      <c r="AF80" s="100">
        <f>(AD80-SMOW!AN$14*AE80)</f>
        <v>-0.1152044043357634</v>
      </c>
      <c r="AG80" s="101">
        <f t="shared" ref="AG80:AG81" si="235">AF80*1000</f>
        <v>-115.2044043357634</v>
      </c>
      <c r="AK80" s="75">
        <v>28</v>
      </c>
      <c r="AL80" s="75">
        <v>0</v>
      </c>
      <c r="AM80" s="75">
        <v>0</v>
      </c>
      <c r="AN80" s="75">
        <v>0</v>
      </c>
    </row>
    <row r="81" spans="1:40" s="75" customFormat="1" x14ac:dyDescent="0.25">
      <c r="A81" s="75">
        <v>5014</v>
      </c>
      <c r="B81" s="75" t="s">
        <v>229</v>
      </c>
      <c r="C81" s="75" t="s">
        <v>48</v>
      </c>
      <c r="D81" s="75" t="s">
        <v>135</v>
      </c>
      <c r="E81" s="75" t="s">
        <v>243</v>
      </c>
      <c r="F81" s="75">
        <v>11.2680209099819</v>
      </c>
      <c r="G81" s="75">
        <v>11.205009237672501</v>
      </c>
      <c r="H81" s="75">
        <v>4.7169418594825204E-3</v>
      </c>
      <c r="I81" s="75">
        <v>21.7197699424486</v>
      </c>
      <c r="J81" s="75">
        <v>21.487256442944702</v>
      </c>
      <c r="K81" s="75">
        <v>1.2991448500578699E-3</v>
      </c>
      <c r="L81" s="75">
        <v>-0.14026216420234</v>
      </c>
      <c r="M81" s="75">
        <v>4.6031932793030002E-3</v>
      </c>
      <c r="N81" s="75">
        <v>0.95815194494898703</v>
      </c>
      <c r="O81" s="75">
        <v>4.6688526769075502E-3</v>
      </c>
      <c r="P81" s="75">
        <v>1.3915220449363901</v>
      </c>
      <c r="Q81" s="75">
        <v>1.2732969225306E-3</v>
      </c>
      <c r="R81" s="75">
        <v>-0.92262306360331703</v>
      </c>
      <c r="S81" s="75">
        <v>0.115305198030938</v>
      </c>
      <c r="T81" s="75">
        <v>1327.02837339281</v>
      </c>
      <c r="U81" s="75">
        <v>0.10929710672594101</v>
      </c>
      <c r="V81" s="76">
        <v>45181.869583333333</v>
      </c>
      <c r="W81" s="75">
        <v>2.5</v>
      </c>
      <c r="X81" s="75">
        <v>2.2343433549902699E-2</v>
      </c>
      <c r="Y81" s="75">
        <v>2.4966995026386801E-2</v>
      </c>
      <c r="Z81" s="100">
        <f>((((N81/1000)+1)/((SMOW!$Z$4/1000)+1))-1)*1000</f>
        <v>11.487928251803226</v>
      </c>
      <c r="AA81" s="100">
        <f>((((P81/1000)+1)/((SMOW!$AA$4/1000)+1))-1)*1000</f>
        <v>22.109353447451685</v>
      </c>
      <c r="AB81" s="100">
        <f>Z81*SMOW!$AN$6</f>
        <v>12.084317538337542</v>
      </c>
      <c r="AC81" s="100">
        <f>AA81*SMOW!$AN$12</f>
        <v>23.215693081692883</v>
      </c>
      <c r="AD81" s="100">
        <f t="shared" si="233"/>
        <v>12.011885120174927</v>
      </c>
      <c r="AE81" s="100">
        <f t="shared" si="234"/>
        <v>22.950308422204373</v>
      </c>
      <c r="AF81" s="100">
        <f>(AD81-SMOW!AN$14*AE81)</f>
        <v>-0.10587772674898233</v>
      </c>
      <c r="AG81" s="101">
        <f t="shared" si="235"/>
        <v>-105.87772674898233</v>
      </c>
      <c r="AH81" s="2">
        <f t="shared" si="224"/>
        <v>-110.54106554237286</v>
      </c>
      <c r="AI81" s="75">
        <f t="shared" ref="AI81" si="236">STDEV(AG80:AG81)</f>
        <v>6.5949569675534816</v>
      </c>
      <c r="AK81" s="75">
        <v>28</v>
      </c>
      <c r="AL81" s="75">
        <v>0</v>
      </c>
      <c r="AM81" s="75">
        <v>0</v>
      </c>
      <c r="AN81" s="75">
        <v>0</v>
      </c>
    </row>
    <row r="82" spans="1:40" s="75" customFormat="1" x14ac:dyDescent="0.25">
      <c r="A82" s="75">
        <v>5015</v>
      </c>
      <c r="B82" s="75" t="s">
        <v>229</v>
      </c>
      <c r="C82" s="75" t="s">
        <v>48</v>
      </c>
      <c r="D82" s="75" t="s">
        <v>135</v>
      </c>
      <c r="E82" s="75" t="s">
        <v>244</v>
      </c>
      <c r="F82" s="75">
        <v>10.0789028413407</v>
      </c>
      <c r="G82" s="75">
        <v>10.028448952186301</v>
      </c>
      <c r="H82" s="75">
        <v>4.9838319988289E-3</v>
      </c>
      <c r="I82" s="75">
        <v>19.485839533776101</v>
      </c>
      <c r="J82" s="75">
        <v>19.298421283146599</v>
      </c>
      <c r="K82" s="75">
        <v>1.3482493255365601E-3</v>
      </c>
      <c r="L82" s="75">
        <v>-0.16111748531515099</v>
      </c>
      <c r="M82" s="75">
        <v>4.9961885554577999E-3</v>
      </c>
      <c r="N82" s="75">
        <v>-0.218843074986874</v>
      </c>
      <c r="O82" s="75">
        <v>4.9330218735301901E-3</v>
      </c>
      <c r="P82" s="75">
        <v>-0.79796184085459698</v>
      </c>
      <c r="Q82" s="75">
        <v>1.32142441001144E-3</v>
      </c>
      <c r="R82" s="75">
        <v>-5.1498974498026602</v>
      </c>
      <c r="S82" s="75">
        <v>0.15685265785793001</v>
      </c>
      <c r="T82" s="75">
        <v>1231.6471095264801</v>
      </c>
      <c r="U82" s="75">
        <v>0.25002991128969299</v>
      </c>
      <c r="V82" s="76">
        <v>45182.447129629632</v>
      </c>
      <c r="W82" s="75">
        <v>2.5</v>
      </c>
      <c r="X82" s="75">
        <v>1.8098538173085901E-2</v>
      </c>
      <c r="Y82" s="75">
        <v>1.9307992033366202E-2</v>
      </c>
      <c r="Z82" s="100">
        <f>((((N82/1000)+1)/((SMOW!$Z$4/1000)+1))-1)*1000</f>
        <v>10.298551601076733</v>
      </c>
      <c r="AA82" s="100">
        <f>((((P82/1000)+1)/((SMOW!$AA$4/1000)+1))-1)*1000</f>
        <v>19.874571237273429</v>
      </c>
      <c r="AB82" s="100">
        <f>Z82*SMOW!$AN$6</f>
        <v>10.833195072647763</v>
      </c>
      <c r="AC82" s="100">
        <f>AA82*SMOW!$AN$12</f>
        <v>20.86908362433195</v>
      </c>
      <c r="AD82" s="100">
        <f t="shared" ref="AD82:AD83" si="237">LN((AB82/1000)+1)*1000</f>
        <v>10.774936389035016</v>
      </c>
      <c r="AE82" s="100">
        <f t="shared" ref="AE82:AE83" si="238">LN((AC82/1000)+1)*1000</f>
        <v>20.654307282748636</v>
      </c>
      <c r="AF82" s="100">
        <f>(AD82-SMOW!AN$14*AE82)</f>
        <v>-0.13053785625626446</v>
      </c>
      <c r="AG82" s="101">
        <f t="shared" ref="AG82:AG83" si="239">AF82*1000</f>
        <v>-130.53785625626446</v>
      </c>
      <c r="AK82" s="75">
        <v>28</v>
      </c>
      <c r="AL82" s="75">
        <v>0</v>
      </c>
      <c r="AM82" s="75">
        <v>0</v>
      </c>
      <c r="AN82" s="75">
        <v>0</v>
      </c>
    </row>
    <row r="83" spans="1:40" s="75" customFormat="1" x14ac:dyDescent="0.25">
      <c r="A83" s="75">
        <v>5016</v>
      </c>
      <c r="B83" s="75" t="s">
        <v>229</v>
      </c>
      <c r="C83" s="75" t="s">
        <v>48</v>
      </c>
      <c r="D83" s="75" t="s">
        <v>135</v>
      </c>
      <c r="E83" s="75" t="s">
        <v>245</v>
      </c>
      <c r="F83" s="75">
        <v>10.5444158878156</v>
      </c>
      <c r="G83" s="75">
        <v>10.489210957168201</v>
      </c>
      <c r="H83" s="75">
        <v>3.9989880619437099E-3</v>
      </c>
      <c r="I83" s="75">
        <v>20.3600777868451</v>
      </c>
      <c r="J83" s="75">
        <v>20.1555824088354</v>
      </c>
      <c r="K83" s="75">
        <v>1.25357403807223E-3</v>
      </c>
      <c r="L83" s="75">
        <v>-0.15293655469689499</v>
      </c>
      <c r="M83" s="75">
        <v>4.0164656354380003E-3</v>
      </c>
      <c r="N83" s="75">
        <v>0.241924069895705</v>
      </c>
      <c r="O83" s="75">
        <v>3.9582184122983399E-3</v>
      </c>
      <c r="P83" s="75">
        <v>5.8882472650340099E-2</v>
      </c>
      <c r="Q83" s="75">
        <v>1.2286327923874099E-3</v>
      </c>
      <c r="R83" s="75">
        <v>-3.7072346595554402</v>
      </c>
      <c r="S83" s="75">
        <v>0.14391198911230299</v>
      </c>
      <c r="T83" s="75">
        <v>1405.53570845682</v>
      </c>
      <c r="U83" s="75">
        <v>0.19421388671761899</v>
      </c>
      <c r="V83" s="76">
        <v>45182.551666666666</v>
      </c>
      <c r="W83" s="75">
        <v>2.5</v>
      </c>
      <c r="X83" s="75">
        <v>6.6313891529821006E-2</v>
      </c>
      <c r="Y83" s="75">
        <v>6.9899495696758504E-2</v>
      </c>
      <c r="Z83" s="100">
        <f>((((N83/1000)+1)/((SMOW!$Z$4/1000)+1))-1)*1000</f>
        <v>10.764165876636866</v>
      </c>
      <c r="AA83" s="100">
        <f>((((P83/1000)+1)/((SMOW!$AA$4/1000)+1))-1)*1000</f>
        <v>20.749142838891732</v>
      </c>
      <c r="AB83" s="100">
        <f>Z83*SMOW!$AN$6</f>
        <v>11.32298144952285</v>
      </c>
      <c r="AC83" s="100">
        <f>AA83*SMOW!$AN$12</f>
        <v>21.787418297907642</v>
      </c>
      <c r="AD83" s="100">
        <f t="shared" si="237"/>
        <v>11.259356328641642</v>
      </c>
      <c r="AE83" s="100">
        <f t="shared" si="238"/>
        <v>21.553464566005097</v>
      </c>
      <c r="AF83" s="100">
        <f>(AD83-SMOW!AN$14*AE83)</f>
        <v>-0.12087296220904875</v>
      </c>
      <c r="AG83" s="101">
        <f t="shared" si="239"/>
        <v>-120.87296220904875</v>
      </c>
      <c r="AH83" s="2">
        <f t="shared" si="224"/>
        <v>-125.70540923265661</v>
      </c>
      <c r="AI83" s="75">
        <f t="shared" ref="AI83" si="240">STDEV(AG82:AG83)</f>
        <v>6.8341121202357256</v>
      </c>
      <c r="AK83" s="75">
        <v>28</v>
      </c>
      <c r="AL83" s="75">
        <v>0</v>
      </c>
      <c r="AM83" s="75">
        <v>0</v>
      </c>
      <c r="AN83" s="75">
        <v>0</v>
      </c>
    </row>
    <row r="84" spans="1:40" s="75" customFormat="1" x14ac:dyDescent="0.25">
      <c r="A84" s="75">
        <v>5017</v>
      </c>
      <c r="B84" s="75" t="s">
        <v>229</v>
      </c>
      <c r="C84" s="75" t="s">
        <v>48</v>
      </c>
      <c r="D84" s="75" t="s">
        <v>135</v>
      </c>
      <c r="E84" s="75" t="s">
        <v>246</v>
      </c>
      <c r="F84" s="75">
        <v>10.0366983637464</v>
      </c>
      <c r="G84" s="75">
        <v>9.9866648498235797</v>
      </c>
      <c r="H84" s="75">
        <v>4.3208063217556698E-3</v>
      </c>
      <c r="I84" s="75">
        <v>19.374747428397299</v>
      </c>
      <c r="J84" s="75">
        <v>19.189446582888301</v>
      </c>
      <c r="K84" s="75">
        <v>1.4449988928224901E-3</v>
      </c>
      <c r="L84" s="75">
        <v>-0.145362945941438</v>
      </c>
      <c r="M84" s="75">
        <v>4.1859919941391599E-3</v>
      </c>
      <c r="N84" s="75">
        <v>-0.260617278287192</v>
      </c>
      <c r="O84" s="75">
        <v>4.2767557376582003E-3</v>
      </c>
      <c r="P84" s="75">
        <v>-0.90684364559703601</v>
      </c>
      <c r="Q84" s="75">
        <v>1.4162490373624799E-3</v>
      </c>
      <c r="R84" s="75">
        <v>-5.2175618066544702</v>
      </c>
      <c r="S84" s="75">
        <v>0.15397634558839399</v>
      </c>
      <c r="T84" s="75">
        <v>1477.58916023846</v>
      </c>
      <c r="U84" s="75">
        <v>0.143794985150588</v>
      </c>
      <c r="V84" s="76">
        <v>45182.710451388892</v>
      </c>
      <c r="W84" s="75">
        <v>2.5</v>
      </c>
      <c r="X84" s="75">
        <v>1.5147661941605901E-2</v>
      </c>
      <c r="Y84" s="75">
        <v>1.40153844612818E-2</v>
      </c>
      <c r="Z84" s="100">
        <f>((((N84/1000)+1)/((SMOW!$Z$4/1000)+1))-1)*1000</f>
        <v>10.256337945822036</v>
      </c>
      <c r="AA84" s="100">
        <f>((((P84/1000)+1)/((SMOW!$AA$4/1000)+1))-1)*1000</f>
        <v>19.763436772284095</v>
      </c>
      <c r="AB84" s="100">
        <f>Z84*SMOW!$AN$6</f>
        <v>10.788789919397299</v>
      </c>
      <c r="AC84" s="100">
        <f>AA84*SMOW!$AN$12</f>
        <v>20.752388053105832</v>
      </c>
      <c r="AD84" s="100">
        <f t="shared" ref="AD84:AD85" si="241">LN((AB84/1000)+1)*1000</f>
        <v>10.731006165098762</v>
      </c>
      <c r="AE84" s="100">
        <f t="shared" ref="AE84:AE85" si="242">LN((AC84/1000)+1)*1000</f>
        <v>20.5399907231198</v>
      </c>
      <c r="AF84" s="100">
        <f>(AD84-SMOW!AN$14*AE84)</f>
        <v>-0.11410893670849376</v>
      </c>
      <c r="AG84" s="101">
        <f t="shared" ref="AG84:AG85" si="243">AF84*1000</f>
        <v>-114.10893670849376</v>
      </c>
      <c r="AK84" s="75">
        <v>28</v>
      </c>
      <c r="AL84" s="75">
        <v>0</v>
      </c>
      <c r="AM84" s="75">
        <v>0</v>
      </c>
      <c r="AN84" s="75">
        <v>0</v>
      </c>
    </row>
    <row r="85" spans="1:40" s="75" customFormat="1" x14ac:dyDescent="0.25">
      <c r="A85" s="75">
        <v>5018</v>
      </c>
      <c r="B85" s="75" t="s">
        <v>229</v>
      </c>
      <c r="C85" s="75" t="s">
        <v>48</v>
      </c>
      <c r="D85" s="75" t="s">
        <v>135</v>
      </c>
      <c r="E85" s="75" t="s">
        <v>247</v>
      </c>
      <c r="F85" s="75">
        <v>10.1010842315782</v>
      </c>
      <c r="G85" s="75">
        <v>10.050408745561199</v>
      </c>
      <c r="H85" s="75">
        <v>5.1004818524517997E-3</v>
      </c>
      <c r="I85" s="75">
        <v>19.4981194418725</v>
      </c>
      <c r="J85" s="75">
        <v>19.310466418286101</v>
      </c>
      <c r="K85" s="75">
        <v>1.12480961111928E-3</v>
      </c>
      <c r="L85" s="75">
        <v>-0.14551752329387099</v>
      </c>
      <c r="M85" s="75">
        <v>5.0112085445151297E-3</v>
      </c>
      <c r="N85" s="75">
        <v>-0.19688782383623599</v>
      </c>
      <c r="O85" s="75">
        <v>5.0484824828782599E-3</v>
      </c>
      <c r="P85" s="75">
        <v>-0.78592625514794501</v>
      </c>
      <c r="Q85" s="75">
        <v>1.1024302765036101E-3</v>
      </c>
      <c r="R85" s="75">
        <v>-4.6416932503087196</v>
      </c>
      <c r="S85" s="75">
        <v>0.126999196183612</v>
      </c>
      <c r="T85" s="75">
        <v>1460.4186993547901</v>
      </c>
      <c r="U85" s="75">
        <v>0.103679091882678</v>
      </c>
      <c r="V85" s="76">
        <v>45182.815023148149</v>
      </c>
      <c r="W85" s="75">
        <v>2.5</v>
      </c>
      <c r="X85" s="75">
        <v>7.5568201298807702E-2</v>
      </c>
      <c r="Y85" s="75">
        <v>7.9704149717438499E-2</v>
      </c>
      <c r="Z85" s="100">
        <f>((((N85/1000)+1)/((SMOW!$Z$4/1000)+1))-1)*1000</f>
        <v>10.320737814813574</v>
      </c>
      <c r="AA85" s="100">
        <f>((((P85/1000)+1)/((SMOW!$AA$4/1000)+1))-1)*1000</f>
        <v>19.886855827720098</v>
      </c>
      <c r="AB85" s="100">
        <f>Z85*SMOW!$AN$6</f>
        <v>10.85653307110082</v>
      </c>
      <c r="AC85" s="100">
        <f>AA85*SMOW!$AN$12</f>
        <v>20.881982928787959</v>
      </c>
      <c r="AD85" s="100">
        <f t="shared" si="241"/>
        <v>10.798024005427642</v>
      </c>
      <c r="AE85" s="100">
        <f t="shared" si="242"/>
        <v>20.666942813756915</v>
      </c>
      <c r="AF85" s="100">
        <f>(AD85-SMOW!AN$14*AE85)</f>
        <v>-0.11412180023600982</v>
      </c>
      <c r="AG85" s="101">
        <f t="shared" si="243"/>
        <v>-114.12180023600982</v>
      </c>
      <c r="AH85" s="2">
        <f t="shared" si="224"/>
        <v>-114.11536847225179</v>
      </c>
      <c r="AI85" s="75">
        <f t="shared" ref="AI85" si="244">STDEV(AG84:AG85)</f>
        <v>9.0958875365860954E-3</v>
      </c>
      <c r="AK85" s="75">
        <v>28</v>
      </c>
      <c r="AL85" s="75">
        <v>0</v>
      </c>
      <c r="AM85" s="75">
        <v>0</v>
      </c>
      <c r="AN85" s="75">
        <v>0</v>
      </c>
    </row>
    <row r="86" spans="1:40" s="75" customFormat="1" x14ac:dyDescent="0.25">
      <c r="A86" s="75">
        <v>5019</v>
      </c>
      <c r="B86" s="75" t="s">
        <v>229</v>
      </c>
      <c r="C86" s="75" t="s">
        <v>48</v>
      </c>
      <c r="D86" s="75" t="s">
        <v>135</v>
      </c>
      <c r="E86" s="75" t="s">
        <v>248</v>
      </c>
      <c r="F86" s="75">
        <v>9.5999089000576596</v>
      </c>
      <c r="G86" s="75">
        <v>9.5541223289779804</v>
      </c>
      <c r="H86" s="75">
        <v>3.5575979024123801E-3</v>
      </c>
      <c r="I86" s="75">
        <v>18.543864398177998</v>
      </c>
      <c r="J86" s="75">
        <v>18.374023358509401</v>
      </c>
      <c r="K86" s="75">
        <v>1.55660692706336E-3</v>
      </c>
      <c r="L86" s="75">
        <v>-0.14736200431497401</v>
      </c>
      <c r="M86" s="75">
        <v>3.6270688252297398E-3</v>
      </c>
      <c r="N86" s="75">
        <v>-0.69295367706851396</v>
      </c>
      <c r="O86" s="75">
        <v>3.5213282217316298E-3</v>
      </c>
      <c r="P86" s="75">
        <v>-1.7211953364911801</v>
      </c>
      <c r="Q86" s="75">
        <v>1.52563650598976E-3</v>
      </c>
      <c r="R86" s="75">
        <v>-4.2236097547564304</v>
      </c>
      <c r="S86" s="75">
        <v>0.13365330810936699</v>
      </c>
      <c r="T86" s="75">
        <v>1492.23001133556</v>
      </c>
      <c r="U86" s="75">
        <v>0.25332976182239197</v>
      </c>
      <c r="V86" s="76">
        <v>45183.44771990741</v>
      </c>
      <c r="W86" s="75">
        <v>2.5</v>
      </c>
      <c r="X86" s="75">
        <v>4.4354149476408698E-3</v>
      </c>
      <c r="Y86" s="75">
        <v>4.8929631572417198E-3</v>
      </c>
      <c r="Z86" s="100">
        <f>((((N86/1000)+1)/((SMOW!$Z$4/1000)+1))-1)*1000</f>
        <v>9.8194534991931093</v>
      </c>
      <c r="AA86" s="100">
        <f>((((P86/1000)+1)/((SMOW!$AA$4/1000)+1))-1)*1000</f>
        <v>18.932236924936731</v>
      </c>
      <c r="AB86" s="100">
        <f>Z86*SMOW!$AN$6</f>
        <v>10.329224864245067</v>
      </c>
      <c r="AC86" s="100">
        <f>AA86*SMOW!$AN$12</f>
        <v>19.879595432035742</v>
      </c>
      <c r="AD86" s="100">
        <f t="shared" ref="AD86:AD87" si="245">LN((AB86/1000)+1)*1000</f>
        <v>10.276242950174263</v>
      </c>
      <c r="AE86" s="100">
        <f t="shared" ref="AE86:AE87" si="246">LN((AC86/1000)+1)*1000</f>
        <v>19.684576634391831</v>
      </c>
      <c r="AF86" s="100">
        <f>(AD86-SMOW!AN$14*AE86)</f>
        <v>-0.117213512784625</v>
      </c>
      <c r="AG86" s="101">
        <f t="shared" ref="AG86:AG87" si="247">AF86*1000</f>
        <v>-117.213512784625</v>
      </c>
      <c r="AK86" s="75">
        <v>28</v>
      </c>
      <c r="AL86" s="75">
        <v>0</v>
      </c>
      <c r="AM86" s="75">
        <v>0</v>
      </c>
      <c r="AN86" s="75">
        <v>0</v>
      </c>
    </row>
    <row r="87" spans="1:40" s="75" customFormat="1" x14ac:dyDescent="0.25">
      <c r="A87" s="75">
        <v>5020</v>
      </c>
      <c r="B87" s="75" t="s">
        <v>229</v>
      </c>
      <c r="C87" s="75" t="s">
        <v>48</v>
      </c>
      <c r="D87" s="75" t="s">
        <v>135</v>
      </c>
      <c r="E87" s="75" t="s">
        <v>249</v>
      </c>
      <c r="F87" s="75">
        <v>10.0716801773266</v>
      </c>
      <c r="G87" s="75">
        <v>10.021298420774</v>
      </c>
      <c r="H87" s="75">
        <v>4.4980815342496499E-3</v>
      </c>
      <c r="I87" s="75">
        <v>19.405783805084798</v>
      </c>
      <c r="J87" s="75">
        <v>19.219892614020502</v>
      </c>
      <c r="K87" s="75">
        <v>1.2285249062123299E-3</v>
      </c>
      <c r="L87" s="75">
        <v>-0.12680487942886501</v>
      </c>
      <c r="M87" s="75">
        <v>4.4785434678840299E-3</v>
      </c>
      <c r="N87" s="75">
        <v>-0.22599210400216499</v>
      </c>
      <c r="O87" s="75">
        <v>4.4522236308510198E-3</v>
      </c>
      <c r="P87" s="75">
        <v>-0.87642477204274105</v>
      </c>
      <c r="Q87" s="75">
        <v>1.20408204078359E-3</v>
      </c>
      <c r="R87" s="75">
        <v>-2.7034918466487001</v>
      </c>
      <c r="S87" s="75">
        <v>0.131894110310082</v>
      </c>
      <c r="T87" s="75">
        <v>1503.82324760399</v>
      </c>
      <c r="U87" s="75">
        <v>0.122584167971949</v>
      </c>
      <c r="V87" s="76">
        <v>45183.5546875</v>
      </c>
      <c r="W87" s="75">
        <v>2.5</v>
      </c>
      <c r="X87" s="75">
        <v>1.4678348741444001E-2</v>
      </c>
      <c r="Y87" s="75">
        <v>1.7263536750835199E-2</v>
      </c>
      <c r="Z87" s="100">
        <f>((((N87/1000)+1)/((SMOW!$Z$4/1000)+1))-1)*1000</f>
        <v>10.291327366443559</v>
      </c>
      <c r="AA87" s="100">
        <f>((((P87/1000)+1)/((SMOW!$AA$4/1000)+1))-1)*1000</f>
        <v>19.794484983195247</v>
      </c>
      <c r="AB87" s="100">
        <f>Z87*SMOW!$AN$6</f>
        <v>10.825595795966606</v>
      </c>
      <c r="AC87" s="100">
        <f>AA87*SMOW!$AN$12</f>
        <v>20.784989899060403</v>
      </c>
      <c r="AD87" s="100">
        <f t="shared" si="245"/>
        <v>10.767418526262727</v>
      </c>
      <c r="AE87" s="100">
        <f t="shared" si="246"/>
        <v>20.571929247791964</v>
      </c>
      <c r="AF87" s="100">
        <f>(AD87-SMOW!AN$14*AE87)</f>
        <v>-9.4560116571431152E-2</v>
      </c>
      <c r="AG87" s="101">
        <f t="shared" si="247"/>
        <v>-94.560116571431152</v>
      </c>
      <c r="AH87" s="2">
        <f t="shared" si="224"/>
        <v>-105.88681467802807</v>
      </c>
      <c r="AI87" s="75">
        <f t="shared" ref="AI87" si="248">STDEV(AG86:AG87)</f>
        <v>16.018370079254993</v>
      </c>
      <c r="AK87" s="75">
        <v>28</v>
      </c>
      <c r="AL87" s="75">
        <v>0</v>
      </c>
      <c r="AM87" s="75">
        <v>0</v>
      </c>
      <c r="AN87" s="75">
        <v>0</v>
      </c>
    </row>
    <row r="88" spans="1:40" s="75" customFormat="1" x14ac:dyDescent="0.25">
      <c r="A88" s="75">
        <v>5021</v>
      </c>
      <c r="B88" s="75" t="s">
        <v>250</v>
      </c>
      <c r="C88" s="75" t="s">
        <v>48</v>
      </c>
      <c r="D88" s="75" t="s">
        <v>260</v>
      </c>
      <c r="E88" s="75" t="s">
        <v>251</v>
      </c>
      <c r="F88" s="75">
        <v>9.8908438534293897</v>
      </c>
      <c r="G88" s="75">
        <v>9.8422494467242903</v>
      </c>
      <c r="H88" s="75">
        <v>3.01004673972986E-3</v>
      </c>
      <c r="I88" s="75">
        <v>19.073908468414601</v>
      </c>
      <c r="J88" s="75">
        <v>18.894281965054599</v>
      </c>
      <c r="K88" s="75">
        <v>1.39073915372343E-3</v>
      </c>
      <c r="L88" s="75">
        <v>-0.133931430824514</v>
      </c>
      <c r="M88" s="75">
        <v>3.1373514822640399E-3</v>
      </c>
      <c r="N88" s="75">
        <v>-0.40498480309868701</v>
      </c>
      <c r="O88" s="75">
        <v>2.97935933854286E-3</v>
      </c>
      <c r="P88" s="75">
        <v>-1.20169708084419</v>
      </c>
      <c r="Q88" s="75">
        <v>1.36306885594502E-3</v>
      </c>
      <c r="R88" s="75">
        <v>-3.30831037522338</v>
      </c>
      <c r="S88" s="75">
        <v>0.13435132171230099</v>
      </c>
      <c r="T88" s="75">
        <v>1513.386209084</v>
      </c>
      <c r="U88" s="75">
        <v>0.24314514061255399</v>
      </c>
      <c r="V88" s="76">
        <v>45183.662499999999</v>
      </c>
      <c r="W88" s="75">
        <v>2.5</v>
      </c>
      <c r="X88" s="75">
        <v>2.6489891442305801E-2</v>
      </c>
      <c r="Y88" s="75">
        <v>2.4468968770913799E-2</v>
      </c>
      <c r="Z88" s="100">
        <f>((((N88/1000)+1)/((SMOW!$Z$4/1000)+1))-1)*1000</f>
        <v>10.110451718416069</v>
      </c>
      <c r="AA88" s="100">
        <f>((((P88/1000)+1)/((SMOW!$AA$4/1000)+1))-1)*1000</f>
        <v>19.462483101888584</v>
      </c>
      <c r="AB88" s="100">
        <f>Z88*SMOW!$AN$6</f>
        <v>10.63533009114958</v>
      </c>
      <c r="AC88" s="100">
        <f>AA88*SMOW!$AN$12</f>
        <v>20.436374830000187</v>
      </c>
      <c r="AD88" s="100">
        <f t="shared" ref="AD88" si="249">LN((AB88/1000)+1)*1000</f>
        <v>10.579172784836352</v>
      </c>
      <c r="AE88" s="100">
        <f t="shared" ref="AE88" si="250">LN((AC88/1000)+1)*1000</f>
        <v>20.230354268739234</v>
      </c>
      <c r="AF88" s="100">
        <f>(AD88-SMOW!AN$14*AE88)</f>
        <v>-0.10245426905796329</v>
      </c>
      <c r="AG88" s="101">
        <f t="shared" ref="AG88" si="251">AF88*1000</f>
        <v>-102.45426905796329</v>
      </c>
      <c r="AK88" s="75">
        <v>28</v>
      </c>
      <c r="AL88" s="75">
        <v>0</v>
      </c>
      <c r="AM88" s="75">
        <v>0</v>
      </c>
      <c r="AN88" s="75">
        <v>0</v>
      </c>
    </row>
    <row r="89" spans="1:40" s="75" customFormat="1" x14ac:dyDescent="0.25">
      <c r="A89" s="75">
        <v>5022</v>
      </c>
      <c r="B89" s="75" t="s">
        <v>145</v>
      </c>
      <c r="C89" s="75" t="s">
        <v>48</v>
      </c>
      <c r="D89" s="75" t="s">
        <v>260</v>
      </c>
      <c r="E89" s="75" t="s">
        <v>252</v>
      </c>
      <c r="F89" s="75">
        <v>9.9538809579929097</v>
      </c>
      <c r="G89" s="75">
        <v>9.9046669548159194</v>
      </c>
      <c r="H89" s="75">
        <v>4.7863209192863E-3</v>
      </c>
      <c r="I89" s="75">
        <v>19.2026306901497</v>
      </c>
      <c r="J89" s="75">
        <v>19.0205869235275</v>
      </c>
      <c r="K89" s="75">
        <v>1.48345618317947E-3</v>
      </c>
      <c r="L89" s="75">
        <v>-0.13820294080662199</v>
      </c>
      <c r="M89" s="75">
        <v>4.7686343715501603E-3</v>
      </c>
      <c r="N89" s="75">
        <v>-0.34259036128582199</v>
      </c>
      <c r="O89" s="75">
        <v>4.7375244177843799E-3</v>
      </c>
      <c r="P89" s="75">
        <v>-1.0755359304618699</v>
      </c>
      <c r="Q89" s="75">
        <v>1.4539411772791901E-3</v>
      </c>
      <c r="R89" s="75">
        <v>-3.0902226932984802</v>
      </c>
      <c r="S89" s="75">
        <v>0.13015406096128301</v>
      </c>
      <c r="T89" s="75">
        <v>1353.58865182919</v>
      </c>
      <c r="U89" s="75">
        <v>0.12892974282261799</v>
      </c>
      <c r="V89" s="76">
        <v>45183.767523148148</v>
      </c>
      <c r="W89" s="75">
        <v>2.5</v>
      </c>
      <c r="X89" s="75">
        <v>1.03441244196643E-2</v>
      </c>
      <c r="Y89" s="75">
        <v>1.2115655984509701E-2</v>
      </c>
      <c r="Z89" s="100">
        <f>((((N89/1000)+1)/((SMOW!$Z$4/1000)+1))-1)*1000</f>
        <v>10.173502530841372</v>
      </c>
      <c r="AA89" s="100">
        <f>((((P89/1000)+1)/((SMOW!$AA$4/1000)+1))-1)*1000</f>
        <v>19.591254405628256</v>
      </c>
      <c r="AB89" s="100">
        <f>Z89*SMOW!$AN$6</f>
        <v>10.701654150779559</v>
      </c>
      <c r="AC89" s="100">
        <f>AA89*SMOW!$AN$12</f>
        <v>20.571589777486327</v>
      </c>
      <c r="AD89" s="100">
        <f t="shared" ref="AD89:AD90" si="252">LN((AB89/1000)+1)*1000</f>
        <v>10.64479673588558</v>
      </c>
      <c r="AE89" s="100">
        <f t="shared" ref="AE89:AE90" si="253">LN((AC89/1000)+1)*1000</f>
        <v>20.36285247553565</v>
      </c>
      <c r="AF89" s="100">
        <f>(AD89-SMOW!AN$14*AE89)</f>
        <v>-0.10678937119724452</v>
      </c>
      <c r="AG89" s="101">
        <f t="shared" ref="AG89:AG90" si="254">AF89*1000</f>
        <v>-106.78937119724452</v>
      </c>
      <c r="AH89" s="2">
        <f t="shared" si="224"/>
        <v>-104.62182012760391</v>
      </c>
      <c r="AI89" s="75">
        <f t="shared" ref="AI89" si="255">STDEV(AG88:AG89)</f>
        <v>3.0653801198220685</v>
      </c>
      <c r="AK89" s="75">
        <v>28</v>
      </c>
      <c r="AL89" s="75">
        <v>0</v>
      </c>
      <c r="AM89" s="75">
        <v>0</v>
      </c>
      <c r="AN89" s="75">
        <v>0</v>
      </c>
    </row>
    <row r="90" spans="1:40" s="75" customFormat="1" x14ac:dyDescent="0.25">
      <c r="A90" s="75">
        <v>5023</v>
      </c>
      <c r="B90" s="75" t="s">
        <v>229</v>
      </c>
      <c r="C90" s="75" t="s">
        <v>48</v>
      </c>
      <c r="D90" s="75" t="s">
        <v>260</v>
      </c>
      <c r="E90" s="75" t="s">
        <v>253</v>
      </c>
      <c r="F90" s="75">
        <v>10.2634254207384</v>
      </c>
      <c r="G90" s="75">
        <v>10.2111135586935</v>
      </c>
      <c r="H90" s="75">
        <v>5.2957908797238197E-3</v>
      </c>
      <c r="I90" s="75">
        <v>19.795289283044902</v>
      </c>
      <c r="J90" s="75">
        <v>19.601910341160199</v>
      </c>
      <c r="K90" s="75">
        <v>1.29401631910041E-3</v>
      </c>
      <c r="L90" s="75">
        <v>-0.13869510143910599</v>
      </c>
      <c r="M90" s="75">
        <v>4.9602792781277896E-3</v>
      </c>
      <c r="N90" s="75">
        <v>-3.6201701733715203E-2</v>
      </c>
      <c r="O90" s="75">
        <v>5.2418003362617004E-3</v>
      </c>
      <c r="P90" s="75">
        <v>-0.49466893752330998</v>
      </c>
      <c r="Q90" s="75">
        <v>1.26827042938625E-3</v>
      </c>
      <c r="R90" s="75">
        <v>-2.2080720194576502</v>
      </c>
      <c r="S90" s="75">
        <v>0.116700112946775</v>
      </c>
      <c r="T90" s="75">
        <v>1594.4014813613401</v>
      </c>
      <c r="U90" s="75">
        <v>0.13297764500599199</v>
      </c>
      <c r="V90" s="76">
        <v>45183.872916666667</v>
      </c>
      <c r="W90" s="75">
        <v>2.5</v>
      </c>
      <c r="X90" s="75">
        <v>1.01647679694281E-2</v>
      </c>
      <c r="Y90" s="75">
        <v>8.2596038051891297E-3</v>
      </c>
      <c r="Z90" s="100">
        <f>((((N90/1000)+1)/((SMOW!$Z$4/1000)+1))-1)*1000</f>
        <v>10.483114306206742</v>
      </c>
      <c r="AA90" s="100">
        <f>((((P90/1000)+1)/((SMOW!$AA$4/1000)+1))-1)*1000</f>
        <v>20.184138980263945</v>
      </c>
      <c r="AB90" s="100">
        <f>Z90*SMOW!$AN$6</f>
        <v>11.027339246047829</v>
      </c>
      <c r="AC90" s="100">
        <f>AA90*SMOW!$AN$12</f>
        <v>21.194141963389285</v>
      </c>
      <c r="AD90" s="100">
        <f t="shared" si="252"/>
        <v>10.966981459109297</v>
      </c>
      <c r="AE90" s="100">
        <f t="shared" si="253"/>
        <v>20.972669944325123</v>
      </c>
      <c r="AF90" s="100">
        <f>(AD90-SMOW!AN$14*AE90)</f>
        <v>-0.10658827149436867</v>
      </c>
      <c r="AG90" s="101">
        <f t="shared" si="254"/>
        <v>-106.58827149436867</v>
      </c>
      <c r="AJ90" s="75" t="s">
        <v>258</v>
      </c>
      <c r="AK90" s="75">
        <v>28</v>
      </c>
      <c r="AL90" s="75">
        <v>0</v>
      </c>
      <c r="AM90" s="75">
        <v>0</v>
      </c>
      <c r="AN90" s="75">
        <v>0</v>
      </c>
    </row>
    <row r="91" spans="1:40" s="75" customFormat="1" x14ac:dyDescent="0.25">
      <c r="A91" s="75">
        <v>5024</v>
      </c>
      <c r="B91" s="75" t="s">
        <v>229</v>
      </c>
      <c r="C91" s="75" t="s">
        <v>48</v>
      </c>
      <c r="D91" s="75" t="s">
        <v>260</v>
      </c>
      <c r="E91" s="75" t="s">
        <v>254</v>
      </c>
      <c r="F91" s="75">
        <v>9.9089003947409999</v>
      </c>
      <c r="G91" s="75">
        <v>9.8601288233042492</v>
      </c>
      <c r="H91" s="75">
        <v>4.1723709589654902E-3</v>
      </c>
      <c r="I91" s="75">
        <v>19.154893890954899</v>
      </c>
      <c r="J91" s="75">
        <v>18.973748440910398</v>
      </c>
      <c r="K91" s="75">
        <v>1.24463849279732E-3</v>
      </c>
      <c r="L91" s="75">
        <v>-0.15801035349647</v>
      </c>
      <c r="M91" s="75">
        <v>4.2802115319134299E-3</v>
      </c>
      <c r="N91" s="75">
        <v>-0.38711234807384298</v>
      </c>
      <c r="O91" s="75">
        <v>4.1298336721449702E-3</v>
      </c>
      <c r="P91" s="75">
        <v>-1.1223229530971901</v>
      </c>
      <c r="Q91" s="75">
        <v>1.2198750296940201E-3</v>
      </c>
      <c r="R91" s="75">
        <v>-3.5365323365552901</v>
      </c>
      <c r="S91" s="75">
        <v>0.16239424327169899</v>
      </c>
      <c r="T91" s="75">
        <v>1411.9086116343201</v>
      </c>
      <c r="U91" s="75">
        <v>0.28559076747381801</v>
      </c>
      <c r="V91" s="76">
        <v>45184.467280092591</v>
      </c>
      <c r="W91" s="75">
        <v>2.5</v>
      </c>
      <c r="X91" s="75">
        <v>7.2749108076181596E-2</v>
      </c>
      <c r="Y91" s="75">
        <v>7.4437819931153004E-2</v>
      </c>
      <c r="Z91" s="100">
        <f>((((N91/1000)+1)/((SMOW!$Z$4/1000)+1))-1)*1000</f>
        <v>10.12851218624955</v>
      </c>
      <c r="AA91" s="100">
        <f>((((P91/1000)+1)/((SMOW!$AA$4/1000)+1))-1)*1000</f>
        <v>19.54349940430977</v>
      </c>
      <c r="AB91" s="100">
        <f>Z91*SMOW!$AN$6</f>
        <v>10.654328157938208</v>
      </c>
      <c r="AC91" s="100">
        <f>AA91*SMOW!$AN$12</f>
        <v>20.521445142711691</v>
      </c>
      <c r="AD91" s="100">
        <f t="shared" ref="AD91" si="256">LN((AB91/1000)+1)*1000</f>
        <v>10.597970750493229</v>
      </c>
      <c r="AE91" s="100">
        <f t="shared" ref="AE91" si="257">LN((AC91/1000)+1)*1000</f>
        <v>20.313717395530091</v>
      </c>
      <c r="AF91" s="100">
        <f>(AD91-SMOW!AN$14*AE91)</f>
        <v>-0.1276720343466593</v>
      </c>
      <c r="AG91" s="101">
        <f t="shared" ref="AG91" si="258">AF91*1000</f>
        <v>-127.6720343466593</v>
      </c>
      <c r="AH91" s="2">
        <f>AVERAGE(AG90:AG91)</f>
        <v>-117.13015292051398</v>
      </c>
      <c r="AI91" s="75">
        <f>STDEV(AG90:AG91)</f>
        <v>14.908471685783732</v>
      </c>
      <c r="AJ91" s="75" t="s">
        <v>258</v>
      </c>
      <c r="AK91" s="75">
        <v>28</v>
      </c>
      <c r="AL91" s="75">
        <v>0</v>
      </c>
      <c r="AM91" s="75">
        <v>0</v>
      </c>
      <c r="AN91" s="75">
        <v>0</v>
      </c>
    </row>
    <row r="92" spans="1:40" s="75" customFormat="1" x14ac:dyDescent="0.25">
      <c r="A92" s="75">
        <v>5025</v>
      </c>
      <c r="B92" s="75" t="s">
        <v>145</v>
      </c>
      <c r="C92" s="75" t="s">
        <v>48</v>
      </c>
      <c r="D92" s="75" t="s">
        <v>260</v>
      </c>
      <c r="E92" s="75" t="s">
        <v>255</v>
      </c>
      <c r="F92" s="75">
        <v>10.689331778382501</v>
      </c>
      <c r="G92" s="75">
        <v>10.632604381673101</v>
      </c>
      <c r="H92" s="75">
        <v>4.4673754357108901E-3</v>
      </c>
      <c r="I92" s="75">
        <v>20.625351542872899</v>
      </c>
      <c r="J92" s="75">
        <v>20.415529142624699</v>
      </c>
      <c r="K92" s="75">
        <v>1.43839021874117E-3</v>
      </c>
      <c r="L92" s="75">
        <v>-0.14679500563272199</v>
      </c>
      <c r="M92" s="75">
        <v>4.4410258371966301E-3</v>
      </c>
      <c r="N92" s="75">
        <v>0.38536254417746402</v>
      </c>
      <c r="O92" s="75">
        <v>4.4218305807294696E-3</v>
      </c>
      <c r="P92" s="75">
        <v>0.31887831311669401</v>
      </c>
      <c r="Q92" s="75">
        <v>1.40977185018171E-3</v>
      </c>
      <c r="R92" s="75">
        <v>-1.6109848068171699</v>
      </c>
      <c r="S92" s="75">
        <v>0.173554869878392</v>
      </c>
      <c r="T92" s="75">
        <v>1523.29401582849</v>
      </c>
      <c r="U92" s="75">
        <v>0.15356791159774499</v>
      </c>
      <c r="V92" s="76">
        <v>45184.574328703704</v>
      </c>
      <c r="W92" s="75">
        <v>2.5</v>
      </c>
      <c r="X92" s="75">
        <v>1.57476170951326E-3</v>
      </c>
      <c r="Y92" s="75">
        <v>2.58584215658509E-3</v>
      </c>
      <c r="Z92" s="100">
        <f>((((N92/1000)+1)/((SMOW!$Z$4/1000)+1))-1)*1000</f>
        <v>10.909113280183069</v>
      </c>
      <c r="AA92" s="100">
        <f>((((P92/1000)+1)/((SMOW!$AA$4/1000)+1))-1)*1000</f>
        <v>21.014517744258665</v>
      </c>
      <c r="AB92" s="100">
        <f>Z92*SMOW!$AN$6</f>
        <v>11.475453715402029</v>
      </c>
      <c r="AC92" s="100">
        <f>AA92*SMOW!$AN$12</f>
        <v>22.066072414556725</v>
      </c>
      <c r="AD92" s="100">
        <f t="shared" ref="AD92" si="259">LN((AB92/1000)+1)*1000</f>
        <v>11.410110119545735</v>
      </c>
      <c r="AE92" s="100">
        <f t="shared" ref="AE92" si="260">LN((AC92/1000)+1)*1000</f>
        <v>21.82613980387498</v>
      </c>
      <c r="AF92" s="100">
        <f>(AD92-SMOW!AN$14*AE92)</f>
        <v>-0.114091696900255</v>
      </c>
      <c r="AG92" s="101">
        <f t="shared" ref="AG92" si="261">AF92*1000</f>
        <v>-114.091696900255</v>
      </c>
      <c r="AJ92" s="75" t="s">
        <v>258</v>
      </c>
      <c r="AK92" s="75">
        <v>28</v>
      </c>
      <c r="AL92" s="75">
        <v>0</v>
      </c>
      <c r="AM92" s="75">
        <v>0</v>
      </c>
      <c r="AN92" s="75">
        <v>0</v>
      </c>
    </row>
    <row r="93" spans="1:40" s="75" customFormat="1" x14ac:dyDescent="0.25">
      <c r="A93" s="75">
        <v>5026</v>
      </c>
      <c r="B93" s="75" t="s">
        <v>145</v>
      </c>
      <c r="C93" s="75" t="s">
        <v>48</v>
      </c>
      <c r="D93" s="75" t="s">
        <v>260</v>
      </c>
      <c r="E93" s="75" t="s">
        <v>256</v>
      </c>
      <c r="F93" s="75">
        <v>10.7206873952103</v>
      </c>
      <c r="G93" s="75">
        <v>10.663627994113799</v>
      </c>
      <c r="H93" s="75">
        <v>3.8189861213414099E-3</v>
      </c>
      <c r="I93" s="75">
        <v>20.701692944423101</v>
      </c>
      <c r="J93" s="75">
        <v>20.490324995721402</v>
      </c>
      <c r="K93" s="75">
        <v>1.4870713054309099E-3</v>
      </c>
      <c r="L93" s="75">
        <v>-0.15526360362710701</v>
      </c>
      <c r="M93" s="75">
        <v>3.73057103708544E-3</v>
      </c>
      <c r="N93" s="75">
        <v>0.41639849075553198</v>
      </c>
      <c r="O93" s="75">
        <v>3.7800515899651401E-3</v>
      </c>
      <c r="P93" s="75">
        <v>0.39370081782129601</v>
      </c>
      <c r="Q93" s="75">
        <v>1.4574843726648001E-3</v>
      </c>
      <c r="R93" s="75">
        <v>-1.2696878757610901</v>
      </c>
      <c r="S93" s="75">
        <v>0.135615388825469</v>
      </c>
      <c r="T93" s="75">
        <v>1467.5064402507901</v>
      </c>
      <c r="U93" s="75">
        <v>0.17274118694888199</v>
      </c>
      <c r="V93" s="76">
        <v>45184.686979166669</v>
      </c>
      <c r="W93" s="75">
        <v>2.5</v>
      </c>
      <c r="X93" s="75">
        <v>4.8526211732639199E-2</v>
      </c>
      <c r="Y93" s="75">
        <v>5.0990759240363802E-2</v>
      </c>
      <c r="Z93" s="100">
        <f>((((N93/1000)+1)/((SMOW!$Z$4/1000)+1))-1)*1000</f>
        <v>10.940475715510267</v>
      </c>
      <c r="AA93" s="100">
        <f>((((P93/1000)+1)/((SMOW!$AA$4/1000)+1))-1)*1000</f>
        <v>21.09088825491634</v>
      </c>
      <c r="AB93" s="100">
        <f>Z93*SMOW!$AN$6</f>
        <v>11.508444313790379</v>
      </c>
      <c r="AC93" s="100">
        <f>AA93*SMOW!$AN$12</f>
        <v>22.146264462693036</v>
      </c>
      <c r="AD93" s="100">
        <f t="shared" ref="AD93" si="262">LN((AB93/1000)+1)*1000</f>
        <v>11.442725899061628</v>
      </c>
      <c r="AE93" s="100">
        <f t="shared" ref="AE93" si="263">LN((AC93/1000)+1)*1000</f>
        <v>21.904597454023008</v>
      </c>
      <c r="AF93" s="100">
        <f>(AD93-SMOW!AN$14*AE93)</f>
        <v>-0.12290155666252112</v>
      </c>
      <c r="AG93" s="101">
        <f t="shared" ref="AG93" si="264">AF93*1000</f>
        <v>-122.90155666252112</v>
      </c>
      <c r="AH93" s="2">
        <f>AVERAGE(AG92:AG93)</f>
        <v>-118.49662678138806</v>
      </c>
      <c r="AI93" s="75">
        <f>STDEV(AG92:AG93)</f>
        <v>6.2295115792008753</v>
      </c>
      <c r="AJ93" s="75" t="s">
        <v>258</v>
      </c>
      <c r="AK93" s="75">
        <v>28</v>
      </c>
      <c r="AL93" s="75">
        <v>0</v>
      </c>
      <c r="AM93" s="75">
        <v>0</v>
      </c>
      <c r="AN93" s="75">
        <v>0</v>
      </c>
    </row>
    <row r="94" spans="1:40" s="75" customFormat="1" x14ac:dyDescent="0.25">
      <c r="A94" s="75">
        <v>5027</v>
      </c>
      <c r="B94" s="75" t="s">
        <v>145</v>
      </c>
      <c r="C94" s="75" t="s">
        <v>48</v>
      </c>
      <c r="D94" s="75" t="s">
        <v>260</v>
      </c>
      <c r="E94" s="75" t="s">
        <v>257</v>
      </c>
      <c r="F94" s="75">
        <v>10.876203617023499</v>
      </c>
      <c r="G94" s="75">
        <v>10.817482651342999</v>
      </c>
      <c r="H94" s="75">
        <v>4.8577002510961902E-3</v>
      </c>
      <c r="I94" s="75">
        <v>20.972452938245102</v>
      </c>
      <c r="J94" s="75">
        <v>20.755558305928599</v>
      </c>
      <c r="K94" s="75">
        <v>1.4763500585272401E-3</v>
      </c>
      <c r="L94" s="75">
        <v>-0.141452134187245</v>
      </c>
      <c r="M94" s="75">
        <v>4.7201059419139301E-3</v>
      </c>
      <c r="N94" s="75">
        <v>0.57032922599576397</v>
      </c>
      <c r="O94" s="75">
        <v>4.8081760379061599E-3</v>
      </c>
      <c r="P94" s="75">
        <v>0.65907374129676699</v>
      </c>
      <c r="Q94" s="75">
        <v>1.4469764368596799E-3</v>
      </c>
      <c r="R94" s="75">
        <v>-0.821940862499694</v>
      </c>
      <c r="S94" s="75">
        <v>0.14932391806088399</v>
      </c>
      <c r="T94" s="75">
        <v>1518.36075405216</v>
      </c>
      <c r="U94" s="75">
        <v>9.8389827477583805E-2</v>
      </c>
      <c r="V94" s="76">
        <v>45184.79351851852</v>
      </c>
      <c r="W94" s="75">
        <v>2.5</v>
      </c>
      <c r="X94" s="75">
        <v>1.1504689649181601E-3</v>
      </c>
      <c r="Y94" s="75">
        <v>4.8295435349407099E-4</v>
      </c>
      <c r="Z94" s="100">
        <f>((((N94/1000)+1)/((SMOW!$Z$4/1000)+1))-1)*1000</f>
        <v>11.096025755419348</v>
      </c>
      <c r="AA94" s="100">
        <f>((((P94/1000)+1)/((SMOW!$AA$4/1000)+1))-1)*1000</f>
        <v>21.361751489989757</v>
      </c>
      <c r="AB94" s="100">
        <f>Z94*SMOW!$AN$6</f>
        <v>11.672069645892131</v>
      </c>
      <c r="AC94" s="100">
        <f>AA94*SMOW!$AN$12</f>
        <v>22.430681541985948</v>
      </c>
      <c r="AD94" s="100">
        <f t="shared" ref="AD94" si="265">LN((AB94/1000)+1)*1000</f>
        <v>11.604476500483049</v>
      </c>
      <c r="AE94" s="100">
        <f t="shared" ref="AE94" si="266">LN((AC94/1000)+1)*1000</f>
        <v>22.182813523790596</v>
      </c>
      <c r="AF94" s="100">
        <f>(AD94-SMOW!AN$14*AE94)</f>
        <v>-0.10804904007838623</v>
      </c>
      <c r="AG94" s="101">
        <f t="shared" ref="AG94" si="267">AF94*1000</f>
        <v>-108.04904007838623</v>
      </c>
      <c r="AJ94" s="75" t="s">
        <v>258</v>
      </c>
      <c r="AK94" s="75">
        <v>28</v>
      </c>
      <c r="AL94" s="75">
        <v>0</v>
      </c>
      <c r="AM94" s="75">
        <v>0</v>
      </c>
      <c r="AN94" s="75">
        <v>0</v>
      </c>
    </row>
    <row r="95" spans="1:40" s="75" customFormat="1" x14ac:dyDescent="0.25">
      <c r="A95" s="75">
        <v>5028</v>
      </c>
      <c r="B95" s="75" t="s">
        <v>229</v>
      </c>
      <c r="C95" s="75" t="s">
        <v>48</v>
      </c>
      <c r="D95" s="75" t="s">
        <v>260</v>
      </c>
      <c r="E95" s="75" t="s">
        <v>259</v>
      </c>
      <c r="F95" s="75">
        <v>10.247461032849399</v>
      </c>
      <c r="G95" s="75">
        <v>10.195311363506899</v>
      </c>
      <c r="H95" s="75">
        <v>4.5926501818649096E-3</v>
      </c>
      <c r="I95" s="75">
        <v>19.806321675286199</v>
      </c>
      <c r="J95" s="75">
        <v>19.612728526202101</v>
      </c>
      <c r="K95" s="75">
        <v>1.26173666609218E-3</v>
      </c>
      <c r="L95" s="75">
        <v>-0.16020929832785999</v>
      </c>
      <c r="M95" s="75">
        <v>4.5624055233556898E-3</v>
      </c>
      <c r="N95" s="75">
        <v>-5.20033328225145E-2</v>
      </c>
      <c r="O95" s="75">
        <v>4.5458281519007498E-3</v>
      </c>
      <c r="P95" s="75">
        <v>-0.48385604696051199</v>
      </c>
      <c r="Q95" s="75">
        <v>1.23663301586921E-3</v>
      </c>
      <c r="R95" s="75">
        <v>-4.1633694503645202</v>
      </c>
      <c r="S95" s="75">
        <v>0.18423359293271599</v>
      </c>
      <c r="T95" s="75">
        <v>1475.9642202641401</v>
      </c>
      <c r="U95" s="75">
        <v>0.38820700357354498</v>
      </c>
      <c r="V95" s="76">
        <v>45187.45553240741</v>
      </c>
      <c r="W95" s="75">
        <v>2.5</v>
      </c>
      <c r="X95" s="75">
        <v>2.97633740037315E-2</v>
      </c>
      <c r="Y95" s="75">
        <v>3.0996951220998499E-2</v>
      </c>
      <c r="Z95" s="100">
        <f>((((N95/1000)+1)/((SMOW!$Z$4/1000)+1))-1)*1000</f>
        <v>10.467146446749398</v>
      </c>
      <c r="AA95" s="100">
        <f>((((P95/1000)+1)/((SMOW!$AA$4/1000)+1))-1)*1000</f>
        <v>20.195175579175164</v>
      </c>
      <c r="AB95" s="100">
        <f>Z95*SMOW!$AN$6</f>
        <v>11.010542424213586</v>
      </c>
      <c r="AC95" s="100">
        <f>AA95*SMOW!$AN$12</f>
        <v>21.205730827514035</v>
      </c>
      <c r="AD95" s="100">
        <f t="shared" ref="AD95" si="268">LN((AB95/1000)+1)*1000</f>
        <v>10.950367703267274</v>
      </c>
      <c r="AE95" s="100">
        <f t="shared" ref="AE95" si="269">LN((AC95/1000)+1)*1000</f>
        <v>20.984018225608622</v>
      </c>
      <c r="AF95" s="100">
        <f>(AD95-SMOW!AN$14*AE95)</f>
        <v>-0.12919391985407991</v>
      </c>
      <c r="AG95" s="101">
        <f t="shared" ref="AG95" si="270">AF95*1000</f>
        <v>-129.19391985407992</v>
      </c>
      <c r="AH95" s="2">
        <f>AVERAGE(AG94:AG95)</f>
        <v>-118.62147996623307</v>
      </c>
      <c r="AI95" s="75">
        <f>STDEV(AG94:AG95)</f>
        <v>14.951687876767297</v>
      </c>
      <c r="AJ95" s="75" t="s">
        <v>263</v>
      </c>
      <c r="AK95" s="75">
        <v>28</v>
      </c>
      <c r="AL95" s="75">
        <v>0</v>
      </c>
      <c r="AM95" s="75">
        <v>0</v>
      </c>
      <c r="AN95" s="75">
        <v>0</v>
      </c>
    </row>
    <row r="96" spans="1:40" s="75" customFormat="1" x14ac:dyDescent="0.25">
      <c r="A96" s="75">
        <v>5029</v>
      </c>
      <c r="B96" s="75" t="s">
        <v>229</v>
      </c>
      <c r="C96" s="75" t="s">
        <v>48</v>
      </c>
      <c r="D96" s="75" t="s">
        <v>260</v>
      </c>
      <c r="E96" s="75" t="s">
        <v>261</v>
      </c>
      <c r="F96" s="75">
        <v>10.9669677181409</v>
      </c>
      <c r="G96" s="75">
        <v>10.9072660121589</v>
      </c>
      <c r="H96" s="75">
        <v>5.6648040702561896E-3</v>
      </c>
      <c r="I96" s="75">
        <v>21.1542785662722</v>
      </c>
      <c r="J96" s="75">
        <v>20.9336330954389</v>
      </c>
      <c r="K96" s="75">
        <v>1.1715528470853599E-3</v>
      </c>
      <c r="L96" s="75">
        <v>-0.14569226223283599</v>
      </c>
      <c r="M96" s="75">
        <v>5.6981195767362904E-3</v>
      </c>
      <c r="N96" s="75">
        <v>0.66016798786591702</v>
      </c>
      <c r="O96" s="75">
        <v>5.6070514404199297E-3</v>
      </c>
      <c r="P96" s="75">
        <v>0.83728174681195799</v>
      </c>
      <c r="Q96" s="75">
        <v>1.1482435039573901E-3</v>
      </c>
      <c r="R96" s="75">
        <v>-1.8484174586681099</v>
      </c>
      <c r="S96" s="75">
        <v>0.122693486826707</v>
      </c>
      <c r="T96" s="75">
        <v>1492.7686075183799</v>
      </c>
      <c r="U96" s="75">
        <v>0.13519300161808001</v>
      </c>
      <c r="V96" s="76">
        <v>45187.653055555558</v>
      </c>
      <c r="W96" s="75">
        <v>2.5</v>
      </c>
      <c r="X96" s="75">
        <v>3.2046396489636701E-3</v>
      </c>
      <c r="Y96" s="75">
        <v>6.63125978244273E-3</v>
      </c>
      <c r="Z96" s="100">
        <f>((((N96/1000)+1)/((SMOW!$Z$4/1000)+1))-1)*1000</f>
        <v>11.186809593828784</v>
      </c>
      <c r="AA96" s="100">
        <f>((((P96/1000)+1)/((SMOW!$AA$4/1000)+1))-1)*1000</f>
        <v>21.543646448441311</v>
      </c>
      <c r="AB96" s="100">
        <f>Z96*SMOW!$AN$6</f>
        <v>11.767566475837649</v>
      </c>
      <c r="AC96" s="100">
        <f>AA96*SMOW!$AN$12</f>
        <v>22.621678422041942</v>
      </c>
      <c r="AD96" s="100">
        <f t="shared" ref="AD96" si="271">LN((AB96/1000)+1)*1000</f>
        <v>11.69886708996416</v>
      </c>
      <c r="AE96" s="100">
        <f t="shared" ref="AE96" si="272">LN((AC96/1000)+1)*1000</f>
        <v>22.369602756526582</v>
      </c>
      <c r="AF96" s="100">
        <f>(AD96-SMOW!AN$14*AE96)</f>
        <v>-0.112283165481875</v>
      </c>
      <c r="AG96" s="101">
        <f t="shared" ref="AG96" si="273">AF96*1000</f>
        <v>-112.283165481875</v>
      </c>
      <c r="AK96" s="75">
        <v>28</v>
      </c>
      <c r="AL96" s="75">
        <v>0</v>
      </c>
      <c r="AM96" s="75">
        <v>0</v>
      </c>
      <c r="AN96" s="75">
        <v>0</v>
      </c>
    </row>
    <row r="97" spans="1:40" s="75" customFormat="1" x14ac:dyDescent="0.25">
      <c r="A97" s="75">
        <v>5030</v>
      </c>
      <c r="B97" s="75" t="s">
        <v>229</v>
      </c>
      <c r="C97" s="75" t="s">
        <v>48</v>
      </c>
      <c r="D97" s="75" t="s">
        <v>260</v>
      </c>
      <c r="E97" s="75" t="s">
        <v>262</v>
      </c>
      <c r="F97" s="75">
        <v>10.9913963027835</v>
      </c>
      <c r="G97" s="75">
        <v>10.9314296603596</v>
      </c>
      <c r="H97" s="75">
        <v>3.6594980788328098E-3</v>
      </c>
      <c r="I97" s="75">
        <v>21.2129717955941</v>
      </c>
      <c r="J97" s="75">
        <v>20.9911087760835</v>
      </c>
      <c r="K97" s="75">
        <v>1.2870230716903E-3</v>
      </c>
      <c r="L97" s="75">
        <v>-0.15187577341244901</v>
      </c>
      <c r="M97" s="75">
        <v>3.5813337774570002E-3</v>
      </c>
      <c r="N97" s="75">
        <v>0.68434752329361603</v>
      </c>
      <c r="O97" s="75">
        <v>3.62218952670671E-3</v>
      </c>
      <c r="P97" s="75">
        <v>0.89480720924639501</v>
      </c>
      <c r="Q97" s="75">
        <v>1.26141632038766E-3</v>
      </c>
      <c r="R97" s="75">
        <v>-1.3614864647365801</v>
      </c>
      <c r="S97" s="75">
        <v>0.15268974222637999</v>
      </c>
      <c r="T97" s="75">
        <v>1522.9096878328701</v>
      </c>
      <c r="U97" s="75">
        <v>0.12158951704224601</v>
      </c>
      <c r="V97" s="76">
        <v>45187.732974537037</v>
      </c>
      <c r="W97" s="75">
        <v>2.5</v>
      </c>
      <c r="X97" s="75">
        <v>1.35223998656875E-3</v>
      </c>
      <c r="Y97" s="75">
        <v>2.09479512921937E-3</v>
      </c>
      <c r="Z97" s="100">
        <f>((((N97/1000)+1)/((SMOW!$Z$4/1000)+1))-1)*1000</f>
        <v>11.211243490638845</v>
      </c>
      <c r="AA97" s="100">
        <f>((((P97/1000)+1)/((SMOW!$AA$4/1000)+1))-1)*1000</f>
        <v>21.602362057592472</v>
      </c>
      <c r="AB97" s="100">
        <f>Z97*SMOW!$AN$6</f>
        <v>11.793268844557213</v>
      </c>
      <c r="AC97" s="100">
        <f>AA97*SMOW!$AN$12</f>
        <v>22.683332127311878</v>
      </c>
      <c r="AD97" s="100">
        <f t="shared" ref="AD97" si="274">LN((AB97/1000)+1)*1000</f>
        <v>11.724270199445556</v>
      </c>
      <c r="AE97" s="100">
        <f t="shared" ref="AE97" si="275">LN((AC97/1000)+1)*1000</f>
        <v>22.429890786889466</v>
      </c>
      <c r="AF97" s="100">
        <f>(AD97-SMOW!AN$14*AE97)</f>
        <v>-0.11871213603208197</v>
      </c>
      <c r="AG97" s="101">
        <f t="shared" ref="AG97" si="276">AF97*1000</f>
        <v>-118.71213603208197</v>
      </c>
      <c r="AH97" s="2">
        <f>AVERAGE(AG96:AG97)</f>
        <v>-115.49765075697849</v>
      </c>
      <c r="AI97" s="75">
        <f>STDEV(AG96:AG97)</f>
        <v>4.5459686720999573</v>
      </c>
      <c r="AK97" s="75">
        <v>28</v>
      </c>
      <c r="AL97" s="75">
        <v>0</v>
      </c>
      <c r="AM97" s="75">
        <v>0</v>
      </c>
      <c r="AN97" s="75">
        <v>0</v>
      </c>
    </row>
    <row r="98" spans="1:40" s="75" customFormat="1" x14ac:dyDescent="0.25">
      <c r="A98" s="75">
        <v>5031</v>
      </c>
      <c r="B98" s="75" t="s">
        <v>229</v>
      </c>
      <c r="C98" s="75" t="s">
        <v>63</v>
      </c>
      <c r="D98" s="75" t="s">
        <v>50</v>
      </c>
      <c r="E98" s="75" t="s">
        <v>265</v>
      </c>
      <c r="F98" s="75">
        <v>11.3013277321079</v>
      </c>
      <c r="G98" s="75">
        <v>11.2379442356147</v>
      </c>
      <c r="H98" s="75">
        <v>5.5433436992985202E-3</v>
      </c>
      <c r="I98" s="75">
        <v>21.805038473955001</v>
      </c>
      <c r="J98" s="75">
        <v>21.570708856126799</v>
      </c>
      <c r="K98" s="75">
        <v>1.1545958816794001E-3</v>
      </c>
      <c r="L98" s="75">
        <v>-0.15139004042020399</v>
      </c>
      <c r="M98" s="75">
        <v>5.5954088297677403E-3</v>
      </c>
      <c r="N98" s="75">
        <v>0.99111920430363099</v>
      </c>
      <c r="O98" s="75">
        <v>5.4868293569237201E-3</v>
      </c>
      <c r="P98" s="75">
        <v>1.47509406444678</v>
      </c>
      <c r="Q98" s="75">
        <v>1.1316239161811E-3</v>
      </c>
      <c r="R98" s="75">
        <v>-0.264588457554776</v>
      </c>
      <c r="S98" s="75">
        <v>0.16865107783989999</v>
      </c>
      <c r="T98" s="75">
        <v>1501.3476640834299</v>
      </c>
      <c r="U98" s="75">
        <v>0.162157372249745</v>
      </c>
      <c r="V98" s="76">
        <v>45188.328692129631</v>
      </c>
      <c r="W98" s="75">
        <v>2.5</v>
      </c>
      <c r="X98" s="75">
        <v>4.9576124478589601E-3</v>
      </c>
      <c r="Y98" s="75">
        <v>1.1501406017716801E-2</v>
      </c>
      <c r="Z98" s="100">
        <f>((((N98/1000)+1)/((SMOW!$Z$4/1000)+1))-1)*1000</f>
        <v>11.521242316731906</v>
      </c>
      <c r="AA98" s="100">
        <f>((((P98/1000)+1)/((SMOW!$AA$4/1000)+1))-1)*1000</f>
        <v>22.19465449199598</v>
      </c>
      <c r="AB98" s="100">
        <f>Z98*SMOW!$AN$6</f>
        <v>12.119361084072411</v>
      </c>
      <c r="AC98" s="100">
        <f>AA98*SMOW!$AN$12</f>
        <v>23.305262542617868</v>
      </c>
      <c r="AD98" s="100">
        <f t="shared" ref="AD98" si="277">LN((AB98/1000)+1)*1000</f>
        <v>12.046509645471863</v>
      </c>
      <c r="AE98" s="100">
        <f t="shared" ref="AE98" si="278">LN((AC98/1000)+1)*1000</f>
        <v>23.037841814653543</v>
      </c>
      <c r="AF98" s="100">
        <f>(AD98-SMOW!AN$14*AE98)</f>
        <v>-0.11747083266520875</v>
      </c>
      <c r="AG98" s="101">
        <f t="shared" ref="AG98" si="279">AF98*1000</f>
        <v>-117.47083266520875</v>
      </c>
      <c r="AJ98" s="75" t="s">
        <v>264</v>
      </c>
      <c r="AK98" s="75">
        <v>28</v>
      </c>
      <c r="AL98" s="75">
        <v>0</v>
      </c>
      <c r="AM98" s="75">
        <v>0</v>
      </c>
      <c r="AN98" s="75">
        <v>0</v>
      </c>
    </row>
    <row r="99" spans="1:40" s="75" customFormat="1" x14ac:dyDescent="0.25">
      <c r="A99" s="75">
        <v>5032</v>
      </c>
      <c r="B99" s="75" t="s">
        <v>229</v>
      </c>
      <c r="C99" s="75" t="s">
        <v>63</v>
      </c>
      <c r="D99" s="75" t="s">
        <v>50</v>
      </c>
      <c r="E99" s="75" t="s">
        <v>266</v>
      </c>
      <c r="F99" s="75">
        <v>10.9394648053967</v>
      </c>
      <c r="G99" s="75">
        <v>10.880061290463701</v>
      </c>
      <c r="H99" s="75">
        <v>4.5939020980525396E-3</v>
      </c>
      <c r="I99" s="75">
        <v>21.096868112870698</v>
      </c>
      <c r="J99" s="75">
        <v>20.877410378829101</v>
      </c>
      <c r="K99" s="75">
        <v>1.1785351113379201E-3</v>
      </c>
      <c r="L99" s="75">
        <v>-0.14321138955802901</v>
      </c>
      <c r="M99" s="75">
        <v>4.5603815676835899E-3</v>
      </c>
      <c r="N99" s="75">
        <v>0.63294546708578303</v>
      </c>
      <c r="O99" s="75">
        <v>4.5470673048154603E-3</v>
      </c>
      <c r="P99" s="75">
        <v>0.78101353804835305</v>
      </c>
      <c r="Q99" s="75">
        <v>1.15508684831486E-3</v>
      </c>
      <c r="R99" s="75">
        <v>3.2962214363257997E-2</v>
      </c>
      <c r="S99" s="75">
        <v>0.122197618213919</v>
      </c>
      <c r="T99" s="75">
        <v>1523.9415656618801</v>
      </c>
      <c r="U99" s="75">
        <v>0.13781685421145401</v>
      </c>
      <c r="V99" s="76">
        <v>45188.44295138889</v>
      </c>
      <c r="W99" s="75">
        <v>2.5</v>
      </c>
      <c r="X99" s="75">
        <v>1.07235380160832E-2</v>
      </c>
      <c r="Y99" s="75">
        <v>8.6711746124208799E-3</v>
      </c>
      <c r="Z99" s="100">
        <f>((((N99/1000)+1)/((SMOW!$Z$4/1000)+1))-1)*1000</f>
        <v>11.159300700382735</v>
      </c>
      <c r="AA99" s="100">
        <f>((((P99/1000)+1)/((SMOW!$AA$4/1000)+1))-1)*1000</f>
        <v>21.486214104335268</v>
      </c>
      <c r="AB99" s="100">
        <f>Z99*SMOW!$AN$6</f>
        <v>11.738629473773925</v>
      </c>
      <c r="AC99" s="100">
        <f>AA99*SMOW!$AN$12</f>
        <v>22.561372195679553</v>
      </c>
      <c r="AD99" s="100">
        <f t="shared" ref="AD99" si="280">LN((AB99/1000)+1)*1000</f>
        <v>11.670266236531116</v>
      </c>
      <c r="AE99" s="100">
        <f t="shared" ref="AE99" si="281">LN((AC99/1000)+1)*1000</f>
        <v>22.310628840855337</v>
      </c>
      <c r="AF99" s="100">
        <f>(AD99-SMOW!AN$14*AE99)</f>
        <v>-0.10974579144050267</v>
      </c>
      <c r="AG99" s="101">
        <f t="shared" ref="AG99" si="282">AF99*1000</f>
        <v>-109.74579144050267</v>
      </c>
      <c r="AK99" s="75">
        <v>28</v>
      </c>
      <c r="AL99" s="75">
        <v>0</v>
      </c>
      <c r="AM99" s="75">
        <v>0</v>
      </c>
      <c r="AN99" s="75">
        <v>0</v>
      </c>
    </row>
    <row r="100" spans="1:40" s="75" customFormat="1" x14ac:dyDescent="0.25">
      <c r="A100" s="75">
        <v>5033</v>
      </c>
      <c r="B100" s="75" t="s">
        <v>239</v>
      </c>
      <c r="C100" s="75" t="s">
        <v>63</v>
      </c>
      <c r="D100" s="75" t="s">
        <v>50</v>
      </c>
      <c r="E100" s="75" t="s">
        <v>267</v>
      </c>
      <c r="F100" s="75">
        <v>11.3554160399629</v>
      </c>
      <c r="G100" s="75">
        <v>11.2914267105589</v>
      </c>
      <c r="H100" s="75">
        <v>5.3704687138024796E-3</v>
      </c>
      <c r="I100" s="75">
        <v>21.889881538367401</v>
      </c>
      <c r="J100" s="75">
        <v>21.653737936699301</v>
      </c>
      <c r="K100" s="75">
        <v>1.3507170655271601E-3</v>
      </c>
      <c r="L100" s="75">
        <v>-0.14174692001836001</v>
      </c>
      <c r="M100" s="75">
        <v>5.4863131443556598E-3</v>
      </c>
      <c r="N100" s="75">
        <v>1.0446560823150799</v>
      </c>
      <c r="O100" s="75">
        <v>5.3157168304462698E-3</v>
      </c>
      <c r="P100" s="75">
        <v>1.5582490820028001</v>
      </c>
      <c r="Q100" s="75">
        <v>1.3238430515820901E-3</v>
      </c>
      <c r="R100" s="75">
        <v>1.19859969920288</v>
      </c>
      <c r="S100" s="75">
        <v>0.151638663348236</v>
      </c>
      <c r="T100" s="75">
        <v>1539.3292723719201</v>
      </c>
      <c r="U100" s="75">
        <v>0.13893080476261199</v>
      </c>
      <c r="V100" s="76">
        <v>45188.549363425926</v>
      </c>
      <c r="W100" s="75">
        <v>2.5</v>
      </c>
      <c r="X100" s="75">
        <v>0.10050720991506699</v>
      </c>
      <c r="Y100" s="75">
        <v>9.3704079290655898E-2</v>
      </c>
      <c r="Z100" s="100">
        <f>((((N100/1000)+1)/((SMOW!$Z$4/1000)+1))-1)*1000</f>
        <v>11.575342386469734</v>
      </c>
      <c r="AA100" s="100">
        <f>((((P100/1000)+1)/((SMOW!$AA$4/1000)+1))-1)*1000</f>
        <v>22.279529907214712</v>
      </c>
      <c r="AB100" s="100">
        <f>Z100*SMOW!$AN$6</f>
        <v>12.176269728279472</v>
      </c>
      <c r="AC100" s="100">
        <f>AA100*SMOW!$AN$12</f>
        <v>23.394385075964788</v>
      </c>
      <c r="AD100" s="100">
        <f t="shared" ref="AD100" si="283">LN((AB100/1000)+1)*1000</f>
        <v>12.102735271171797</v>
      </c>
      <c r="AE100" s="100">
        <f t="shared" ref="AE100" si="284">LN((AC100/1000)+1)*1000</f>
        <v>23.124930834781196</v>
      </c>
      <c r="AF100" s="100">
        <f>(AD100-SMOW!AN$14*AE100)</f>
        <v>-0.10722820959267487</v>
      </c>
      <c r="AG100" s="101">
        <f t="shared" ref="AG100" si="285">AF100*1000</f>
        <v>-107.22820959267487</v>
      </c>
      <c r="AH100" s="2">
        <f>AVERAGE(AG98:AG100)</f>
        <v>-111.48161123279543</v>
      </c>
      <c r="AI100" s="75">
        <f>STDEV(AG98:AG100)</f>
        <v>5.3373808759528556</v>
      </c>
      <c r="AK100" s="75">
        <v>28</v>
      </c>
      <c r="AL100" s="75">
        <v>0</v>
      </c>
      <c r="AM100" s="75">
        <v>0</v>
      </c>
      <c r="AN100" s="75">
        <v>0</v>
      </c>
    </row>
    <row r="101" spans="1:40" s="75" customFormat="1" x14ac:dyDescent="0.25">
      <c r="A101" s="75">
        <v>5034</v>
      </c>
      <c r="B101" s="75" t="s">
        <v>229</v>
      </c>
      <c r="C101" s="75" t="s">
        <v>48</v>
      </c>
      <c r="D101" s="75" t="s">
        <v>260</v>
      </c>
      <c r="E101" s="75" t="s">
        <v>268</v>
      </c>
      <c r="F101" s="75">
        <v>11.1895557210159</v>
      </c>
      <c r="G101" s="75">
        <v>11.1274152415192</v>
      </c>
      <c r="H101" s="75">
        <v>5.2062453091925101E-3</v>
      </c>
      <c r="I101" s="75">
        <v>21.581201141578301</v>
      </c>
      <c r="J101" s="75">
        <v>21.351624120770001</v>
      </c>
      <c r="K101" s="75">
        <v>1.7570356468352001E-3</v>
      </c>
      <c r="L101" s="75">
        <v>-0.14624229424736501</v>
      </c>
      <c r="M101" s="75">
        <v>5.3861718463750598E-3</v>
      </c>
      <c r="N101" s="75">
        <v>0.88048670792426098</v>
      </c>
      <c r="O101" s="75">
        <v>5.1531676820685598E-3</v>
      </c>
      <c r="P101" s="75">
        <v>1.25571022403054</v>
      </c>
      <c r="Q101" s="75">
        <v>1.7220774741135399E-3</v>
      </c>
      <c r="R101" s="75">
        <v>0.72084672996349497</v>
      </c>
      <c r="S101" s="75">
        <v>0.13571577775205301</v>
      </c>
      <c r="T101" s="75">
        <v>1489.08892069692</v>
      </c>
      <c r="U101" s="75">
        <v>0.15251241963250101</v>
      </c>
      <c r="V101" s="76">
        <v>45188.654097222221</v>
      </c>
      <c r="W101" s="75">
        <v>2.5</v>
      </c>
      <c r="X101" s="75">
        <v>1.3168438661474301E-4</v>
      </c>
      <c r="Y101" s="75">
        <v>5.9249139214236698E-4</v>
      </c>
      <c r="Z101" s="100">
        <f>((((N101/1000)+1)/((SMOW!$Z$4/1000)+1))-1)*1000</f>
        <v>11.409446000030021</v>
      </c>
      <c r="AA101" s="100">
        <f>((((P101/1000)+1)/((SMOW!$AA$4/1000)+1))-1)*1000</f>
        <v>21.970731810059483</v>
      </c>
      <c r="AB101" s="100">
        <f>Z101*SMOW!$AN$6</f>
        <v>12.001760924928828</v>
      </c>
      <c r="AC101" s="100">
        <f>AA101*SMOW!$AN$12</f>
        <v>23.070134895388254</v>
      </c>
      <c r="AD101" s="100">
        <f t="shared" ref="AD101:AD102" si="286">LN((AB101/1000)+1)*1000</f>
        <v>11.930310908155946</v>
      </c>
      <c r="AE101" s="100">
        <f t="shared" ref="AE101:AE102" si="287">LN((AC101/1000)+1)*1000</f>
        <v>22.808042679501192</v>
      </c>
      <c r="AF101" s="100">
        <f>(AD101-SMOW!AN$14*AE101)</f>
        <v>-0.11233562662068408</v>
      </c>
      <c r="AG101" s="101">
        <f t="shared" ref="AG101:AG102" si="288">AF101*1000</f>
        <v>-112.33562662068408</v>
      </c>
      <c r="AK101" s="75">
        <v>28</v>
      </c>
      <c r="AL101" s="75">
        <v>0</v>
      </c>
      <c r="AM101" s="75">
        <v>0</v>
      </c>
      <c r="AN101" s="75">
        <v>0</v>
      </c>
    </row>
    <row r="102" spans="1:40" s="75" customFormat="1" x14ac:dyDescent="0.25">
      <c r="A102" s="75">
        <v>5035</v>
      </c>
      <c r="B102" s="75" t="s">
        <v>229</v>
      </c>
      <c r="C102" s="75" t="s">
        <v>48</v>
      </c>
      <c r="D102" s="75" t="s">
        <v>260</v>
      </c>
      <c r="E102" s="75" t="s">
        <v>269</v>
      </c>
      <c r="F102" s="75">
        <v>11.113278079056499</v>
      </c>
      <c r="G102" s="75">
        <v>11.0519789217007</v>
      </c>
      <c r="H102" s="75">
        <v>4.6796824016636096E-3</v>
      </c>
      <c r="I102" s="75">
        <v>21.428936870969899</v>
      </c>
      <c r="J102" s="75">
        <v>21.202565392977899</v>
      </c>
      <c r="K102" s="75">
        <v>1.3355058653863701E-3</v>
      </c>
      <c r="L102" s="75">
        <v>-0.14297560579156901</v>
      </c>
      <c r="M102" s="75">
        <v>4.5356604841040602E-3</v>
      </c>
      <c r="N102" s="75">
        <v>0.80498671588288795</v>
      </c>
      <c r="O102" s="75">
        <v>4.6319730789522798E-3</v>
      </c>
      <c r="P102" s="75">
        <v>1.106475419945</v>
      </c>
      <c r="Q102" s="75">
        <v>1.30893449513515E-3</v>
      </c>
      <c r="R102" s="75">
        <v>0.23886890536838301</v>
      </c>
      <c r="S102" s="75">
        <v>0.11374604703902499</v>
      </c>
      <c r="T102" s="75">
        <v>1623.8536733634401</v>
      </c>
      <c r="U102" s="75">
        <v>0.19376900042855899</v>
      </c>
      <c r="V102" s="76">
        <v>45188.758680555555</v>
      </c>
      <c r="W102" s="75">
        <v>2.5</v>
      </c>
      <c r="X102" s="75">
        <v>3.3290402486743802E-2</v>
      </c>
      <c r="Y102" s="75">
        <v>3.6642298332851098E-2</v>
      </c>
      <c r="Z102" s="100">
        <f>((((N102/1000)+1)/((SMOW!$Z$4/1000)+1))-1)*1000</f>
        <v>11.333151770960948</v>
      </c>
      <c r="AA102" s="100">
        <f>((((P102/1000)+1)/((SMOW!$AA$4/1000)+1))-1)*1000</f>
        <v>21.818409480822922</v>
      </c>
      <c r="AB102" s="100">
        <f>Z102*SMOW!$AN$6</f>
        <v>11.921505924183274</v>
      </c>
      <c r="AC102" s="100">
        <f>AA102*SMOW!$AN$12</f>
        <v>22.910190442310991</v>
      </c>
      <c r="AD102" s="100">
        <f t="shared" si="286"/>
        <v>11.851004541059833</v>
      </c>
      <c r="AE102" s="100">
        <f t="shared" si="287"/>
        <v>22.651692736715948</v>
      </c>
      <c r="AF102" s="100">
        <f>(AD102-SMOW!AN$14*AE102)</f>
        <v>-0.10908922392618869</v>
      </c>
      <c r="AG102" s="101">
        <f t="shared" si="288"/>
        <v>-109.08922392618869</v>
      </c>
      <c r="AH102" s="2">
        <f>AVERAGE(AG101:AG102)</f>
        <v>-110.71242527343639</v>
      </c>
      <c r="AI102" s="75">
        <f>STDEV(AG101:AG102)</f>
        <v>2.295553359739968</v>
      </c>
      <c r="AK102" s="75">
        <v>28</v>
      </c>
      <c r="AL102" s="75">
        <v>0</v>
      </c>
      <c r="AM102" s="75">
        <v>0</v>
      </c>
      <c r="AN102" s="75">
        <v>0</v>
      </c>
    </row>
    <row r="103" spans="1:40" s="75" customFormat="1" x14ac:dyDescent="0.25">
      <c r="A103" s="75">
        <v>5036</v>
      </c>
      <c r="B103" s="75" t="s">
        <v>229</v>
      </c>
      <c r="C103" s="75" t="s">
        <v>48</v>
      </c>
      <c r="D103" s="75" t="s">
        <v>260</v>
      </c>
      <c r="E103" s="75" t="s">
        <v>270</v>
      </c>
      <c r="F103" s="75">
        <v>10.6731509219142</v>
      </c>
      <c r="G103" s="75">
        <v>10.616594531428699</v>
      </c>
      <c r="H103" s="75">
        <v>4.4606138318545197E-3</v>
      </c>
      <c r="I103" s="75">
        <v>20.6280995390476</v>
      </c>
      <c r="J103" s="75">
        <v>20.418221599552201</v>
      </c>
      <c r="K103" s="75">
        <v>1.48630189232084E-3</v>
      </c>
      <c r="L103" s="75">
        <v>-0.16422647313488201</v>
      </c>
      <c r="M103" s="75">
        <v>4.2406678653162597E-3</v>
      </c>
      <c r="N103" s="75">
        <v>0.36934665140475098</v>
      </c>
      <c r="O103" s="75">
        <v>4.4151379113682001E-3</v>
      </c>
      <c r="P103" s="75">
        <v>0.32157163485990697</v>
      </c>
      <c r="Q103" s="75">
        <v>1.4567302678852099E-3</v>
      </c>
      <c r="R103" s="75">
        <v>-1.7386243575962299</v>
      </c>
      <c r="S103" s="75">
        <v>0.135837471876078</v>
      </c>
      <c r="T103" s="75">
        <v>1440.658706853</v>
      </c>
      <c r="U103" s="75">
        <v>0.220361279691034</v>
      </c>
      <c r="V103" s="76">
        <v>45189.432719907411</v>
      </c>
      <c r="W103" s="75">
        <v>2.5</v>
      </c>
      <c r="X103" s="75">
        <v>2.82878873448437E-2</v>
      </c>
      <c r="Y103" s="75">
        <v>2.94724007589083E-2</v>
      </c>
      <c r="Z103" s="100">
        <f>((((N103/1000)+1)/((SMOW!$Z$4/1000)+1))-1)*1000</f>
        <v>10.892928905073873</v>
      </c>
      <c r="AA103" s="100">
        <f>((((P103/1000)+1)/((SMOW!$AA$4/1000)+1))-1)*1000</f>
        <v>21.017266788248889</v>
      </c>
      <c r="AB103" s="100">
        <f>Z103*SMOW!$AN$6</f>
        <v>11.458429137628539</v>
      </c>
      <c r="AC103" s="100">
        <f>AA103*SMOW!$AN$12</f>
        <v>22.068959019164897</v>
      </c>
      <c r="AD103" s="100">
        <f t="shared" ref="AD103:AD106" si="289">LN((AB103/1000)+1)*1000</f>
        <v>11.393278548412109</v>
      </c>
      <c r="AE103" s="100">
        <f t="shared" ref="AE103:AE106" si="290">LN((AC103/1000)+1)*1000</f>
        <v>21.828964083645001</v>
      </c>
      <c r="AF103" s="100">
        <f>(AD103-SMOW!AN$14*AE103)</f>
        <v>-0.13241448775245246</v>
      </c>
      <c r="AG103" s="101">
        <f t="shared" ref="AG103:AG106" si="291">AF103*1000</f>
        <v>-132.41448775245246</v>
      </c>
      <c r="AK103" s="75">
        <v>28</v>
      </c>
      <c r="AL103" s="75">
        <v>0</v>
      </c>
      <c r="AM103" s="75">
        <v>0</v>
      </c>
      <c r="AN103" s="75">
        <v>0</v>
      </c>
    </row>
    <row r="104" spans="1:40" s="75" customFormat="1" x14ac:dyDescent="0.25">
      <c r="A104" s="75">
        <v>5037</v>
      </c>
      <c r="B104" s="75" t="s">
        <v>229</v>
      </c>
      <c r="C104" s="75" t="s">
        <v>48</v>
      </c>
      <c r="D104" s="75" t="s">
        <v>260</v>
      </c>
      <c r="E104" s="75" t="s">
        <v>271</v>
      </c>
      <c r="F104" s="75">
        <v>10.7864766406715</v>
      </c>
      <c r="G104" s="75">
        <v>10.728717010679301</v>
      </c>
      <c r="H104" s="75">
        <v>5.4368018656421003E-3</v>
      </c>
      <c r="I104" s="75">
        <v>20.817711820191299</v>
      </c>
      <c r="J104" s="75">
        <v>20.6039842386404</v>
      </c>
      <c r="K104" s="75">
        <v>2.7376982821785099E-3</v>
      </c>
      <c r="L104" s="75">
        <v>-0.15018666732284899</v>
      </c>
      <c r="M104" s="75">
        <v>5.0109669879473103E-3</v>
      </c>
      <c r="N104" s="75">
        <v>0.48151701541276898</v>
      </c>
      <c r="O104" s="75">
        <v>5.3813737163626602E-3</v>
      </c>
      <c r="P104" s="75">
        <v>0.50741136939265197</v>
      </c>
      <c r="Q104" s="75">
        <v>2.6832287387796301E-3</v>
      </c>
      <c r="R104" s="75">
        <v>-1.11710476068304</v>
      </c>
      <c r="S104" s="75">
        <v>0.12103447413049299</v>
      </c>
      <c r="T104" s="75">
        <v>1468.0227140382201</v>
      </c>
      <c r="U104" s="75">
        <v>0.154516823388932</v>
      </c>
      <c r="V104" s="76">
        <v>45189.569513888891</v>
      </c>
      <c r="W104" s="75">
        <v>2.5</v>
      </c>
      <c r="X104" s="75">
        <v>5.3667715453551096E-4</v>
      </c>
      <c r="Y104" s="75">
        <v>1.03041062035972E-3</v>
      </c>
      <c r="Z104" s="100">
        <f>((((N104/1000)+1)/((SMOW!$Z$4/1000)+1))-1)*1000</f>
        <v>11.006279267305574</v>
      </c>
      <c r="AA104" s="100">
        <f>((((P104/1000)+1)/((SMOW!$AA$4/1000)+1))-1)*1000</f>
        <v>21.206951368881512</v>
      </c>
      <c r="AB104" s="100">
        <f>Z104*SMOW!$AN$6</f>
        <v>11.577664019695151</v>
      </c>
      <c r="AC104" s="100">
        <f>AA104*SMOW!$AN$12</f>
        <v>22.26813530972278</v>
      </c>
      <c r="AD104" s="100">
        <f t="shared" si="289"/>
        <v>11.511155715911025</v>
      </c>
      <c r="AE104" s="100">
        <f t="shared" si="290"/>
        <v>22.023820687030526</v>
      </c>
      <c r="AF104" s="100">
        <f>(AD104-SMOW!AN$14*AE104)</f>
        <v>-0.11742160684109315</v>
      </c>
      <c r="AG104" s="101">
        <f t="shared" si="291"/>
        <v>-117.42160684109315</v>
      </c>
      <c r="AH104" s="2">
        <f>AVERAGE(AG103:AG104)</f>
        <v>-124.91804729677281</v>
      </c>
      <c r="AI104" s="75">
        <f>STDEV(AG103:AG104)</f>
        <v>10.60156776194451</v>
      </c>
      <c r="AJ104" s="75" t="s">
        <v>258</v>
      </c>
      <c r="AK104" s="75">
        <v>28</v>
      </c>
      <c r="AL104" s="75">
        <v>0</v>
      </c>
      <c r="AM104" s="75">
        <v>0</v>
      </c>
      <c r="AN104" s="75">
        <v>0</v>
      </c>
    </row>
    <row r="105" spans="1:40" s="75" customFormat="1" x14ac:dyDescent="0.25">
      <c r="A105" s="75">
        <v>5038</v>
      </c>
      <c r="B105" s="75" t="s">
        <v>229</v>
      </c>
      <c r="C105" s="75" t="s">
        <v>48</v>
      </c>
      <c r="D105" s="75" t="s">
        <v>260</v>
      </c>
      <c r="E105" s="75" t="s">
        <v>272</v>
      </c>
      <c r="F105" s="75">
        <v>10.755655795964801</v>
      </c>
      <c r="G105" s="75">
        <v>10.698224762702001</v>
      </c>
      <c r="H105" s="75">
        <v>4.5960472889255404E-3</v>
      </c>
      <c r="I105" s="75">
        <v>20.764014771153199</v>
      </c>
      <c r="J105" s="75">
        <v>20.5513809714244</v>
      </c>
      <c r="K105" s="75">
        <v>1.2251655213229001E-3</v>
      </c>
      <c r="L105" s="75">
        <v>-0.152904390210021</v>
      </c>
      <c r="M105" s="75">
        <v>4.4823877564264397E-3</v>
      </c>
      <c r="N105" s="75">
        <v>0.45101038895856099</v>
      </c>
      <c r="O105" s="75">
        <v>4.5491906254840698E-3</v>
      </c>
      <c r="P105" s="75">
        <v>0.45478268269449901</v>
      </c>
      <c r="Q105" s="75">
        <v>1.2007894945825601E-3</v>
      </c>
      <c r="R105" s="75">
        <v>-0.96206347967962602</v>
      </c>
      <c r="S105" s="75">
        <v>0.14994549951233599</v>
      </c>
      <c r="T105" s="75">
        <v>1429.0660369162699</v>
      </c>
      <c r="U105" s="75">
        <v>0.13290434847702301</v>
      </c>
      <c r="V105" s="76">
        <v>45189.68109953704</v>
      </c>
      <c r="W105" s="75">
        <v>2.5</v>
      </c>
      <c r="X105" s="75">
        <v>5.2758122746655201E-2</v>
      </c>
      <c r="Y105" s="75">
        <v>4.9604750764879003E-2</v>
      </c>
      <c r="Z105" s="100">
        <f>((((N105/1000)+1)/((SMOW!$Z$4/1000)+1))-1)*1000</f>
        <v>10.975451720389495</v>
      </c>
      <c r="AA105" s="100">
        <f>((((P105/1000)+1)/((SMOW!$AA$4/1000)+1))-1)*1000</f>
        <v>21.153233845066399</v>
      </c>
      <c r="AB105" s="100">
        <f>Z105*SMOW!$AN$6</f>
        <v>11.545236078146733</v>
      </c>
      <c r="AC105" s="100">
        <f>AA105*SMOW!$AN$12</f>
        <v>22.211729791173166</v>
      </c>
      <c r="AD105" s="100">
        <f t="shared" si="289"/>
        <v>11.479098403377357</v>
      </c>
      <c r="AE105" s="100">
        <f t="shared" si="290"/>
        <v>21.968642331374777</v>
      </c>
      <c r="AF105" s="100">
        <f>(AD105-SMOW!AN$14*AE105)</f>
        <v>-0.12034474758852554</v>
      </c>
      <c r="AG105" s="101">
        <f t="shared" si="291"/>
        <v>-120.34474758852554</v>
      </c>
      <c r="AJ105" s="75" t="s">
        <v>258</v>
      </c>
      <c r="AK105" s="75">
        <v>28</v>
      </c>
      <c r="AL105" s="75">
        <v>0</v>
      </c>
      <c r="AM105" s="75">
        <v>0</v>
      </c>
      <c r="AN105" s="75">
        <v>0</v>
      </c>
    </row>
    <row r="106" spans="1:40" s="75" customFormat="1" x14ac:dyDescent="0.25">
      <c r="A106" s="75">
        <v>5039</v>
      </c>
      <c r="B106" s="75" t="s">
        <v>229</v>
      </c>
      <c r="C106" s="75" t="s">
        <v>48</v>
      </c>
      <c r="D106" s="75" t="s">
        <v>260</v>
      </c>
      <c r="E106" s="75" t="s">
        <v>273</v>
      </c>
      <c r="F106" s="75">
        <v>10.723583667072701</v>
      </c>
      <c r="G106" s="75">
        <v>10.666493475588499</v>
      </c>
      <c r="H106" s="75">
        <v>4.2451687495769497E-3</v>
      </c>
      <c r="I106" s="75">
        <v>20.694082682542401</v>
      </c>
      <c r="J106" s="75">
        <v>20.482869064315398</v>
      </c>
      <c r="K106" s="75">
        <v>1.3301967503519E-3</v>
      </c>
      <c r="L106" s="75">
        <v>-0.14846139036997499</v>
      </c>
      <c r="M106" s="75">
        <v>4.2436653122039101E-3</v>
      </c>
      <c r="N106" s="75">
        <v>0.41926523515062297</v>
      </c>
      <c r="O106" s="75">
        <v>4.2018892898932E-3</v>
      </c>
      <c r="P106" s="75">
        <v>0.38624197054043002</v>
      </c>
      <c r="Q106" s="75">
        <v>1.3037310108289801E-3</v>
      </c>
      <c r="R106" s="75">
        <v>-1.13442722799645</v>
      </c>
      <c r="S106" s="75">
        <v>0.15838171653951699</v>
      </c>
      <c r="T106" s="75">
        <v>1588.5597332512</v>
      </c>
      <c r="U106" s="75">
        <v>0.165460637651003</v>
      </c>
      <c r="V106" s="76">
        <v>45189.787627314814</v>
      </c>
      <c r="W106" s="75">
        <v>2.5</v>
      </c>
      <c r="X106" s="75">
        <v>3.2473912166311702E-4</v>
      </c>
      <c r="Y106" s="88">
        <v>7.2804083769543198E-5</v>
      </c>
      <c r="Z106" s="100">
        <f>((((N106/1000)+1)/((SMOW!$Z$4/1000)+1))-1)*1000</f>
        <v>10.943372617187253</v>
      </c>
      <c r="AA106" s="100">
        <f>((((P106/1000)+1)/((SMOW!$AA$4/1000)+1))-1)*1000</f>
        <v>21.083275091229979</v>
      </c>
      <c r="AB106" s="100">
        <f>Z106*SMOW!$AN$6</f>
        <v>11.511491606476643</v>
      </c>
      <c r="AC106" s="100">
        <f>AA106*SMOW!$AN$12</f>
        <v>22.138270340569864</v>
      </c>
      <c r="AD106" s="100">
        <f t="shared" si="289"/>
        <v>11.445738516616506</v>
      </c>
      <c r="AE106" s="100">
        <f t="shared" si="290"/>
        <v>21.896776505434786</v>
      </c>
      <c r="AF106" s="100">
        <f>(AD106-SMOW!AN$14*AE106)</f>
        <v>-0.11575947825306088</v>
      </c>
      <c r="AG106" s="101">
        <f t="shared" si="291"/>
        <v>-115.75947825306088</v>
      </c>
      <c r="AH106" s="2">
        <f>AVERAGE(AG105:AG106)</f>
        <v>-118.05211292079321</v>
      </c>
      <c r="AI106" s="75">
        <f>STDEV(AG105:AG106)</f>
        <v>3.2422750406737948</v>
      </c>
      <c r="AJ106" s="75" t="s">
        <v>258</v>
      </c>
      <c r="AK106" s="75">
        <v>28</v>
      </c>
      <c r="AL106" s="75">
        <v>0</v>
      </c>
      <c r="AM106" s="75">
        <v>0</v>
      </c>
      <c r="AN106" s="75">
        <v>0</v>
      </c>
    </row>
    <row r="107" spans="1:40" s="75" customFormat="1" x14ac:dyDescent="0.25">
      <c r="A107" s="75">
        <v>5040</v>
      </c>
      <c r="B107" s="75" t="s">
        <v>229</v>
      </c>
      <c r="C107" s="75" t="s">
        <v>48</v>
      </c>
      <c r="D107" s="75" t="s">
        <v>260</v>
      </c>
      <c r="E107" s="75" t="s">
        <v>274</v>
      </c>
      <c r="F107" s="75">
        <v>9.7620467338741204</v>
      </c>
      <c r="G107" s="75">
        <v>9.7147054086230291</v>
      </c>
      <c r="H107" s="75">
        <v>4.5386036271945198E-3</v>
      </c>
      <c r="I107" s="75">
        <v>18.885613121975702</v>
      </c>
      <c r="J107" s="75">
        <v>18.7094938529312</v>
      </c>
      <c r="K107" s="75">
        <v>1.3775465841061299E-3</v>
      </c>
      <c r="L107" s="75">
        <v>-0.16390734572462201</v>
      </c>
      <c r="M107" s="75">
        <v>4.36578327521358E-3</v>
      </c>
      <c r="N107" s="75">
        <v>-0.53246883710368098</v>
      </c>
      <c r="O107" s="75">
        <v>4.4923326014012499E-3</v>
      </c>
      <c r="P107" s="75">
        <v>-1.3862460825485501</v>
      </c>
      <c r="Q107" s="75">
        <v>1.3501387671331899E-3</v>
      </c>
      <c r="R107" s="75">
        <v>-5.44191234943679</v>
      </c>
      <c r="S107" s="75">
        <v>0.17683991834884999</v>
      </c>
      <c r="T107" s="75">
        <v>1567.3483159023499</v>
      </c>
      <c r="U107" s="75">
        <v>0.35911242826701001</v>
      </c>
      <c r="V107" s="76">
        <v>45191.481828703705</v>
      </c>
      <c r="W107" s="75">
        <v>2.5</v>
      </c>
      <c r="X107" s="88">
        <v>4.9787063995477401E-6</v>
      </c>
      <c r="Y107" s="88">
        <v>3.3896302637654597E-5</v>
      </c>
      <c r="Z107" s="100">
        <f>((((N107/1000)+1)/((SMOW!$Z$4/1000)+1))-1)*1000</f>
        <v>9.9816265910217528</v>
      </c>
      <c r="AA107" s="100">
        <f>((((P107/1000)+1)/((SMOW!$AA$4/1000)+1))-1)*1000</f>
        <v>19.274115958110237</v>
      </c>
      <c r="AB107" s="100">
        <f>Z107*SMOW!$AN$6</f>
        <v>10.499817080254397</v>
      </c>
      <c r="AC107" s="100">
        <f>AA107*SMOW!$AN$12</f>
        <v>20.238581900097152</v>
      </c>
      <c r="AD107" s="100">
        <f t="shared" ref="AD107" si="292">LN((AB107/1000)+1)*1000</f>
        <v>10.445076842476626</v>
      </c>
      <c r="AE107" s="100">
        <f t="shared" ref="AE107" si="293">LN((AC107/1000)+1)*1000</f>
        <v>20.036503768570018</v>
      </c>
      <c r="AF107" s="100">
        <f>(AD107-SMOW!AN$14*AE107)</f>
        <v>-0.13419714732834365</v>
      </c>
      <c r="AG107" s="101">
        <f t="shared" ref="AG107" si="294">AF107*1000</f>
        <v>-134.19714732834365</v>
      </c>
      <c r="AK107" s="75">
        <v>28</v>
      </c>
      <c r="AL107" s="75">
        <v>0</v>
      </c>
      <c r="AM107" s="75">
        <v>0</v>
      </c>
      <c r="AN107" s="75">
        <v>0</v>
      </c>
    </row>
    <row r="108" spans="1:40" s="75" customFormat="1" x14ac:dyDescent="0.25">
      <c r="A108" s="75">
        <v>5041</v>
      </c>
      <c r="B108" s="75" t="s">
        <v>229</v>
      </c>
      <c r="C108" s="75" t="s">
        <v>48</v>
      </c>
      <c r="D108" s="75" t="s">
        <v>260</v>
      </c>
      <c r="E108" s="75" t="s">
        <v>275</v>
      </c>
      <c r="F108" s="75">
        <v>10.114120674234799</v>
      </c>
      <c r="G108" s="75">
        <v>10.0633148559457</v>
      </c>
      <c r="H108" s="75">
        <v>4.4638607955669804E-3</v>
      </c>
      <c r="I108" s="75">
        <v>19.546192408677999</v>
      </c>
      <c r="J108" s="75">
        <v>19.357618853998499</v>
      </c>
      <c r="K108" s="75">
        <v>1.4114058251040501E-3</v>
      </c>
      <c r="L108" s="75">
        <v>-0.15750789896554401</v>
      </c>
      <c r="M108" s="75">
        <v>4.3603162317470204E-3</v>
      </c>
      <c r="N108" s="75">
        <v>-0.18398428760287899</v>
      </c>
      <c r="O108" s="75">
        <v>4.4183517723137304E-3</v>
      </c>
      <c r="P108" s="75">
        <v>-0.738809753329431</v>
      </c>
      <c r="Q108" s="75">
        <v>1.3833243409806901E-3</v>
      </c>
      <c r="R108" s="75">
        <v>-3.7470660183258899</v>
      </c>
      <c r="S108" s="75">
        <v>0.155276412234544</v>
      </c>
      <c r="T108" s="75">
        <v>1621.54921939313</v>
      </c>
      <c r="U108" s="75">
        <v>0.19073735811275599</v>
      </c>
      <c r="V108" s="76">
        <v>45191.586655092593</v>
      </c>
      <c r="W108" s="75">
        <v>2.5</v>
      </c>
      <c r="X108" s="75">
        <v>1.42455553319508E-3</v>
      </c>
      <c r="Y108" s="75">
        <v>2.1475469020281399E-3</v>
      </c>
      <c r="Z108" s="100">
        <f>((((N108/1000)+1)/((SMOW!$Z$4/1000)+1))-1)*1000</f>
        <v>10.333777092336183</v>
      </c>
      <c r="AA108" s="100">
        <f>((((P108/1000)+1)/((SMOW!$AA$4/1000)+1))-1)*1000</f>
        <v>19.934947124830458</v>
      </c>
      <c r="AB108" s="100">
        <f>Z108*SMOW!$AN$6</f>
        <v>10.870249275328417</v>
      </c>
      <c r="AC108" s="100">
        <f>AA108*SMOW!$AN$12</f>
        <v>20.932480687407097</v>
      </c>
      <c r="AD108" s="100">
        <f t="shared" ref="AD108" si="295">LN((AB108/1000)+1)*1000</f>
        <v>10.811592806461986</v>
      </c>
      <c r="AE108" s="100">
        <f t="shared" ref="AE108" si="296">LN((AC108/1000)+1)*1000</f>
        <v>20.716406425195885</v>
      </c>
      <c r="AF108" s="100">
        <f>(AD108-SMOW!AN$14*AE108)</f>
        <v>-0.12666978604144141</v>
      </c>
      <c r="AG108" s="101">
        <f t="shared" ref="AG108" si="297">AF108*1000</f>
        <v>-126.66978604144141</v>
      </c>
      <c r="AH108" s="2">
        <f>AVERAGE(AG107:AG108)</f>
        <v>-130.43346668489252</v>
      </c>
      <c r="AI108" s="75">
        <f>STDEV(AG107:AG108)</f>
        <v>5.3226482104096666</v>
      </c>
      <c r="AK108" s="75">
        <v>28</v>
      </c>
      <c r="AL108" s="75">
        <v>0</v>
      </c>
      <c r="AM108" s="75">
        <v>0</v>
      </c>
      <c r="AN108" s="75">
        <v>0</v>
      </c>
    </row>
    <row r="109" spans="1:40" s="75" customFormat="1" x14ac:dyDescent="0.25">
      <c r="A109" s="75">
        <v>5042</v>
      </c>
      <c r="B109" s="75" t="s">
        <v>229</v>
      </c>
      <c r="C109" s="75" t="s">
        <v>48</v>
      </c>
      <c r="D109" s="75" t="s">
        <v>260</v>
      </c>
      <c r="E109" s="75" t="s">
        <v>339</v>
      </c>
      <c r="F109" s="75">
        <v>9.7570374180030601</v>
      </c>
      <c r="G109" s="75">
        <v>9.7097444657714806</v>
      </c>
      <c r="H109" s="75">
        <v>4.7803511227651804E-3</v>
      </c>
      <c r="I109" s="75">
        <v>18.8234221354436</v>
      </c>
      <c r="J109" s="75">
        <v>18.648453743163</v>
      </c>
      <c r="K109" s="75">
        <v>1.46998244538288E-3</v>
      </c>
      <c r="L109" s="75">
        <v>-0.136639110618583</v>
      </c>
      <c r="M109" s="75">
        <v>4.8569477174477101E-3</v>
      </c>
      <c r="N109" s="75">
        <v>-0.53742708304160003</v>
      </c>
      <c r="O109" s="75">
        <v>4.7316154832879303E-3</v>
      </c>
      <c r="P109" s="75">
        <v>-1.44719971043455</v>
      </c>
      <c r="Q109" s="75">
        <v>1.44073551443933E-3</v>
      </c>
      <c r="R109" s="75">
        <v>-4.4380502168082998</v>
      </c>
      <c r="S109" s="75">
        <v>0.15399400923963899</v>
      </c>
      <c r="T109" s="75">
        <v>1497.8944015587799</v>
      </c>
      <c r="U109" s="75">
        <v>0.106066679841716</v>
      </c>
      <c r="V109" s="76">
        <v>45191.695243055554</v>
      </c>
      <c r="W109" s="75">
        <v>2.5</v>
      </c>
      <c r="X109" s="75">
        <v>1.35232931174122E-2</v>
      </c>
      <c r="Y109" s="75">
        <v>1.6189381913170001E-2</v>
      </c>
      <c r="Z109" s="100">
        <f>((((N109/1000)+1)/((SMOW!$Z$4/1000)+1))-1)*1000</f>
        <v>9.9766161858396707</v>
      </c>
      <c r="AA109" s="100">
        <f>((((P109/1000)+1)/((SMOW!$AA$4/1000)+1))-1)*1000</f>
        <v>19.211901258048059</v>
      </c>
      <c r="AB109" s="100">
        <f>Z109*SMOW!$AN$6</f>
        <v>10.494546562726008</v>
      </c>
      <c r="AC109" s="100">
        <f>AA109*SMOW!$AN$12</f>
        <v>20.173254011371416</v>
      </c>
      <c r="AD109" s="100">
        <f t="shared" ref="AD109:AD110" si="298">LN((AB109/1000)+1)*1000</f>
        <v>10.439861075799353</v>
      </c>
      <c r="AE109" s="100">
        <f t="shared" ref="AE109:AE110" si="299">LN((AC109/1000)+1)*1000</f>
        <v>19.972469746027851</v>
      </c>
      <c r="AF109" s="100">
        <f>(AD109-SMOW!AN$14*AE109)</f>
        <v>-0.10560295010335352</v>
      </c>
      <c r="AG109" s="101">
        <f t="shared" ref="AG109:AG110" si="300">AF109*1000</f>
        <v>-105.60295010335352</v>
      </c>
      <c r="AK109" s="75">
        <v>28</v>
      </c>
      <c r="AL109" s="75">
        <v>0</v>
      </c>
      <c r="AM109" s="75">
        <v>0</v>
      </c>
      <c r="AN109" s="75">
        <v>0</v>
      </c>
    </row>
    <row r="110" spans="1:40" s="75" customFormat="1" x14ac:dyDescent="0.25">
      <c r="A110" s="75">
        <v>5043</v>
      </c>
      <c r="B110" s="75" t="s">
        <v>229</v>
      </c>
      <c r="C110" s="75" t="s">
        <v>48</v>
      </c>
      <c r="D110" s="75" t="s">
        <v>260</v>
      </c>
      <c r="E110" s="75" t="s">
        <v>340</v>
      </c>
      <c r="F110" s="75">
        <v>9.7226345398113292</v>
      </c>
      <c r="G110" s="75">
        <v>9.6756736136398303</v>
      </c>
      <c r="H110" s="75">
        <v>3.6673575873090898E-3</v>
      </c>
      <c r="I110" s="75">
        <v>18.7609874817663</v>
      </c>
      <c r="J110" s="75">
        <v>18.587170720631001</v>
      </c>
      <c r="K110" s="75">
        <v>1.6687315211922299E-3</v>
      </c>
      <c r="L110" s="75">
        <v>-0.13835252685335001</v>
      </c>
      <c r="M110" s="75">
        <v>3.6905483497211701E-3</v>
      </c>
      <c r="N110" s="75">
        <v>-0.57147922417960795</v>
      </c>
      <c r="O110" s="75">
        <v>3.6299689075617002E-3</v>
      </c>
      <c r="P110" s="75">
        <v>-1.5083921574377299</v>
      </c>
      <c r="Q110" s="75">
        <v>1.6355302569752599E-3</v>
      </c>
      <c r="R110" s="75">
        <v>-4.7302729169194002</v>
      </c>
      <c r="S110" s="75">
        <v>0.13970218631114301</v>
      </c>
      <c r="T110" s="75">
        <v>1469.44900538609</v>
      </c>
      <c r="U110" s="75">
        <v>0.117248265577811</v>
      </c>
      <c r="V110" s="76">
        <v>45191.80574074074</v>
      </c>
      <c r="W110" s="75">
        <v>2.5</v>
      </c>
      <c r="X110" s="75">
        <v>4.3354776316574001E-2</v>
      </c>
      <c r="Y110" s="75">
        <v>4.67212878743722E-2</v>
      </c>
      <c r="Z110" s="100">
        <f>((((N110/1000)+1)/((SMOW!$Z$4/1000)+1))-1)*1000</f>
        <v>9.9422058264999613</v>
      </c>
      <c r="AA110" s="100">
        <f>((((P110/1000)+1)/((SMOW!$AA$4/1000)+1))-1)*1000</f>
        <v>19.149442797929961</v>
      </c>
      <c r="AB110" s="100">
        <f>Z110*SMOW!$AN$6</f>
        <v>10.458349809076882</v>
      </c>
      <c r="AC110" s="100">
        <f>AA110*SMOW!$AN$12</f>
        <v>20.10767016497341</v>
      </c>
      <c r="AD110" s="100">
        <f t="shared" si="298"/>
        <v>10.40403960394028</v>
      </c>
      <c r="AE110" s="100">
        <f t="shared" si="299"/>
        <v>19.908180710490097</v>
      </c>
      <c r="AF110" s="100">
        <f>(AD110-SMOW!AN$14*AE110)</f>
        <v>-0.10747981119849115</v>
      </c>
      <c r="AG110" s="101">
        <f t="shared" si="300"/>
        <v>-107.47981119849115</v>
      </c>
      <c r="AH110" s="2">
        <f>AVERAGE(AG109:AG110)</f>
        <v>-106.54138065092233</v>
      </c>
      <c r="AI110" s="75">
        <f>STDEV(AG109:AG110)</f>
        <v>1.3271412077170262</v>
      </c>
      <c r="AK110" s="75">
        <v>28</v>
      </c>
      <c r="AL110" s="75">
        <v>0</v>
      </c>
      <c r="AM110" s="75">
        <v>0</v>
      </c>
      <c r="AN110" s="75">
        <v>0</v>
      </c>
    </row>
    <row r="111" spans="1:40" s="75" customFormat="1" x14ac:dyDescent="0.25">
      <c r="A111" s="75">
        <v>5044</v>
      </c>
      <c r="B111" s="75" t="s">
        <v>229</v>
      </c>
      <c r="C111" s="75" t="s">
        <v>48</v>
      </c>
      <c r="D111" s="75" t="s">
        <v>135</v>
      </c>
      <c r="E111" s="75" t="s">
        <v>276</v>
      </c>
      <c r="F111" s="75">
        <v>9.5443018432717999</v>
      </c>
      <c r="G111" s="75">
        <v>9.4990424027006792</v>
      </c>
      <c r="H111" s="75">
        <v>4.2248555453832303E-3</v>
      </c>
      <c r="I111" s="75">
        <v>18.463124584651499</v>
      </c>
      <c r="J111" s="75">
        <v>18.294750370117299</v>
      </c>
      <c r="K111" s="75">
        <v>1.59175846502577E-3</v>
      </c>
      <c r="L111" s="75">
        <v>-0.16058579272127901</v>
      </c>
      <c r="M111" s="75">
        <v>4.2316737359510397E-3</v>
      </c>
      <c r="N111" s="75">
        <v>-0.747993820378273</v>
      </c>
      <c r="O111" s="75">
        <v>4.1817831786443403E-3</v>
      </c>
      <c r="P111" s="75">
        <v>-1.8003287418881899</v>
      </c>
      <c r="Q111" s="75">
        <v>1.5600886651259899E-3</v>
      </c>
      <c r="R111" s="75">
        <v>-5.42908810783016</v>
      </c>
      <c r="S111" s="75">
        <v>0.17243883579575101</v>
      </c>
      <c r="T111" s="75">
        <v>1483.8694900170001</v>
      </c>
      <c r="U111" s="75">
        <v>0.12794502858283099</v>
      </c>
      <c r="V111" s="76">
        <v>45194.455810185187</v>
      </c>
      <c r="W111" s="75">
        <v>2.5</v>
      </c>
      <c r="X111" s="75">
        <v>1.08195321647416E-2</v>
      </c>
      <c r="Y111" s="75">
        <v>4.6053681034212302E-3</v>
      </c>
      <c r="Z111" s="100">
        <f>((((N111/1000)+1)/((SMOW!$Z$4/1000)+1))-1)*1000</f>
        <v>9.7638343502617353</v>
      </c>
      <c r="AA111" s="100">
        <f>((((P111/1000)+1)/((SMOW!$AA$4/1000)+1))-1)*1000</f>
        <v>18.851466325180422</v>
      </c>
      <c r="AB111" s="100">
        <f>Z111*SMOW!$AN$6</f>
        <v>10.270718278708783</v>
      </c>
      <c r="AC111" s="100">
        <f>AA111*SMOW!$AN$12</f>
        <v>19.794783116812528</v>
      </c>
      <c r="AD111" s="100">
        <f t="shared" ref="AD111" si="301">LN((AB111/1000)+1)*1000</f>
        <v>10.21833283713957</v>
      </c>
      <c r="AE111" s="100">
        <f t="shared" ref="AE111" si="302">LN((AC111/1000)+1)*1000</f>
        <v>19.601414031415683</v>
      </c>
      <c r="AF111" s="100">
        <f>(AD111-SMOW!AN$14*AE111)</f>
        <v>-0.13121377144791069</v>
      </c>
      <c r="AG111" s="101">
        <f t="shared" ref="AG111" si="303">AF111*1000</f>
        <v>-131.21377144791069</v>
      </c>
      <c r="AH111" s="2">
        <f>AVERAGE(AG84:AG85,AG111)</f>
        <v>-119.81483613080475</v>
      </c>
      <c r="AI111" s="75">
        <f>STDEV(AG84:AG85,AG111)</f>
        <v>9.8717696559562587</v>
      </c>
      <c r="AJ111" s="75" t="s">
        <v>281</v>
      </c>
      <c r="AK111" s="75">
        <v>28</v>
      </c>
      <c r="AL111" s="75">
        <v>0</v>
      </c>
      <c r="AM111" s="75">
        <v>0</v>
      </c>
      <c r="AN111" s="75">
        <v>0</v>
      </c>
    </row>
    <row r="112" spans="1:40" s="75" customFormat="1" x14ac:dyDescent="0.25">
      <c r="A112" s="75">
        <v>5045</v>
      </c>
      <c r="B112" s="75" t="s">
        <v>229</v>
      </c>
      <c r="C112" s="75" t="s">
        <v>48</v>
      </c>
      <c r="D112" s="75" t="s">
        <v>135</v>
      </c>
      <c r="E112" s="75" t="s">
        <v>277</v>
      </c>
      <c r="F112" s="75">
        <v>10.071465218898499</v>
      </c>
      <c r="G112" s="75">
        <v>10.021085595987</v>
      </c>
      <c r="H112" s="75">
        <v>4.5543804606193701E-3</v>
      </c>
      <c r="I112" s="75">
        <v>19.454028180971299</v>
      </c>
      <c r="J112" s="75">
        <v>19.267217477969201</v>
      </c>
      <c r="K112" s="75">
        <v>1.1003883882803099E-3</v>
      </c>
      <c r="L112" s="75">
        <v>-0.152005232380793</v>
      </c>
      <c r="M112" s="75">
        <v>4.6559056573372004E-3</v>
      </c>
      <c r="N112" s="75">
        <v>-0.226204870930902</v>
      </c>
      <c r="O112" s="75">
        <v>4.5079485901418602E-3</v>
      </c>
      <c r="P112" s="75">
        <v>-0.82914027151691805</v>
      </c>
      <c r="Q112" s="75">
        <v>1.07849494097941E-3</v>
      </c>
      <c r="R112" s="75">
        <v>-4.2310972212736901</v>
      </c>
      <c r="S112" s="75">
        <v>0.14591698732015301</v>
      </c>
      <c r="T112" s="75">
        <v>1408.85715541471</v>
      </c>
      <c r="U112" s="75">
        <v>0.170404201872081</v>
      </c>
      <c r="V112" s="76">
        <v>45194.560289351852</v>
      </c>
      <c r="W112" s="75">
        <v>2.5</v>
      </c>
      <c r="X112" s="75">
        <v>9.2821193729110505E-4</v>
      </c>
      <c r="Y112" s="75">
        <v>4.0292607503739401E-4</v>
      </c>
      <c r="Z112" s="100">
        <f>((((N112/1000)+1)/((SMOW!$Z$4/1000)+1))-1)*1000</f>
        <v>10.291112361271226</v>
      </c>
      <c r="AA112" s="100">
        <f>((((P112/1000)+1)/((SMOW!$AA$4/1000)+1))-1)*1000</f>
        <v>19.842747754745147</v>
      </c>
      <c r="AB112" s="100">
        <f>Z112*SMOW!$AN$6</f>
        <v>10.825369628922566</v>
      </c>
      <c r="AC112" s="100">
        <f>AA112*SMOW!$AN$12</f>
        <v>20.835667712603769</v>
      </c>
      <c r="AD112" s="100">
        <f t="shared" ref="AD112" si="304">LN((AB112/1000)+1)*1000</f>
        <v>10.767194781365266</v>
      </c>
      <c r="AE112" s="100">
        <f t="shared" ref="AE112" si="305">LN((AC112/1000)+1)*1000</f>
        <v>20.621573938998299</v>
      </c>
      <c r="AF112" s="100">
        <f>(AD112-SMOW!AN$14*AE112)</f>
        <v>-0.12099625842583706</v>
      </c>
      <c r="AG112" s="101">
        <f t="shared" ref="AG112" si="306">AF112*1000</f>
        <v>-120.99625842583706</v>
      </c>
      <c r="AH112" s="2">
        <f>AVERAGE(AG82:AG83,AG112)</f>
        <v>-124.13569229705008</v>
      </c>
      <c r="AI112" s="75">
        <f>STDEV(AG82:AG83,AG112)</f>
        <v>5.5447793472568554</v>
      </c>
      <c r="AK112" s="75">
        <v>28</v>
      </c>
      <c r="AL112" s="75">
        <v>0</v>
      </c>
      <c r="AM112" s="75">
        <v>0</v>
      </c>
      <c r="AN112" s="75">
        <v>0</v>
      </c>
    </row>
    <row r="113" spans="1:40" s="75" customFormat="1" x14ac:dyDescent="0.25">
      <c r="A113" s="75">
        <v>5046</v>
      </c>
      <c r="B113" s="75" t="s">
        <v>229</v>
      </c>
      <c r="C113" s="75" t="s">
        <v>48</v>
      </c>
      <c r="D113" s="75" t="s">
        <v>135</v>
      </c>
      <c r="E113" s="75" t="s">
        <v>278</v>
      </c>
      <c r="F113" s="75">
        <v>11.0860981307216</v>
      </c>
      <c r="G113" s="75">
        <v>11.025097453642299</v>
      </c>
      <c r="H113" s="75">
        <v>4.0603749923797698E-3</v>
      </c>
      <c r="I113" s="75">
        <v>21.394932307787698</v>
      </c>
      <c r="J113" s="75">
        <v>21.169273661476701</v>
      </c>
      <c r="K113" s="75">
        <v>1.4962592574445099E-3</v>
      </c>
      <c r="L113" s="75">
        <v>-0.15227903961741199</v>
      </c>
      <c r="M113" s="75">
        <v>3.9070628048530299E-3</v>
      </c>
      <c r="N113" s="75">
        <v>0.778083866892609</v>
      </c>
      <c r="O113" s="75">
        <v>4.0189795034929199E-3</v>
      </c>
      <c r="P113" s="75">
        <v>1.0731474152579601</v>
      </c>
      <c r="Q113" s="75">
        <v>1.46648952018372E-3</v>
      </c>
      <c r="R113" s="75">
        <v>-1.4070829716852</v>
      </c>
      <c r="S113" s="75">
        <v>0.15857092704612999</v>
      </c>
      <c r="T113" s="75">
        <v>1379.7566413311899</v>
      </c>
      <c r="U113" s="75">
        <v>0.123841197203182</v>
      </c>
      <c r="V113" s="76">
        <v>45194.664803240739</v>
      </c>
      <c r="W113" s="75">
        <v>2.5</v>
      </c>
      <c r="X113" s="75">
        <v>4.57505581746094E-2</v>
      </c>
      <c r="Y113" s="75">
        <v>4.8313639940530499E-2</v>
      </c>
      <c r="Z113" s="100">
        <f>((((N113/1000)+1)/((SMOW!$Z$4/1000)+1))-1)*1000</f>
        <v>11.305965912155491</v>
      </c>
      <c r="AA113" s="100">
        <f>((((P113/1000)+1)/((SMOW!$AA$4/1000)+1))-1)*1000</f>
        <v>21.784391951642277</v>
      </c>
      <c r="AB113" s="100">
        <f>Z113*SMOW!$AN$6</f>
        <v>11.892908726920489</v>
      </c>
      <c r="AC113" s="100">
        <f>AA113*SMOW!$AN$12</f>
        <v>22.874470695067707</v>
      </c>
      <c r="AD113" s="100">
        <f t="shared" ref="AD113" si="307">LN((AB113/1000)+1)*1000</f>
        <v>11.822743849706148</v>
      </c>
      <c r="AE113" s="100">
        <f t="shared" ref="AE113" si="308">LN((AC113/1000)+1)*1000</f>
        <v>22.616772397419687</v>
      </c>
      <c r="AF113" s="100">
        <f>(AD113-SMOW!AN$14*AE113)</f>
        <v>-0.11891197613144833</v>
      </c>
      <c r="AG113" s="101">
        <f t="shared" ref="AG113" si="309">AF113*1000</f>
        <v>-118.91197613144833</v>
      </c>
      <c r="AK113" s="75">
        <v>28</v>
      </c>
      <c r="AL113" s="75">
        <v>0</v>
      </c>
      <c r="AM113" s="75">
        <v>0</v>
      </c>
      <c r="AN113" s="75">
        <v>0</v>
      </c>
    </row>
    <row r="114" spans="1:40" s="75" customFormat="1" x14ac:dyDescent="0.25">
      <c r="A114" s="75">
        <v>5047</v>
      </c>
      <c r="B114" s="75" t="s">
        <v>229</v>
      </c>
      <c r="C114" s="75" t="s">
        <v>48</v>
      </c>
      <c r="D114" s="75" t="s">
        <v>135</v>
      </c>
      <c r="E114" s="75" t="s">
        <v>279</v>
      </c>
      <c r="F114" s="75">
        <v>11.147843650347401</v>
      </c>
      <c r="G114" s="75">
        <v>11.0861641249511</v>
      </c>
      <c r="H114" s="75">
        <v>3.8772380372664602E-3</v>
      </c>
      <c r="I114" s="75">
        <v>21.5100298245749</v>
      </c>
      <c r="J114" s="75">
        <v>21.2819539179198</v>
      </c>
      <c r="K114" s="75">
        <v>1.2976425356993799E-3</v>
      </c>
      <c r="L114" s="75">
        <v>-0.15070754371054301</v>
      </c>
      <c r="M114" s="75">
        <v>3.8195164796310699E-3</v>
      </c>
      <c r="N114" s="75">
        <v>0.83919989146534801</v>
      </c>
      <c r="O114" s="75">
        <v>3.8377096280970001E-3</v>
      </c>
      <c r="P114" s="75">
        <v>1.1859549393070199</v>
      </c>
      <c r="Q114" s="75">
        <v>1.27182449838109E-3</v>
      </c>
      <c r="R114" s="75">
        <v>-1.37970529844088</v>
      </c>
      <c r="S114" s="75">
        <v>0.125584814715266</v>
      </c>
      <c r="T114" s="75">
        <v>1393.50143293511</v>
      </c>
      <c r="U114" s="75">
        <v>0.109800262512795</v>
      </c>
      <c r="V114" s="76">
        <v>45194.769293981481</v>
      </c>
      <c r="W114" s="75">
        <v>2.5</v>
      </c>
      <c r="X114" s="75">
        <v>1.13531675562719E-4</v>
      </c>
      <c r="Y114" s="75">
        <v>2.91863190946867E-4</v>
      </c>
      <c r="Z114" s="100">
        <f>((((N114/1000)+1)/((SMOW!$Z$4/1000)+1))-1)*1000</f>
        <v>11.367724858778683</v>
      </c>
      <c r="AA114" s="100">
        <f>((((P114/1000)+1)/((SMOW!$AA$4/1000)+1))-1)*1000</f>
        <v>21.899533355310474</v>
      </c>
      <c r="AB114" s="100">
        <f>Z114*SMOW!$AN$6</f>
        <v>11.957873854267165</v>
      </c>
      <c r="AC114" s="100">
        <f>AA114*SMOW!$AN$12</f>
        <v>22.995373709934668</v>
      </c>
      <c r="AD114" s="100">
        <f t="shared" ref="AD114:AD115" si="310">LN((AB114/1000)+1)*1000</f>
        <v>11.886943372643536</v>
      </c>
      <c r="AE114" s="100">
        <f t="shared" ref="AE114:AE115" si="311">LN((AC114/1000)+1)*1000</f>
        <v>22.734964681585165</v>
      </c>
      <c r="AF114" s="100">
        <f>(AD114-SMOW!AN$14*AE114)</f>
        <v>-0.1171179792334307</v>
      </c>
      <c r="AG114" s="101">
        <f t="shared" ref="AG114:AG115" si="312">AF114*1000</f>
        <v>-117.1179792334307</v>
      </c>
      <c r="AH114" s="2">
        <f>AVERAGE(AG113:AG114)</f>
        <v>-118.01497768243951</v>
      </c>
      <c r="AI114" s="75">
        <f>STDEV(AG113:AG114)</f>
        <v>1.2685473720158935</v>
      </c>
      <c r="AK114" s="75">
        <v>28</v>
      </c>
      <c r="AL114" s="75">
        <v>0</v>
      </c>
      <c r="AM114" s="75">
        <v>0</v>
      </c>
      <c r="AN114" s="75">
        <v>0</v>
      </c>
    </row>
    <row r="115" spans="1:40" s="75" customFormat="1" x14ac:dyDescent="0.25">
      <c r="A115" s="75">
        <v>5048</v>
      </c>
      <c r="B115" s="75" t="s">
        <v>229</v>
      </c>
      <c r="C115" s="75" t="s">
        <v>48</v>
      </c>
      <c r="D115" s="75" t="s">
        <v>135</v>
      </c>
      <c r="E115" s="75" t="s">
        <v>280</v>
      </c>
      <c r="F115" s="75">
        <v>11.499410325592001</v>
      </c>
      <c r="G115" s="75">
        <v>11.433794235448699</v>
      </c>
      <c r="H115" s="75">
        <v>4.6931877889114298E-3</v>
      </c>
      <c r="I115" s="75">
        <v>22.1918934283871</v>
      </c>
      <c r="J115" s="75">
        <v>21.949236776624701</v>
      </c>
      <c r="K115" s="75">
        <v>1.2630634880237601E-3</v>
      </c>
      <c r="L115" s="75">
        <v>-0.15540278260919899</v>
      </c>
      <c r="M115" s="75">
        <v>4.7093792192131802E-3</v>
      </c>
      <c r="N115" s="75">
        <v>1.1871823474137</v>
      </c>
      <c r="O115" s="75">
        <v>4.6453407788874298E-3</v>
      </c>
      <c r="P115" s="75">
        <v>1.85425211054313</v>
      </c>
      <c r="Q115" s="75">
        <v>1.23793343920795E-3</v>
      </c>
      <c r="R115" s="75">
        <v>-0.40863733416046699</v>
      </c>
      <c r="S115" s="75">
        <v>0.16399401754413301</v>
      </c>
      <c r="T115" s="75">
        <v>1480.47210005585</v>
      </c>
      <c r="U115" s="75">
        <v>0.120018233780692</v>
      </c>
      <c r="V115" s="76">
        <v>45194.873877314814</v>
      </c>
      <c r="W115" s="75">
        <v>2.5</v>
      </c>
      <c r="X115" s="75">
        <v>2.72112928699655E-2</v>
      </c>
      <c r="Y115" s="75">
        <v>2.38634083281806E-2</v>
      </c>
      <c r="Z115" s="100">
        <f>((((N115/1000)+1)/((SMOW!$Z$4/1000)+1))-1)*1000</f>
        <v>11.719367984668771</v>
      </c>
      <c r="AA115" s="100">
        <f>((((P115/1000)+1)/((SMOW!$AA$4/1000)+1))-1)*1000</f>
        <v>22.581656954887343</v>
      </c>
      <c r="AB115" s="100">
        <f>Z115*SMOW!$AN$6</f>
        <v>12.32777233380915</v>
      </c>
      <c r="AC115" s="100">
        <f>AA115*SMOW!$AN$12</f>
        <v>23.711630391487763</v>
      </c>
      <c r="AD115" s="100">
        <f t="shared" si="310"/>
        <v>12.252404130966367</v>
      </c>
      <c r="AE115" s="100">
        <f t="shared" si="311"/>
        <v>23.434876011694929</v>
      </c>
      <c r="AF115" s="100">
        <f>(AD115-SMOW!AN$14*AE115)</f>
        <v>-0.12121040320855592</v>
      </c>
      <c r="AG115" s="101">
        <f t="shared" si="312"/>
        <v>-121.21040320855592</v>
      </c>
      <c r="AK115" s="75">
        <v>28</v>
      </c>
      <c r="AL115" s="75">
        <v>0</v>
      </c>
      <c r="AM115" s="75">
        <v>0</v>
      </c>
      <c r="AN115" s="75">
        <v>0</v>
      </c>
    </row>
    <row r="116" spans="1:40" s="75" customFormat="1" x14ac:dyDescent="0.25">
      <c r="A116" s="75">
        <v>5049</v>
      </c>
      <c r="B116" s="75" t="s">
        <v>229</v>
      </c>
      <c r="C116" s="75" t="s">
        <v>48</v>
      </c>
      <c r="D116" s="75" t="s">
        <v>135</v>
      </c>
      <c r="E116" s="75" t="s">
        <v>282</v>
      </c>
      <c r="F116" s="75">
        <v>11.2971596493138</v>
      </c>
      <c r="G116" s="75">
        <v>11.2338229961025</v>
      </c>
      <c r="H116" s="75">
        <v>4.0489888653071704E-3</v>
      </c>
      <c r="I116" s="75">
        <v>21.826650963347699</v>
      </c>
      <c r="J116" s="75">
        <v>21.591859912078501</v>
      </c>
      <c r="K116" s="75">
        <v>1.2689873228468099E-3</v>
      </c>
      <c r="L116" s="75">
        <v>-0.166679037474981</v>
      </c>
      <c r="M116" s="75">
        <v>4.0789515902018899E-3</v>
      </c>
      <c r="N116" s="75">
        <v>0.986993615078541</v>
      </c>
      <c r="O116" s="75">
        <v>4.0077094578908502E-3</v>
      </c>
      <c r="P116" s="75">
        <v>1.4962765493950301</v>
      </c>
      <c r="Q116" s="75">
        <v>1.24373941276917E-3</v>
      </c>
      <c r="R116" s="75">
        <v>-5.4942077537135703E-2</v>
      </c>
      <c r="S116" s="75">
        <v>0.13601975990156701</v>
      </c>
      <c r="T116" s="75">
        <v>1409.60463332001</v>
      </c>
      <c r="U116" s="75">
        <v>0.20354438248168299</v>
      </c>
      <c r="V116" s="76">
        <v>45195.424467592595</v>
      </c>
      <c r="W116" s="75">
        <v>2.5</v>
      </c>
      <c r="X116" s="75">
        <v>2.40960820919481E-2</v>
      </c>
      <c r="Y116" s="75">
        <v>2.5486690330943401E-2</v>
      </c>
      <c r="Z116" s="100">
        <f>((((N116/1000)+1)/((SMOW!$Z$4/1000)+1))-1)*1000</f>
        <v>11.517073327558913</v>
      </c>
      <c r="AA116" s="100">
        <f>((((P116/1000)+1)/((SMOW!$AA$4/1000)+1))-1)*1000</f>
        <v>22.216275222268102</v>
      </c>
      <c r="AB116" s="100">
        <f>Z116*SMOW!$AN$6</f>
        <v>12.114975664188506</v>
      </c>
      <c r="AC116" s="100">
        <f>AA116*SMOW!$AN$12</f>
        <v>23.327965162094852</v>
      </c>
      <c r="AD116" s="100">
        <f t="shared" ref="AD116" si="313">LN((AB116/1000)+1)*1000</f>
        <v>12.042176728275177</v>
      </c>
      <c r="AE116" s="100">
        <f t="shared" ref="AE116" si="314">LN((AC116/1000)+1)*1000</f>
        <v>23.060027147297049</v>
      </c>
      <c r="AF116" s="100">
        <f>(AD116-SMOW!AN$14*AE116)</f>
        <v>-0.13351760549766567</v>
      </c>
      <c r="AG116" s="101">
        <f t="shared" ref="AG116" si="315">AF116*1000</f>
        <v>-133.51760549766567</v>
      </c>
      <c r="AH116" s="2">
        <f>AVERAGE(AG115:AG116)</f>
        <v>-127.3640043531108</v>
      </c>
      <c r="AI116" s="75">
        <f>STDEV(AG115:AG116)</f>
        <v>8.7025061960641068</v>
      </c>
      <c r="AK116" s="75">
        <v>28</v>
      </c>
      <c r="AL116" s="75">
        <v>0</v>
      </c>
      <c r="AM116" s="75">
        <v>0</v>
      </c>
      <c r="AN116" s="75">
        <v>0</v>
      </c>
    </row>
    <row r="117" spans="1:40" s="75" customFormat="1" x14ac:dyDescent="0.25">
      <c r="A117" s="75">
        <v>5050</v>
      </c>
      <c r="B117" s="75" t="s">
        <v>229</v>
      </c>
      <c r="C117" s="75" t="s">
        <v>63</v>
      </c>
      <c r="D117" s="75" t="s">
        <v>98</v>
      </c>
      <c r="E117" s="75" t="s">
        <v>283</v>
      </c>
      <c r="F117" s="75">
        <v>17.0080239329485</v>
      </c>
      <c r="G117" s="75">
        <v>16.865006537987998</v>
      </c>
      <c r="H117" s="75">
        <v>4.0125953230023201E-3</v>
      </c>
      <c r="I117" s="75">
        <v>32.834784182763798</v>
      </c>
      <c r="J117" s="75">
        <v>32.307239448703001</v>
      </c>
      <c r="K117" s="75">
        <v>1.27612505682205E-3</v>
      </c>
      <c r="L117" s="75">
        <v>-0.193215890927183</v>
      </c>
      <c r="M117" s="75">
        <v>4.1032779738364696E-3</v>
      </c>
      <c r="N117" s="75">
        <v>6.6396356853890204</v>
      </c>
      <c r="O117" s="75">
        <v>3.9716869474462997E-3</v>
      </c>
      <c r="P117" s="75">
        <v>12.2853907505281</v>
      </c>
      <c r="Q117" s="75">
        <v>1.2507351336095501E-3</v>
      </c>
      <c r="R117" s="75">
        <v>16.1664161792832</v>
      </c>
      <c r="S117" s="75">
        <v>0.14872220282791801</v>
      </c>
      <c r="T117" s="75">
        <v>1470.0551304391799</v>
      </c>
      <c r="U117" s="75">
        <v>0.14362850327892199</v>
      </c>
      <c r="V117" s="76">
        <v>45195.529351851852</v>
      </c>
      <c r="W117" s="75">
        <v>2.5</v>
      </c>
      <c r="X117" s="75">
        <v>1.41020927478383E-2</v>
      </c>
      <c r="Y117" s="75">
        <v>1.18621811545821E-2</v>
      </c>
      <c r="Z117" s="100">
        <f>((((N117/1000)+1)/((SMOW!$Z$4/1000)+1))-1)*1000</f>
        <v>17.229179478787771</v>
      </c>
      <c r="AA117" s="100">
        <f>((((P117/1000)+1)/((SMOW!$AA$4/1000)+1))-1)*1000</f>
        <v>33.228605861807651</v>
      </c>
      <c r="AB117" s="100">
        <f>Z117*SMOW!$AN$6</f>
        <v>18.123622569978998</v>
      </c>
      <c r="AC117" s="100">
        <f>AA117*SMOW!$AN$12</f>
        <v>34.891346644475561</v>
      </c>
      <c r="AD117" s="100">
        <f t="shared" ref="AD117" si="316">LN((AB117/1000)+1)*1000</f>
        <v>17.961347464703888</v>
      </c>
      <c r="AE117" s="100">
        <f t="shared" ref="AE117" si="317">LN((AC117/1000)+1)*1000</f>
        <v>34.296442119179105</v>
      </c>
      <c r="AF117" s="100">
        <f>(AD117-SMOW!AN$14*AE117)</f>
        <v>-0.14717397422268164</v>
      </c>
      <c r="AG117" s="101">
        <f t="shared" ref="AG117" si="318">AF117*1000</f>
        <v>-147.17397422268164</v>
      </c>
      <c r="AK117" s="75">
        <v>28</v>
      </c>
      <c r="AL117" s="75">
        <v>0</v>
      </c>
      <c r="AM117" s="75">
        <v>0</v>
      </c>
      <c r="AN117" s="75">
        <v>0</v>
      </c>
    </row>
    <row r="118" spans="1:40" s="75" customFormat="1" x14ac:dyDescent="0.25">
      <c r="A118" s="75">
        <v>5051</v>
      </c>
      <c r="B118" s="75" t="s">
        <v>229</v>
      </c>
      <c r="C118" s="75" t="s">
        <v>63</v>
      </c>
      <c r="D118" s="75" t="s">
        <v>98</v>
      </c>
      <c r="E118" s="75" t="s">
        <v>284</v>
      </c>
      <c r="F118" s="75">
        <v>17.261256404694699</v>
      </c>
      <c r="G118" s="75">
        <v>17.113972886403499</v>
      </c>
      <c r="H118" s="75">
        <v>5.0282567939160198E-3</v>
      </c>
      <c r="I118" s="75">
        <v>33.319348959814498</v>
      </c>
      <c r="J118" s="75">
        <v>32.776289425661901</v>
      </c>
      <c r="K118" s="75">
        <v>1.49939489052769E-3</v>
      </c>
      <c r="L118" s="75">
        <v>-0.191907930345915</v>
      </c>
      <c r="M118" s="75">
        <v>5.0807886651336297E-3</v>
      </c>
      <c r="N118" s="75">
        <v>6.89028645421633</v>
      </c>
      <c r="O118" s="75">
        <v>4.9769937582081003E-3</v>
      </c>
      <c r="P118" s="75">
        <v>12.7603145739631</v>
      </c>
      <c r="Q118" s="75">
        <v>1.4695627663708201E-3</v>
      </c>
      <c r="R118" s="75">
        <v>17.155581677428302</v>
      </c>
      <c r="S118" s="75">
        <v>0.162038202397463</v>
      </c>
      <c r="T118" s="75">
        <v>1486.8568352442701</v>
      </c>
      <c r="U118" s="75">
        <v>0.13411956625096</v>
      </c>
      <c r="V118" s="76">
        <v>45195.63386574074</v>
      </c>
      <c r="W118" s="75">
        <v>2.5</v>
      </c>
      <c r="X118" s="75">
        <v>9.8244751026758904E-4</v>
      </c>
      <c r="Y118" s="75">
        <v>2.22786176118082E-3</v>
      </c>
      <c r="Z118" s="100">
        <f>((((N118/1000)+1)/((SMOW!$Z$4/1000)+1))-1)*1000</f>
        <v>17.482467017715607</v>
      </c>
      <c r="AA118" s="100">
        <f>((((P118/1000)+1)/((SMOW!$AA$4/1000)+1))-1)*1000</f>
        <v>33.713355404241256</v>
      </c>
      <c r="AB118" s="100">
        <f>Z118*SMOW!$AN$6</f>
        <v>18.390059387986419</v>
      </c>
      <c r="AC118" s="100">
        <f>AA118*SMOW!$AN$12</f>
        <v>35.400352781872435</v>
      </c>
      <c r="AD118" s="100">
        <f t="shared" ref="AD118" si="319">LN((AB118/1000)+1)*1000</f>
        <v>18.223007203980877</v>
      </c>
      <c r="AE118" s="100">
        <f t="shared" ref="AE118" si="320">LN((AC118/1000)+1)*1000</f>
        <v>34.78816620597722</v>
      </c>
      <c r="AF118" s="100">
        <f>(AD118-SMOW!AN$14*AE118)</f>
        <v>-0.14514455277509697</v>
      </c>
      <c r="AG118" s="101">
        <f t="shared" ref="AG118" si="321">AF118*1000</f>
        <v>-145.14455277509697</v>
      </c>
      <c r="AK118" s="75">
        <v>28</v>
      </c>
      <c r="AL118" s="75">
        <v>0</v>
      </c>
      <c r="AM118" s="75">
        <v>0</v>
      </c>
      <c r="AN118" s="75">
        <v>0</v>
      </c>
    </row>
    <row r="119" spans="1:40" s="75" customFormat="1" x14ac:dyDescent="0.25">
      <c r="A119" s="75">
        <v>5052</v>
      </c>
      <c r="B119" s="75" t="s">
        <v>229</v>
      </c>
      <c r="C119" s="75" t="s">
        <v>63</v>
      </c>
      <c r="D119" s="75" t="s">
        <v>98</v>
      </c>
      <c r="E119" s="75" t="s">
        <v>285</v>
      </c>
      <c r="F119" s="75">
        <v>17.256356610801301</v>
      </c>
      <c r="G119" s="75">
        <v>17.109156320166701</v>
      </c>
      <c r="H119" s="75">
        <v>4.4826310313293097E-3</v>
      </c>
      <c r="I119" s="75">
        <v>33.3162528442096</v>
      </c>
      <c r="J119" s="75">
        <v>32.773293139387597</v>
      </c>
      <c r="K119" s="75">
        <v>1.50536863161376E-3</v>
      </c>
      <c r="L119" s="75">
        <v>-0.195142457429996</v>
      </c>
      <c r="M119" s="75">
        <v>4.2567992154500202E-3</v>
      </c>
      <c r="N119" s="75">
        <v>6.8854366136804197</v>
      </c>
      <c r="O119" s="75">
        <v>4.4369306456765196E-3</v>
      </c>
      <c r="P119" s="75">
        <v>12.7572800590117</v>
      </c>
      <c r="Q119" s="75">
        <v>1.4754176532541601E-3</v>
      </c>
      <c r="R119" s="75">
        <v>17.360601650926199</v>
      </c>
      <c r="S119" s="75">
        <v>0.144368210467373</v>
      </c>
      <c r="T119" s="75">
        <v>1495.7224089307299</v>
      </c>
      <c r="U119" s="75">
        <v>0.10610833254155801</v>
      </c>
      <c r="V119" s="76">
        <v>45195.750104166669</v>
      </c>
      <c r="W119" s="75">
        <v>2.5</v>
      </c>
      <c r="X119" s="75">
        <v>9.6484069337304704E-2</v>
      </c>
      <c r="Y119" s="75">
        <v>0.10142916128014599</v>
      </c>
      <c r="Z119" s="100">
        <f>((((N119/1000)+1)/((SMOW!$Z$4/1000)+1))-1)*1000</f>
        <v>17.477566158327296</v>
      </c>
      <c r="AA119" s="100">
        <f>((((P119/1000)+1)/((SMOW!$AA$4/1000)+1))-1)*1000</f>
        <v>33.710258108081923</v>
      </c>
      <c r="AB119" s="100">
        <f>Z119*SMOW!$AN$6</f>
        <v>18.384904103259618</v>
      </c>
      <c r="AC119" s="100">
        <f>AA119*SMOW!$AN$12</f>
        <v>35.397100498752124</v>
      </c>
      <c r="AD119" s="100">
        <f t="shared" ref="AD119:AD120" si="322">LN((AB119/1000)+1)*1000</f>
        <v>18.217945000429374</v>
      </c>
      <c r="AE119" s="100">
        <f t="shared" ref="AE119:AE120" si="323">LN((AC119/1000)+1)*1000</f>
        <v>34.785025113529748</v>
      </c>
      <c r="AF119" s="100">
        <f>(AD119-SMOW!AN$14*AE119)</f>
        <v>-0.14854825951433526</v>
      </c>
      <c r="AG119" s="101">
        <f t="shared" ref="AG119:AG120" si="324">AF119*1000</f>
        <v>-148.54825951433526</v>
      </c>
      <c r="AK119" s="75">
        <v>28</v>
      </c>
      <c r="AL119" s="75">
        <v>0</v>
      </c>
      <c r="AM119" s="75">
        <v>0</v>
      </c>
      <c r="AN119" s="75">
        <v>0</v>
      </c>
    </row>
    <row r="120" spans="1:40" s="75" customFormat="1" x14ac:dyDescent="0.25">
      <c r="A120" s="75">
        <v>5053</v>
      </c>
      <c r="B120" s="75" t="s">
        <v>229</v>
      </c>
      <c r="C120" s="75" t="s">
        <v>63</v>
      </c>
      <c r="D120" s="75" t="s">
        <v>98</v>
      </c>
      <c r="E120" s="75" t="s">
        <v>286</v>
      </c>
      <c r="F120" s="75">
        <v>17.322492371423301</v>
      </c>
      <c r="G120" s="75">
        <v>17.174168206152402</v>
      </c>
      <c r="H120" s="75">
        <v>3.5515245163155401E-3</v>
      </c>
      <c r="I120" s="75">
        <v>33.4408937428203</v>
      </c>
      <c r="J120" s="75">
        <v>32.8939080954273</v>
      </c>
      <c r="K120" s="75">
        <v>1.26805620269557E-3</v>
      </c>
      <c r="L120" s="75">
        <v>-0.193815268233168</v>
      </c>
      <c r="M120" s="75">
        <v>3.4450381700298501E-3</v>
      </c>
      <c r="N120" s="75">
        <v>6.9508981207792999</v>
      </c>
      <c r="O120" s="75">
        <v>3.5153167537490199E-3</v>
      </c>
      <c r="P120" s="75">
        <v>12.8794410887193</v>
      </c>
      <c r="Q120" s="75">
        <v>1.2428268182823601E-3</v>
      </c>
      <c r="R120" s="75">
        <v>17.385118120106899</v>
      </c>
      <c r="S120" s="75">
        <v>0.14055859128043399</v>
      </c>
      <c r="T120" s="75">
        <v>1434.87225269753</v>
      </c>
      <c r="U120" s="75">
        <v>0.13107392383133501</v>
      </c>
      <c r="V120" s="76">
        <v>45195.854861111111</v>
      </c>
      <c r="W120" s="75">
        <v>2.5</v>
      </c>
      <c r="X120" s="75">
        <v>6.0837343941002403E-2</v>
      </c>
      <c r="Y120" s="75">
        <v>6.5683793669126495E-2</v>
      </c>
      <c r="Z120" s="100">
        <f>((((N120/1000)+1)/((SMOW!$Z$4/1000)+1))-1)*1000</f>
        <v>17.543716300635559</v>
      </c>
      <c r="AA120" s="100">
        <f>((((P120/1000)+1)/((SMOW!$AA$4/1000)+1))-1)*1000</f>
        <v>33.834946532481645</v>
      </c>
      <c r="AB120" s="100">
        <f>Z120*SMOW!$AN$6</f>
        <v>18.454488392727463</v>
      </c>
      <c r="AC120" s="100">
        <f>AA120*SMOW!$AN$12</f>
        <v>35.528028261908283</v>
      </c>
      <c r="AD120" s="100">
        <f t="shared" si="322"/>
        <v>18.286270750364736</v>
      </c>
      <c r="AE120" s="100">
        <f t="shared" si="323"/>
        <v>34.911468857451148</v>
      </c>
      <c r="AF120" s="100">
        <f>(AD120-SMOW!AN$14*AE120)</f>
        <v>-0.14698480636947053</v>
      </c>
      <c r="AG120" s="101">
        <f t="shared" si="324"/>
        <v>-146.98480636947053</v>
      </c>
      <c r="AH120" s="2">
        <f>AVERAGE(AG117:AG120)</f>
        <v>-146.96289822039608</v>
      </c>
      <c r="AI120" s="75">
        <f>STDEV(AG117:AG120)</f>
        <v>1.3981873546962207</v>
      </c>
      <c r="AK120" s="75">
        <v>28</v>
      </c>
      <c r="AL120" s="75">
        <v>0</v>
      </c>
      <c r="AM120" s="75">
        <v>0</v>
      </c>
      <c r="AN120" s="75">
        <v>0</v>
      </c>
    </row>
    <row r="121" spans="1:40" s="75" customFormat="1" x14ac:dyDescent="0.25">
      <c r="A121" s="75">
        <v>5054</v>
      </c>
      <c r="B121" s="75" t="s">
        <v>229</v>
      </c>
      <c r="C121" s="75" t="s">
        <v>61</v>
      </c>
      <c r="D121" s="75" t="s">
        <v>22</v>
      </c>
      <c r="E121" s="75" t="s">
        <v>288</v>
      </c>
      <c r="F121" s="75">
        <v>-0.293203436948336</v>
      </c>
      <c r="G121" s="75">
        <v>-0.29324704847243599</v>
      </c>
      <c r="H121" s="75">
        <v>5.6324148478562397E-3</v>
      </c>
      <c r="I121" s="75">
        <v>-0.52906860098430297</v>
      </c>
      <c r="J121" s="75">
        <v>-0.52920872572290001</v>
      </c>
      <c r="K121" s="75">
        <v>2.46447514092405E-3</v>
      </c>
      <c r="L121" s="75">
        <v>-1.38248412907455E-2</v>
      </c>
      <c r="M121" s="75">
        <v>5.4119902500673299E-3</v>
      </c>
      <c r="N121" s="75">
        <v>-10.485205817032901</v>
      </c>
      <c r="O121" s="75">
        <v>5.5749924258704196E-3</v>
      </c>
      <c r="P121" s="75">
        <v>-20.4146511819899</v>
      </c>
      <c r="Q121" s="75">
        <v>2.41544167492344E-3</v>
      </c>
      <c r="R121" s="75">
        <v>-32.871447289212199</v>
      </c>
      <c r="S121" s="75">
        <v>0.15362360978576001</v>
      </c>
      <c r="T121" s="75">
        <v>1546.0719586703201</v>
      </c>
      <c r="U121" s="75">
        <v>0.247479690336602</v>
      </c>
      <c r="V121" s="76">
        <v>45196.385277777779</v>
      </c>
      <c r="W121" s="75">
        <v>2.5</v>
      </c>
      <c r="X121" s="75">
        <v>3.2565799434768202E-4</v>
      </c>
      <c r="Y121" s="75">
        <v>1.16775021849976E-4</v>
      </c>
      <c r="Z121" s="100">
        <f>((((N121/1000)+1)/((SMOW!$Z$4/1000)+1))-1)*1000</f>
        <v>-7.5810164653411505E-2</v>
      </c>
      <c r="AA121" s="100">
        <f>((((P121/1000)+1)/((SMOW!$AA$4/1000)+1))-1)*1000</f>
        <v>-0.14796861637189629</v>
      </c>
      <c r="AB121" s="100">
        <f>Z121*SMOW!$AN$6</f>
        <v>-7.9745806400007571E-2</v>
      </c>
      <c r="AC121" s="100">
        <f>AA121*SMOW!$AN$12</f>
        <v>-0.155372882865041</v>
      </c>
      <c r="AD121" s="100">
        <f t="shared" ref="AD121" si="325">LN((AB121/1000)+1)*1000</f>
        <v>-7.9748986265896576E-2</v>
      </c>
      <c r="AE121" s="100">
        <f t="shared" ref="AE121" si="326">LN((AC121/1000)+1)*1000</f>
        <v>-0.15538495448182815</v>
      </c>
      <c r="AF121" s="100">
        <f>(AD121-SMOW!AN$14*AE121)</f>
        <v>2.2942697005086943E-3</v>
      </c>
      <c r="AG121" s="101">
        <f t="shared" ref="AG121" si="327">AF121*1000</f>
        <v>2.2942697005086945</v>
      </c>
      <c r="AJ121" s="75" t="s">
        <v>289</v>
      </c>
      <c r="AK121" s="75">
        <v>28</v>
      </c>
      <c r="AL121" s="75">
        <v>4</v>
      </c>
      <c r="AM121" s="75">
        <v>0</v>
      </c>
      <c r="AN121" s="75">
        <v>0</v>
      </c>
    </row>
    <row r="122" spans="1:40" s="75" customFormat="1" x14ac:dyDescent="0.25">
      <c r="A122" s="75">
        <v>5055</v>
      </c>
      <c r="B122" s="75" t="s">
        <v>229</v>
      </c>
      <c r="C122" s="75" t="s">
        <v>61</v>
      </c>
      <c r="D122" s="75" t="s">
        <v>22</v>
      </c>
      <c r="E122" s="75" t="s">
        <v>291</v>
      </c>
      <c r="F122" s="75">
        <v>-0.114382320952075</v>
      </c>
      <c r="G122" s="75">
        <v>-0.114389422173998</v>
      </c>
      <c r="H122" s="75">
        <v>5.3538213750118401E-3</v>
      </c>
      <c r="I122" s="75">
        <v>-0.18502097527581299</v>
      </c>
      <c r="J122" s="75">
        <v>-0.18503812279155701</v>
      </c>
      <c r="K122" s="75">
        <v>1.2197695588128401E-3</v>
      </c>
      <c r="L122" s="75">
        <v>-1.6689293340055599E-2</v>
      </c>
      <c r="M122" s="75">
        <v>5.2439051007500499E-3</v>
      </c>
      <c r="N122" s="75">
        <v>-10.308207780809701</v>
      </c>
      <c r="O122" s="75">
        <v>5.2992392111366497E-3</v>
      </c>
      <c r="P122" s="75">
        <v>-20.077448765339401</v>
      </c>
      <c r="Q122" s="75">
        <v>1.1955008907310401E-3</v>
      </c>
      <c r="R122" s="75">
        <v>-32.042288990826002</v>
      </c>
      <c r="S122" s="75">
        <v>0.14253416954478201</v>
      </c>
      <c r="T122" s="75">
        <v>1564.48934201358</v>
      </c>
      <c r="U122" s="75">
        <v>0.13124473867584899</v>
      </c>
      <c r="V122" s="76">
        <v>45196.475474537037</v>
      </c>
      <c r="W122" s="75">
        <v>2.5</v>
      </c>
      <c r="X122" s="75">
        <v>2.5845342366996502E-3</v>
      </c>
      <c r="Y122" s="75">
        <v>4.0821871397099E-3</v>
      </c>
      <c r="Z122" s="100">
        <f>((((N122/1000)+1)/((SMOW!$Z$4/1000)+1))-1)*1000</f>
        <v>0.10304983725206718</v>
      </c>
      <c r="AA122" s="100">
        <f>((((P122/1000)+1)/((SMOW!$AA$4/1000)+1))-1)*1000</f>
        <v>0.19621019528770489</v>
      </c>
      <c r="AB122" s="100">
        <f>Z122*SMOW!$AN$6</f>
        <v>0.10839961116857739</v>
      </c>
      <c r="AC122" s="100">
        <f>AA122*SMOW!$AN$12</f>
        <v>0.2060284433068035</v>
      </c>
      <c r="AD122" s="100">
        <f t="shared" ref="AD122" si="328">LN((AB122/1000)+1)*1000</f>
        <v>0.10839373635529405</v>
      </c>
      <c r="AE122" s="100">
        <f t="shared" ref="AE122" si="329">LN((AC122/1000)+1)*1000</f>
        <v>0.20600722236171917</v>
      </c>
      <c r="AF122" s="100">
        <f>(AD122-SMOW!AN$14*AE122)</f>
        <v>-3.7807705169368155E-4</v>
      </c>
      <c r="AG122" s="101">
        <f t="shared" ref="AG122" si="330">AF122*1000</f>
        <v>-0.37807705169368155</v>
      </c>
      <c r="AK122" s="75">
        <v>28</v>
      </c>
      <c r="AL122" s="75">
        <v>0</v>
      </c>
      <c r="AM122" s="75">
        <v>0</v>
      </c>
      <c r="AN122" s="75">
        <v>0</v>
      </c>
    </row>
    <row r="123" spans="1:40" s="75" customFormat="1" x14ac:dyDescent="0.25">
      <c r="A123" s="75">
        <v>5056</v>
      </c>
      <c r="B123" s="75" t="s">
        <v>229</v>
      </c>
      <c r="C123" s="75" t="s">
        <v>61</v>
      </c>
      <c r="D123" s="75" t="s">
        <v>22</v>
      </c>
      <c r="E123" s="75" t="s">
        <v>292</v>
      </c>
      <c r="F123" s="75">
        <v>-0.31077533105294503</v>
      </c>
      <c r="G123" s="75">
        <v>-0.31082431956145601</v>
      </c>
      <c r="H123" s="75">
        <v>6.0150097428586704E-3</v>
      </c>
      <c r="I123" s="75">
        <v>-0.54000672056934496</v>
      </c>
      <c r="J123" s="75">
        <v>-0.540152620713784</v>
      </c>
      <c r="K123" s="75">
        <v>1.5210237588454E-3</v>
      </c>
      <c r="L123" s="75">
        <v>-2.56237358245773E-2</v>
      </c>
      <c r="M123" s="75">
        <v>5.7510959977627304E-3</v>
      </c>
      <c r="N123" s="75">
        <v>-10.502598565824901</v>
      </c>
      <c r="O123" s="75">
        <v>5.9536867691357903E-3</v>
      </c>
      <c r="P123" s="75">
        <v>-20.4253716755555</v>
      </c>
      <c r="Q123" s="75">
        <v>1.49076130436628E-3</v>
      </c>
      <c r="R123" s="75">
        <v>-32.347334873104302</v>
      </c>
      <c r="S123" s="75">
        <v>0.16787301008324601</v>
      </c>
      <c r="T123" s="75">
        <v>1493.9102772665501</v>
      </c>
      <c r="U123" s="75">
        <v>0.11998990832227199</v>
      </c>
      <c r="V123" s="76">
        <v>45196.565208333333</v>
      </c>
      <c r="W123" s="75">
        <v>2.5</v>
      </c>
      <c r="X123" s="75">
        <v>1.53541581744287E-2</v>
      </c>
      <c r="Y123" s="75">
        <v>2.8665015391397701E-2</v>
      </c>
      <c r="Z123" s="100">
        <f>((((N123/1000)+1)/((SMOW!$Z$4/1000)+1))-1)*1000</f>
        <v>-9.3385879889940071E-2</v>
      </c>
      <c r="AA123" s="100">
        <f>((((P123/1000)+1)/((SMOW!$AA$4/1000)+1))-1)*1000</f>
        <v>-0.15891090668063157</v>
      </c>
      <c r="AB123" s="100">
        <f>Z123*SMOW!$AN$6</f>
        <v>-9.8233954935255455E-2</v>
      </c>
      <c r="AC123" s="100">
        <f>AA123*SMOW!$AN$12</f>
        <v>-0.1668627192377849</v>
      </c>
      <c r="AD123" s="100">
        <f t="shared" ref="AD123" si="331">LN((AB123/1000)+1)*1000</f>
        <v>-9.8238780206202456E-2</v>
      </c>
      <c r="AE123" s="100">
        <f t="shared" ref="AE123" si="332">LN((AC123/1000)+1)*1000</f>
        <v>-0.16687664237021757</v>
      </c>
      <c r="AF123" s="100">
        <f>(AD123-SMOW!AN$14*AE123)</f>
        <v>-1.012791303472757E-2</v>
      </c>
      <c r="AG123" s="101">
        <f t="shared" ref="AG123" si="333">AF123*1000</f>
        <v>-10.12791303472757</v>
      </c>
      <c r="AK123" s="75">
        <v>28</v>
      </c>
      <c r="AL123" s="75">
        <v>0</v>
      </c>
      <c r="AM123" s="75">
        <v>0</v>
      </c>
      <c r="AN123" s="75">
        <v>0</v>
      </c>
    </row>
    <row r="124" spans="1:40" s="75" customFormat="1" x14ac:dyDescent="0.25">
      <c r="A124" s="75">
        <v>5057</v>
      </c>
      <c r="B124" s="75" t="s">
        <v>229</v>
      </c>
      <c r="C124" s="75" t="s">
        <v>61</v>
      </c>
      <c r="D124" s="75" t="s">
        <v>22</v>
      </c>
      <c r="E124" s="75" t="s">
        <v>293</v>
      </c>
      <c r="F124" s="75">
        <v>-0.39522211819172398</v>
      </c>
      <c r="G124" s="75">
        <v>-0.39530060715794602</v>
      </c>
      <c r="H124" s="75">
        <v>4.3431973730752201E-3</v>
      </c>
      <c r="I124" s="75">
        <v>-0.71821975869059695</v>
      </c>
      <c r="J124" s="75">
        <v>-0.71847782276775296</v>
      </c>
      <c r="K124" s="75">
        <v>1.0296770657057699E-3</v>
      </c>
      <c r="L124" s="75">
        <v>-1.5944316736572799E-2</v>
      </c>
      <c r="M124" s="75">
        <v>4.3085388952754898E-3</v>
      </c>
      <c r="N124" s="75">
        <v>-10.5861844186793</v>
      </c>
      <c r="O124" s="75">
        <v>4.2989185123987299E-3</v>
      </c>
      <c r="P124" s="75">
        <v>-20.600038967647301</v>
      </c>
      <c r="Q124" s="75">
        <v>1.00919049858446E-3</v>
      </c>
      <c r="R124" s="75">
        <v>-32.872317043629202</v>
      </c>
      <c r="S124" s="75">
        <v>0.16110017032467799</v>
      </c>
      <c r="T124" s="75">
        <v>1515.42994751385</v>
      </c>
      <c r="U124" s="75">
        <v>0.102985256157393</v>
      </c>
      <c r="V124" s="76">
        <v>45196.644293981481</v>
      </c>
      <c r="W124" s="75">
        <v>2.5</v>
      </c>
      <c r="X124" s="75">
        <v>1.65416745032364E-2</v>
      </c>
      <c r="Y124" s="75">
        <v>1.4550835472839601E-2</v>
      </c>
      <c r="Z124" s="100">
        <f>((((N124/1000)+1)/((SMOW!$Z$4/1000)+1))-1)*1000</f>
        <v>-0.1778510305763259</v>
      </c>
      <c r="AA124" s="100">
        <f>((((P124/1000)+1)/((SMOW!$AA$4/1000)+1))-1)*1000</f>
        <v>-0.33719189773973035</v>
      </c>
      <c r="AB124" s="100">
        <f>Z124*SMOW!$AN$6</f>
        <v>-0.18708406606452704</v>
      </c>
      <c r="AC124" s="100">
        <f>AA124*SMOW!$AN$12</f>
        <v>-0.35406479100190152</v>
      </c>
      <c r="AD124" s="100">
        <f t="shared" ref="AD124" si="334">LN((AB124/1000)+1)*1000</f>
        <v>-0.18710156847136053</v>
      </c>
      <c r="AE124" s="100">
        <f t="shared" ref="AE124" si="335">LN((AC124/1000)+1)*1000</f>
        <v>-0.35412748673931482</v>
      </c>
      <c r="AF124" s="100">
        <f>(AD124-SMOW!AN$14*AE124)</f>
        <v>-1.2225547300229178E-4</v>
      </c>
      <c r="AG124" s="101">
        <f t="shared" ref="AG124" si="336">AF124*1000</f>
        <v>-0.12225547300229178</v>
      </c>
      <c r="AH124" s="2">
        <f>AVERAGE(AG121:AG124)</f>
        <v>-2.0834939647287123</v>
      </c>
      <c r="AI124" s="75">
        <f>STDEV(AG121:AG124)</f>
        <v>5.4964350916792544</v>
      </c>
      <c r="AK124" s="75">
        <v>28</v>
      </c>
      <c r="AL124" s="75">
        <v>0</v>
      </c>
      <c r="AM124" s="75">
        <v>0</v>
      </c>
      <c r="AN124" s="75">
        <v>0</v>
      </c>
    </row>
    <row r="125" spans="1:40" s="75" customFormat="1" x14ac:dyDescent="0.25">
      <c r="A125" s="75">
        <v>5058</v>
      </c>
      <c r="B125" s="75" t="s">
        <v>229</v>
      </c>
      <c r="C125" s="75" t="s">
        <v>61</v>
      </c>
      <c r="D125" s="75" t="s">
        <v>24</v>
      </c>
      <c r="E125" s="75" t="s">
        <v>294</v>
      </c>
      <c r="F125" s="75">
        <v>-28.393525890256001</v>
      </c>
      <c r="G125" s="75">
        <v>-28.804418744484401</v>
      </c>
      <c r="H125" s="75">
        <v>3.2412984256803301E-3</v>
      </c>
      <c r="I125" s="75">
        <v>-53.111089478501903</v>
      </c>
      <c r="J125" s="75">
        <v>-54.573499459712998</v>
      </c>
      <c r="K125" s="75">
        <v>1.47314296465797E-3</v>
      </c>
      <c r="L125" s="75">
        <v>1.03889702441057E-2</v>
      </c>
      <c r="M125" s="75">
        <v>3.3839511008432999E-3</v>
      </c>
      <c r="N125" s="75">
        <v>-38.299045719346701</v>
      </c>
      <c r="O125" s="75">
        <v>3.2082534155018498E-3</v>
      </c>
      <c r="P125" s="75">
        <v>-71.950494441342599</v>
      </c>
      <c r="Q125" s="75">
        <v>1.4438331516788501E-3</v>
      </c>
      <c r="R125" s="75">
        <v>-107.598437649513</v>
      </c>
      <c r="S125" s="75">
        <v>0.139235055563697</v>
      </c>
      <c r="T125" s="75">
        <v>1351.25882018312</v>
      </c>
      <c r="U125" s="75">
        <v>0.123406106813651</v>
      </c>
      <c r="V125" s="76">
        <v>45196.732719907406</v>
      </c>
      <c r="W125" s="75">
        <v>2.5</v>
      </c>
      <c r="X125" s="75">
        <v>5.9602542738804902E-3</v>
      </c>
      <c r="Y125" s="75">
        <v>7.9204542957863697E-3</v>
      </c>
      <c r="Z125" s="100">
        <f>((((N125/1000)+1)/((SMOW!$Z$4/1000)+1))-1)*1000</f>
        <v>-28.182243230664426</v>
      </c>
      <c r="AA125" s="100">
        <f>((((P125/1000)+1)/((SMOW!$AA$4/1000)+1))-1)*1000</f>
        <v>-52.750039108858559</v>
      </c>
      <c r="AB125" s="100">
        <f>Z125*SMOW!$AN$6</f>
        <v>-29.645308420911789</v>
      </c>
      <c r="AC125" s="100">
        <f>AA125*SMOW!$AN$12</f>
        <v>-55.389621451807173</v>
      </c>
      <c r="AD125" s="100">
        <f t="shared" ref="AD125" si="337">LN((AB125/1000)+1)*1000</f>
        <v>-30.093612900813</v>
      </c>
      <c r="AE125" s="100">
        <f t="shared" ref="AE125" si="338">LN((AC125/1000)+1)*1000</f>
        <v>-56.982734339115169</v>
      </c>
      <c r="AF125" s="100">
        <f>(AD125-SMOW!AN$14*AE125)</f>
        <v>-6.729169760188114E-3</v>
      </c>
      <c r="AG125" s="101">
        <f t="shared" ref="AG125" si="339">AF125*1000</f>
        <v>-6.729169760188114</v>
      </c>
      <c r="AJ125" s="75" t="s">
        <v>296</v>
      </c>
      <c r="AK125" s="75">
        <v>28</v>
      </c>
      <c r="AL125" s="75">
        <v>4</v>
      </c>
      <c r="AM125" s="75">
        <v>0</v>
      </c>
      <c r="AN125" s="75">
        <v>0</v>
      </c>
    </row>
    <row r="126" spans="1:40" s="75" customFormat="1" x14ac:dyDescent="0.25">
      <c r="A126" s="75">
        <v>5059</v>
      </c>
      <c r="B126" s="75" t="s">
        <v>229</v>
      </c>
      <c r="C126" s="75" t="s">
        <v>61</v>
      </c>
      <c r="D126" s="75" t="s">
        <v>24</v>
      </c>
      <c r="E126" s="75" t="s">
        <v>295</v>
      </c>
      <c r="F126" s="75">
        <v>-28.416171166681501</v>
      </c>
      <c r="G126" s="75">
        <v>-28.827726541089099</v>
      </c>
      <c r="H126" s="75">
        <v>5.8060899905324802E-3</v>
      </c>
      <c r="I126" s="75">
        <v>-53.174046557611298</v>
      </c>
      <c r="J126" s="75">
        <v>-54.639990855869002</v>
      </c>
      <c r="K126" s="75">
        <v>6.3792203165668896E-3</v>
      </c>
      <c r="L126" s="75">
        <v>2.2188630809763701E-2</v>
      </c>
      <c r="M126" s="75">
        <v>5.7339052050835396E-3</v>
      </c>
      <c r="N126" s="75">
        <v>-38.321460127369498</v>
      </c>
      <c r="O126" s="75">
        <v>5.7468969519281401E-3</v>
      </c>
      <c r="P126" s="75">
        <v>-72.012198919544502</v>
      </c>
      <c r="Q126" s="75">
        <v>6.2522986538935304E-3</v>
      </c>
      <c r="R126" s="75">
        <v>-106.49118099991399</v>
      </c>
      <c r="S126" s="75">
        <v>0.15004473072511501</v>
      </c>
      <c r="T126" s="75">
        <v>1369.9899962648899</v>
      </c>
      <c r="U126" s="75">
        <v>0.20528533177678501</v>
      </c>
      <c r="V126" s="76">
        <v>45197.335462962961</v>
      </c>
      <c r="W126" s="75">
        <v>2.5</v>
      </c>
      <c r="X126" s="75">
        <v>8.3839769495883204E-2</v>
      </c>
      <c r="Y126" s="75">
        <v>9.0725309339610302E-2</v>
      </c>
      <c r="Z126" s="100">
        <f>((((N126/1000)+1)/((SMOW!$Z$4/1000)+1))-1)*1000</f>
        <v>-28.204893431464374</v>
      </c>
      <c r="AA126" s="100">
        <f>((((P126/1000)+1)/((SMOW!$AA$4/1000)+1))-1)*1000</f>
        <v>-52.813020193610342</v>
      </c>
      <c r="AB126" s="100">
        <f>Z126*SMOW!$AN$6</f>
        <v>-29.669134494053452</v>
      </c>
      <c r="AC126" s="100">
        <f>AA126*SMOW!$AN$12</f>
        <v>-55.455754074682133</v>
      </c>
      <c r="AD126" s="100">
        <f t="shared" ref="AD126" si="340">LN((AB126/1000)+1)*1000</f>
        <v>-30.118167185824053</v>
      </c>
      <c r="AE126" s="100">
        <f t="shared" ref="AE126" si="341">LN((AC126/1000)+1)*1000</f>
        <v>-57.052747266638733</v>
      </c>
      <c r="AF126" s="100">
        <f>(AD126-SMOW!AN$14*AE126)</f>
        <v>5.683370961200751E-3</v>
      </c>
      <c r="AG126" s="101">
        <f t="shared" ref="AG126" si="342">AF126*1000</f>
        <v>5.683370961200751</v>
      </c>
      <c r="AJ126" s="75" t="s">
        <v>264</v>
      </c>
      <c r="AK126" s="75">
        <v>28</v>
      </c>
      <c r="AL126" s="75">
        <v>0</v>
      </c>
      <c r="AM126" s="75">
        <v>0</v>
      </c>
      <c r="AN126" s="75">
        <v>0</v>
      </c>
    </row>
    <row r="127" spans="1:40" s="75" customFormat="1" x14ac:dyDescent="0.25">
      <c r="A127" s="75">
        <v>5061</v>
      </c>
      <c r="B127" s="75" t="s">
        <v>300</v>
      </c>
      <c r="C127" s="75" t="s">
        <v>61</v>
      </c>
      <c r="D127" s="75" t="s">
        <v>24</v>
      </c>
      <c r="E127" s="75" t="s">
        <v>298</v>
      </c>
      <c r="F127" s="75">
        <v>-28.0788986377794</v>
      </c>
      <c r="G127" s="75">
        <v>-28.4806498140508</v>
      </c>
      <c r="H127" s="75">
        <v>5.2071807048181097E-3</v>
      </c>
      <c r="I127" s="75">
        <v>-52.5202683560466</v>
      </c>
      <c r="J127" s="75">
        <v>-53.949733901218799</v>
      </c>
      <c r="K127" s="75">
        <v>3.3382099400713302E-3</v>
      </c>
      <c r="L127" s="75">
        <v>4.8096857927684604E-3</v>
      </c>
      <c r="M127" s="75">
        <v>5.3437564218711498E-3</v>
      </c>
      <c r="N127" s="75">
        <v>-37.987626089061997</v>
      </c>
      <c r="O127" s="75">
        <v>5.1540935413402298E-3</v>
      </c>
      <c r="P127" s="75">
        <v>-71.371428360331905</v>
      </c>
      <c r="Q127" s="75">
        <v>3.2717925512791399E-3</v>
      </c>
      <c r="R127" s="75">
        <v>-106.554407900595</v>
      </c>
      <c r="S127" s="75">
        <v>0.13626073888934301</v>
      </c>
      <c r="T127" s="75">
        <v>1954.82593782152</v>
      </c>
      <c r="U127" s="75">
        <v>0.20887263439807699</v>
      </c>
      <c r="V127" s="76">
        <v>45197.528136574074</v>
      </c>
      <c r="W127" s="75">
        <v>2.5</v>
      </c>
      <c r="X127" s="75">
        <v>8.8993420117524005E-3</v>
      </c>
      <c r="Y127" s="75">
        <v>1.10947714659114E-2</v>
      </c>
      <c r="Z127" s="100">
        <f>((((N127/1000)+1)/((SMOW!$Z$4/1000)+1))-1)*1000</f>
        <v>-27.867547560279426</v>
      </c>
      <c r="AA127" s="100">
        <f>((((P127/1000)+1)/((SMOW!$AA$4/1000)+1))-1)*1000</f>
        <v>-52.15899270529345</v>
      </c>
      <c r="AB127" s="100">
        <f>Z127*SMOW!$AN$6</f>
        <v>-29.314275503094301</v>
      </c>
      <c r="AC127" s="100">
        <f>AA127*SMOW!$AN$12</f>
        <v>-54.768999418023206</v>
      </c>
      <c r="AD127" s="100">
        <f t="shared" ref="AD127" si="343">LN((AB127/1000)+1)*1000</f>
        <v>-29.752524772729441</v>
      </c>
      <c r="AE127" s="100">
        <f t="shared" ref="AE127" si="344">LN((AC127/1000)+1)*1000</f>
        <v>-56.325936299927179</v>
      </c>
      <c r="AF127" s="100">
        <f>(AD127-SMOW!AN$14*AE127)</f>
        <v>-1.2430406367890612E-2</v>
      </c>
      <c r="AG127" s="101">
        <f t="shared" ref="AG127" si="345">AF127*1000</f>
        <v>-12.430406367890612</v>
      </c>
      <c r="AK127" s="75">
        <v>28</v>
      </c>
      <c r="AL127" s="75">
        <v>0</v>
      </c>
      <c r="AM127" s="75">
        <v>0</v>
      </c>
      <c r="AN127" s="75">
        <v>0</v>
      </c>
    </row>
    <row r="128" spans="1:40" s="75" customFormat="1" x14ac:dyDescent="0.25">
      <c r="A128" s="75">
        <v>5062</v>
      </c>
      <c r="B128" s="75" t="s">
        <v>300</v>
      </c>
      <c r="C128" s="75" t="s">
        <v>61</v>
      </c>
      <c r="D128" s="75" t="s">
        <v>24</v>
      </c>
      <c r="E128" s="75" t="s">
        <v>299</v>
      </c>
      <c r="F128" s="75">
        <v>-28.0375083095226</v>
      </c>
      <c r="G128" s="75">
        <v>-28.438064617229202</v>
      </c>
      <c r="H128" s="75">
        <v>5.1861074104084101E-3</v>
      </c>
      <c r="I128" s="75">
        <v>-52.453860561224403</v>
      </c>
      <c r="J128" s="75">
        <v>-53.879647305391302</v>
      </c>
      <c r="K128" s="75">
        <v>1.81852305322039E-3</v>
      </c>
      <c r="L128" s="75">
        <v>1.03891600174032E-2</v>
      </c>
      <c r="M128" s="75">
        <v>5.3351949513834101E-3</v>
      </c>
      <c r="N128" s="75">
        <v>-37.946657734853602</v>
      </c>
      <c r="O128" s="75">
        <v>5.1332350889911399E-3</v>
      </c>
      <c r="P128" s="75">
        <v>-71.306341822233094</v>
      </c>
      <c r="Q128" s="75">
        <v>1.78234152035696E-3</v>
      </c>
      <c r="R128" s="75">
        <v>-106.31743550888299</v>
      </c>
      <c r="S128" s="75">
        <v>0.16489219945904701</v>
      </c>
      <c r="T128" s="75">
        <v>2076.8013788396402</v>
      </c>
      <c r="U128" s="75">
        <v>0.153941140626289</v>
      </c>
      <c r="V128" s="76">
        <v>45197.612986111111</v>
      </c>
      <c r="W128" s="75">
        <v>2.5</v>
      </c>
      <c r="X128" s="75">
        <v>3.05505444321331E-3</v>
      </c>
      <c r="Y128" s="75">
        <v>4.7500646549328198E-3</v>
      </c>
      <c r="Z128" s="100">
        <f>((((N128/1000)+1)/((SMOW!$Z$4/1000)+1))-1)*1000</f>
        <v>-27.826148231404723</v>
      </c>
      <c r="AA128" s="100">
        <f>((((P128/1000)+1)/((SMOW!$AA$4/1000)+1))-1)*1000</f>
        <v>-52.092559589064891</v>
      </c>
      <c r="AB128" s="100">
        <f>Z128*SMOW!$AN$6</f>
        <v>-29.27072695151648</v>
      </c>
      <c r="AC128" s="100">
        <f>AA128*SMOW!$AN$12</f>
        <v>-54.699242025954362</v>
      </c>
      <c r="AD128" s="100">
        <f t="shared" ref="AD128" si="346">LN((AB128/1000)+1)*1000</f>
        <v>-29.707662080682447</v>
      </c>
      <c r="AE128" s="100">
        <f t="shared" ref="AE128" si="347">LN((AC128/1000)+1)*1000</f>
        <v>-56.252139716733289</v>
      </c>
      <c r="AF128" s="100">
        <f>(AD128-SMOW!AN$14*AE128)</f>
        <v>-6.5323102472696348E-3</v>
      </c>
      <c r="AG128" s="101">
        <f t="shared" ref="AG128" si="348">AF128*1000</f>
        <v>-6.5323102472696348</v>
      </c>
      <c r="AH128" s="2">
        <f>AVERAGE(AG125:AG128)</f>
        <v>-5.0021288535369024</v>
      </c>
      <c r="AI128" s="75">
        <f>STDEV(AG125:AG128)</f>
        <v>7.6307129092893158</v>
      </c>
      <c r="AK128" s="75">
        <v>28</v>
      </c>
      <c r="AL128" s="75">
        <v>0</v>
      </c>
      <c r="AM128" s="75">
        <v>0</v>
      </c>
      <c r="AN128" s="75">
        <v>0</v>
      </c>
    </row>
    <row r="129" spans="1:40" s="75" customFormat="1" x14ac:dyDescent="0.25">
      <c r="A129" s="75">
        <v>5063</v>
      </c>
      <c r="B129" s="75" t="s">
        <v>297</v>
      </c>
      <c r="C129" s="75" t="s">
        <v>61</v>
      </c>
      <c r="D129" s="75" t="s">
        <v>66</v>
      </c>
      <c r="E129" s="75" t="s">
        <v>301</v>
      </c>
      <c r="F129" s="75">
        <v>-1.3681566995803101</v>
      </c>
      <c r="G129" s="75">
        <v>-1.3690938220122499</v>
      </c>
      <c r="H129" s="75">
        <v>4.17920739745476E-3</v>
      </c>
      <c r="I129" s="75">
        <v>-2.5819492278639702</v>
      </c>
      <c r="J129" s="75">
        <v>-2.58528825200194</v>
      </c>
      <c r="K129" s="75">
        <v>1.50857659083185E-3</v>
      </c>
      <c r="L129" s="75">
        <v>-4.0616249552214798E-3</v>
      </c>
      <c r="M129" s="75">
        <v>4.1593249890532697E-3</v>
      </c>
      <c r="N129" s="75">
        <v>-11.549199940196299</v>
      </c>
      <c r="O129" s="75">
        <v>4.1366004131995898E-3</v>
      </c>
      <c r="P129" s="75">
        <v>-22.426687472178699</v>
      </c>
      <c r="Q129" s="75">
        <v>1.47856178656509E-3</v>
      </c>
      <c r="R129" s="75">
        <v>-35.097544434076298</v>
      </c>
      <c r="S129" s="75">
        <v>0.131039123105093</v>
      </c>
      <c r="T129" s="75">
        <v>2099.8895809218702</v>
      </c>
      <c r="U129" s="75">
        <v>0.13467904549468401</v>
      </c>
      <c r="V129" s="76">
        <v>45197.714733796296</v>
      </c>
      <c r="W129" s="75">
        <v>2.5</v>
      </c>
      <c r="X129" s="75">
        <v>5.1963279272996599E-2</v>
      </c>
      <c r="Y129" s="75">
        <v>4.8704894108246702E-2</v>
      </c>
      <c r="Z129" s="100">
        <f>((((N129/1000)+1)/((SMOW!$Z$4/1000)+1))-1)*1000</f>
        <v>-1.150997183430813</v>
      </c>
      <c r="AA129" s="100">
        <f>((((P129/1000)+1)/((SMOW!$AA$4/1000)+1))-1)*1000</f>
        <v>-2.2016320101642117</v>
      </c>
      <c r="AB129" s="100">
        <f>Z129*SMOW!$AN$6</f>
        <v>-1.2107505500939066</v>
      </c>
      <c r="AC129" s="100">
        <f>AA129*SMOW!$AN$12</f>
        <v>-2.3118004399488257</v>
      </c>
      <c r="AD129" s="100">
        <f t="shared" ref="AD129:AD130" si="349">LN((AB129/1000)+1)*1000</f>
        <v>-1.2114841006988184</v>
      </c>
      <c r="AE129" s="100">
        <f t="shared" ref="AE129:AE130" si="350">LN((AC129/1000)+1)*1000</f>
        <v>-2.3144767761516629</v>
      </c>
      <c r="AF129" s="100">
        <f>(AD129-SMOW!AN$14*AE129)</f>
        <v>1.0559637109259778E-2</v>
      </c>
      <c r="AG129" s="101">
        <f t="shared" ref="AG129:AG130" si="351">AF129*1000</f>
        <v>10.559637109259778</v>
      </c>
      <c r="AK129" s="75">
        <v>28</v>
      </c>
      <c r="AL129" s="75">
        <v>3</v>
      </c>
      <c r="AM129" s="75">
        <v>0</v>
      </c>
      <c r="AN129" s="75">
        <v>0</v>
      </c>
    </row>
    <row r="130" spans="1:40" s="75" customFormat="1" x14ac:dyDescent="0.25">
      <c r="A130" s="75">
        <v>5064</v>
      </c>
      <c r="B130" s="75" t="s">
        <v>297</v>
      </c>
      <c r="C130" s="75" t="s">
        <v>61</v>
      </c>
      <c r="D130" s="75" t="s">
        <v>66</v>
      </c>
      <c r="E130" s="75" t="s">
        <v>302</v>
      </c>
      <c r="F130" s="75">
        <v>-1.38946912205878</v>
      </c>
      <c r="G130" s="75">
        <v>-1.3904359235689701</v>
      </c>
      <c r="H130" s="75">
        <v>5.5123430732290403E-3</v>
      </c>
      <c r="I130" s="75">
        <v>-2.6324889888306702</v>
      </c>
      <c r="J130" s="75">
        <v>-2.6359601150671002</v>
      </c>
      <c r="K130" s="75">
        <v>1.3173369044059101E-3</v>
      </c>
      <c r="L130" s="75">
        <v>1.3510171864607201E-3</v>
      </c>
      <c r="M130" s="75">
        <v>5.3955716529262999E-3</v>
      </c>
      <c r="N130" s="75">
        <v>-11.570295082706901</v>
      </c>
      <c r="O130" s="75">
        <v>5.4561447819747103E-3</v>
      </c>
      <c r="P130" s="75">
        <v>-22.476221688553</v>
      </c>
      <c r="Q130" s="75">
        <v>1.2911270257818901E-3</v>
      </c>
      <c r="R130" s="75">
        <v>-34.804582119150901</v>
      </c>
      <c r="S130" s="75">
        <v>0.11883398246751201</v>
      </c>
      <c r="T130" s="75">
        <v>2033.4557647608401</v>
      </c>
      <c r="U130" s="75">
        <v>0.14114433547099001</v>
      </c>
      <c r="V130" s="76">
        <v>45197.803217592591</v>
      </c>
      <c r="W130" s="75">
        <v>2.5</v>
      </c>
      <c r="X130" s="75">
        <v>5.5005297915796399E-2</v>
      </c>
      <c r="Y130" s="75">
        <v>6.0359703550409802E-2</v>
      </c>
      <c r="Z130" s="100">
        <f>((((N130/1000)+1)/((SMOW!$Z$4/1000)+1))-1)*1000</f>
        <v>-1.1723142404453935</v>
      </c>
      <c r="AA130" s="100">
        <f>((((P130/1000)+1)/((SMOW!$AA$4/1000)+1))-1)*1000</f>
        <v>-2.2521910420286728</v>
      </c>
      <c r="AB130" s="100">
        <f>Z130*SMOW!$AN$6</f>
        <v>-1.2331742700459007</v>
      </c>
      <c r="AC130" s="100">
        <f>AA130*SMOW!$AN$12</f>
        <v>-2.3648894173837647</v>
      </c>
      <c r="AD130" s="100">
        <f t="shared" si="349"/>
        <v>-1.2339352551185043</v>
      </c>
      <c r="AE130" s="100">
        <f t="shared" si="350"/>
        <v>-2.367690184903628</v>
      </c>
      <c r="AF130" s="100">
        <f>(AD130-SMOW!AN$14*AE130)</f>
        <v>1.6205162510611437E-2</v>
      </c>
      <c r="AG130" s="101">
        <f t="shared" si="351"/>
        <v>16.205162510611437</v>
      </c>
      <c r="AH130" s="2"/>
      <c r="AK130" s="75">
        <v>28</v>
      </c>
      <c r="AL130" s="75">
        <v>0</v>
      </c>
      <c r="AM130" s="75">
        <v>0</v>
      </c>
      <c r="AN130" s="75">
        <v>0</v>
      </c>
    </row>
    <row r="131" spans="1:40" s="75" customFormat="1" x14ac:dyDescent="0.25">
      <c r="A131" s="75">
        <v>5065</v>
      </c>
      <c r="B131" s="75" t="s">
        <v>297</v>
      </c>
      <c r="C131" s="75" t="s">
        <v>61</v>
      </c>
      <c r="D131" s="75" t="s">
        <v>66</v>
      </c>
      <c r="E131" s="75" t="s">
        <v>303</v>
      </c>
      <c r="F131" s="75">
        <v>-1.29374564536308</v>
      </c>
      <c r="G131" s="75">
        <v>-1.29458363179517</v>
      </c>
      <c r="H131" s="75">
        <v>4.3797277173506198E-3</v>
      </c>
      <c r="I131" s="75">
        <v>-2.4621399246353</v>
      </c>
      <c r="J131" s="75">
        <v>-2.46517610447673</v>
      </c>
      <c r="K131" s="75">
        <v>2.5642860223153699E-3</v>
      </c>
      <c r="L131" s="75">
        <v>7.0293513685451203E-3</v>
      </c>
      <c r="M131" s="75">
        <v>4.2757365529457799E-3</v>
      </c>
      <c r="N131" s="75">
        <v>-11.475547506050701</v>
      </c>
      <c r="O131" s="75">
        <v>4.33507643011988E-3</v>
      </c>
      <c r="P131" s="75">
        <v>-22.309261907904801</v>
      </c>
      <c r="Q131" s="75">
        <v>2.5132667081402202E-3</v>
      </c>
      <c r="R131" s="75">
        <v>-35.282554975530999</v>
      </c>
      <c r="S131" s="75">
        <v>0.12628683806760799</v>
      </c>
      <c r="T131" s="75">
        <v>2143.2066550417198</v>
      </c>
      <c r="U131" s="75">
        <v>0.312474821786902</v>
      </c>
      <c r="V131" s="76">
        <v>45198.477673611109</v>
      </c>
      <c r="W131" s="75">
        <v>2.5</v>
      </c>
      <c r="X131" s="75">
        <v>1.00538563856718E-2</v>
      </c>
      <c r="Y131" s="75">
        <v>9.0243103727727005E-3</v>
      </c>
      <c r="Z131" s="100">
        <f>((((N131/1000)+1)/((SMOW!$Z$4/1000)+1))-1)*1000</f>
        <v>-1.0765699480066449</v>
      </c>
      <c r="AA131" s="100">
        <f>((((P131/1000)+1)/((SMOW!$AA$4/1000)+1))-1)*1000</f>
        <v>-2.081777023442255</v>
      </c>
      <c r="AB131" s="100">
        <f>Z131*SMOW!$AN$6</f>
        <v>-1.1324594669105592</v>
      </c>
      <c r="AC131" s="100">
        <f>AA131*SMOW!$AN$12</f>
        <v>-2.1859479769783161</v>
      </c>
      <c r="AD131" s="100">
        <f t="shared" ref="AD131" si="352">LN((AB131/1000)+1)*1000</f>
        <v>-1.1331011836571898</v>
      </c>
      <c r="AE131" s="100">
        <f t="shared" ref="AE131" si="353">LN((AC131/1000)+1)*1000</f>
        <v>-2.1883406487306103</v>
      </c>
      <c r="AF131" s="100">
        <f>(AD131-SMOW!AN$14*AE131)</f>
        <v>2.2342678872572463E-2</v>
      </c>
      <c r="AG131" s="101">
        <f t="shared" ref="AG131" si="354">AF131*1000</f>
        <v>22.342678872572463</v>
      </c>
      <c r="AH131" s="2">
        <f>AVERAGE(AG129:AG131)</f>
        <v>16.369159497481224</v>
      </c>
      <c r="AI131" s="75">
        <f>STDEV(AG129:AG131)</f>
        <v>5.8932325219500292</v>
      </c>
      <c r="AK131" s="75">
        <v>28</v>
      </c>
      <c r="AL131" s="75">
        <v>1</v>
      </c>
      <c r="AM131" s="75">
        <v>0</v>
      </c>
      <c r="AN131" s="75">
        <v>0</v>
      </c>
    </row>
    <row r="132" spans="1:40" s="75" customFormat="1" x14ac:dyDescent="0.25">
      <c r="A132" s="75">
        <v>5067</v>
      </c>
      <c r="B132" s="75" t="s">
        <v>145</v>
      </c>
      <c r="C132" s="75" t="s">
        <v>62</v>
      </c>
      <c r="D132" s="63" t="s">
        <v>306</v>
      </c>
      <c r="E132" s="75" t="s">
        <v>304</v>
      </c>
      <c r="F132" s="75">
        <v>-0.89819213488249705</v>
      </c>
      <c r="G132" s="75">
        <v>-0.89859614960796796</v>
      </c>
      <c r="H132" s="75">
        <v>4.5163564382946601E-3</v>
      </c>
      <c r="I132" s="75">
        <v>-1.70828462326466</v>
      </c>
      <c r="J132" s="75">
        <v>-1.7097456312008901</v>
      </c>
      <c r="K132" s="75">
        <v>3.39779439095094E-3</v>
      </c>
      <c r="L132" s="75">
        <v>4.1495436661014903E-3</v>
      </c>
      <c r="M132" s="75">
        <v>4.5066055463043701E-3</v>
      </c>
      <c r="N132" s="75">
        <v>-11.0840266602816</v>
      </c>
      <c r="O132" s="75">
        <v>4.4703122224042302E-3</v>
      </c>
      <c r="P132" s="75">
        <v>-21.5704053937711</v>
      </c>
      <c r="Q132" s="75">
        <v>3.3301915034302E-3</v>
      </c>
      <c r="R132" s="75">
        <v>-35.547826141569097</v>
      </c>
      <c r="S132" s="75">
        <v>0.17118600079556101</v>
      </c>
      <c r="T132" s="75">
        <v>2504.8774471834699</v>
      </c>
      <c r="U132" s="75">
        <v>0.45829335637995999</v>
      </c>
      <c r="V132" s="76">
        <v>45201.611284722225</v>
      </c>
      <c r="W132" s="75">
        <v>2.5</v>
      </c>
      <c r="X132" s="75">
        <v>4.0524544561114602E-2</v>
      </c>
      <c r="Y132" s="75">
        <v>4.2471387092367197E-2</v>
      </c>
      <c r="Z132" s="100">
        <f>((((N132/1000)+1)/((SMOW!$Z$4/1000)+1))-1)*1000</f>
        <v>-0.68093042163386297</v>
      </c>
      <c r="AA132" s="100">
        <f>((((P132/1000)+1)/((SMOW!$AA$4/1000)+1))-1)*1000</f>
        <v>-1.3276342757490012</v>
      </c>
      <c r="AB132" s="100">
        <f>Z132*SMOW!$AN$6</f>
        <v>-0.71628053868164188</v>
      </c>
      <c r="AC132" s="100">
        <f>AA132*SMOW!$AN$12</f>
        <v>-1.3940683495688995</v>
      </c>
      <c r="AD132" s="100">
        <f t="shared" ref="AD132" si="355">LN((AB132/1000)+1)*1000</f>
        <v>-0.71653719015033512</v>
      </c>
      <c r="AE132" s="100">
        <f t="shared" ref="AE132" si="356">LN((AC132/1000)+1)*1000</f>
        <v>-1.3950409668856365</v>
      </c>
      <c r="AF132" s="100">
        <f>(AD132-SMOW!AN$14*AE132)</f>
        <v>2.0044440365280969E-2</v>
      </c>
      <c r="AG132" s="101">
        <f t="shared" ref="AG132" si="357">AF132*1000</f>
        <v>20.04444036528097</v>
      </c>
      <c r="AK132" s="75">
        <v>28</v>
      </c>
      <c r="AL132" s="75">
        <v>0</v>
      </c>
      <c r="AM132" s="75">
        <v>0</v>
      </c>
      <c r="AN132" s="75">
        <v>0</v>
      </c>
    </row>
    <row r="133" spans="1:40" s="75" customFormat="1" x14ac:dyDescent="0.25">
      <c r="A133" s="75">
        <v>5068</v>
      </c>
      <c r="B133" s="75" t="s">
        <v>145</v>
      </c>
      <c r="C133" s="75" t="s">
        <v>62</v>
      </c>
      <c r="D133" s="63" t="s">
        <v>306</v>
      </c>
      <c r="E133" s="75" t="s">
        <v>305</v>
      </c>
      <c r="F133" s="75">
        <v>-0.49900320115448499</v>
      </c>
      <c r="G133" s="75">
        <v>-0.49912810639666799</v>
      </c>
      <c r="H133" s="75">
        <v>4.3047465750850099E-3</v>
      </c>
      <c r="I133" s="75">
        <v>-0.95051513439462798</v>
      </c>
      <c r="J133" s="75">
        <v>-0.95096718804749203</v>
      </c>
      <c r="K133" s="75">
        <v>1.1903218859710199E-3</v>
      </c>
      <c r="L133" s="75">
        <v>2.9825688924081501E-3</v>
      </c>
      <c r="M133" s="75">
        <v>4.3751975801950898E-3</v>
      </c>
      <c r="N133" s="75">
        <v>-10.6889074543744</v>
      </c>
      <c r="O133" s="75">
        <v>4.2608597199694301E-3</v>
      </c>
      <c r="P133" s="75">
        <v>-20.827712569239001</v>
      </c>
      <c r="Q133" s="75">
        <v>1.1666391119970301E-3</v>
      </c>
      <c r="R133" s="75">
        <v>-33.667672475891401</v>
      </c>
      <c r="S133" s="75">
        <v>0.141049483389252</v>
      </c>
      <c r="T133" s="75">
        <v>2221.4312228453</v>
      </c>
      <c r="U133" s="75">
        <v>0.19553493973467501</v>
      </c>
      <c r="V133" s="76">
        <v>45201.688055555554</v>
      </c>
      <c r="W133" s="75">
        <v>2.5</v>
      </c>
      <c r="X133" s="75">
        <v>3.4394531895636099E-2</v>
      </c>
      <c r="Y133" s="75">
        <v>2.9680393039531398E-2</v>
      </c>
      <c r="Z133" s="100">
        <f>((((N133/1000)+1)/((SMOW!$Z$4/1000)+1))-1)*1000</f>
        <v>-0.28165468146534867</v>
      </c>
      <c r="AA133" s="100">
        <f>((((P133/1000)+1)/((SMOW!$AA$4/1000)+1))-1)*1000</f>
        <v>-0.56957584806993644</v>
      </c>
      <c r="AB133" s="100">
        <f>Z133*SMOW!$AN$6</f>
        <v>-0.29627662467793819</v>
      </c>
      <c r="AC133" s="100">
        <f>AA133*SMOW!$AN$12</f>
        <v>-0.59807710374545886</v>
      </c>
      <c r="AD133" s="100">
        <f t="shared" ref="AD133" si="358">LN((AB133/1000)+1)*1000</f>
        <v>-0.29632052326803482</v>
      </c>
      <c r="AE133" s="100">
        <f t="shared" ref="AE133" si="359">LN((AC133/1000)+1)*1000</f>
        <v>-0.5982560231984746</v>
      </c>
      <c r="AF133" s="100">
        <f>(AD133-SMOW!AN$14*AE133)</f>
        <v>1.9558656980759759E-2</v>
      </c>
      <c r="AG133" s="101">
        <f t="shared" ref="AG133" si="360">AF133*1000</f>
        <v>19.558656980759757</v>
      </c>
      <c r="AH133" s="2">
        <f>AVERAGE(AG132:AG133)</f>
        <v>19.801548673020363</v>
      </c>
      <c r="AI133" s="75">
        <f>STDEV(AG132:AG133)</f>
        <v>0.34350072538270165</v>
      </c>
      <c r="AK133" s="75">
        <v>28</v>
      </c>
      <c r="AL133" s="75">
        <v>0</v>
      </c>
      <c r="AM133" s="75">
        <v>0</v>
      </c>
      <c r="AN133" s="75">
        <v>0</v>
      </c>
    </row>
    <row r="134" spans="1:40" s="75" customFormat="1" x14ac:dyDescent="0.25">
      <c r="A134" s="75">
        <v>5069</v>
      </c>
      <c r="B134" s="75" t="s">
        <v>145</v>
      </c>
      <c r="C134" s="75" t="s">
        <v>62</v>
      </c>
      <c r="D134" s="63" t="s">
        <v>306</v>
      </c>
      <c r="E134" s="75" t="s">
        <v>307</v>
      </c>
      <c r="F134" s="75">
        <v>-3.3395564368762898</v>
      </c>
      <c r="G134" s="75">
        <v>-3.3451456329984501</v>
      </c>
      <c r="H134" s="75">
        <v>4.6877815842943597E-3</v>
      </c>
      <c r="I134" s="75">
        <v>-6.3624419100423397</v>
      </c>
      <c r="J134" s="75">
        <v>-6.3827686642905697</v>
      </c>
      <c r="K134" s="75">
        <v>2.8192890139647499E-3</v>
      </c>
      <c r="L134" s="75">
        <v>2.4956221746968599E-2</v>
      </c>
      <c r="M134" s="75">
        <v>4.6159206917801903E-3</v>
      </c>
      <c r="N134" s="75">
        <v>-13.500501273756599</v>
      </c>
      <c r="O134" s="75">
        <v>4.6399896904812101E-3</v>
      </c>
      <c r="P134" s="75">
        <v>-26.131963059925798</v>
      </c>
      <c r="Q134" s="75">
        <v>2.76319613247639E-3</v>
      </c>
      <c r="R134" s="75">
        <v>-42.007177190340499</v>
      </c>
      <c r="S134" s="75">
        <v>0.13515228701756901</v>
      </c>
      <c r="T134" s="75">
        <v>2892.68744457304</v>
      </c>
      <c r="U134" s="75">
        <v>0.39973279294387498</v>
      </c>
      <c r="V134" s="76">
        <v>45202.464803240742</v>
      </c>
      <c r="W134" s="75">
        <v>2.5</v>
      </c>
      <c r="X134" s="75">
        <v>5.5998174780914796E-3</v>
      </c>
      <c r="Y134" s="75">
        <v>6.4970145295998602E-3</v>
      </c>
      <c r="Z134" s="100">
        <f>((((N134/1000)+1)/((SMOW!$Z$4/1000)+1))-1)*1000</f>
        <v>-3.1228256154613998</v>
      </c>
      <c r="AA134" s="100">
        <f>((((P134/1000)+1)/((SMOW!$AA$4/1000)+1))-1)*1000</f>
        <v>-5.9835662007023949</v>
      </c>
      <c r="AB134" s="100">
        <f>Z134*SMOW!$AN$6</f>
        <v>-3.2849453380043894</v>
      </c>
      <c r="AC134" s="100">
        <f>AA134*SMOW!$AN$12</f>
        <v>-6.2829804941902987</v>
      </c>
      <c r="AD134" s="100">
        <f t="shared" ref="AD134" si="361">LN((AB134/1000)+1)*1000</f>
        <v>-3.2903526159301473</v>
      </c>
      <c r="AE134" s="100">
        <f t="shared" ref="AE134" si="362">LN((AC134/1000)+1)*1000</f>
        <v>-6.3028014830086105</v>
      </c>
      <c r="AF134" s="100">
        <f>(AD134-SMOW!AN$14*AE134)</f>
        <v>3.7526567098399077E-2</v>
      </c>
      <c r="AG134" s="101">
        <f t="shared" ref="AG134" si="363">AF134*1000</f>
        <v>37.526567098399077</v>
      </c>
      <c r="AJ134" s="75" t="s">
        <v>341</v>
      </c>
      <c r="AK134" s="75">
        <v>28</v>
      </c>
      <c r="AL134" s="75">
        <v>0</v>
      </c>
      <c r="AM134" s="75">
        <v>0</v>
      </c>
      <c r="AN134" s="75">
        <v>1</v>
      </c>
    </row>
    <row r="135" spans="1:40" s="75" customFormat="1" x14ac:dyDescent="0.25">
      <c r="A135" s="75">
        <v>5070</v>
      </c>
      <c r="B135" s="75" t="s">
        <v>145</v>
      </c>
      <c r="C135" s="75" t="s">
        <v>62</v>
      </c>
      <c r="D135" s="63" t="s">
        <v>306</v>
      </c>
      <c r="E135" s="75" t="s">
        <v>308</v>
      </c>
      <c r="F135" s="75">
        <v>-3.25117450816958</v>
      </c>
      <c r="G135" s="75">
        <v>-3.2564714080875699</v>
      </c>
      <c r="H135" s="75">
        <v>4.2164610063144701E-3</v>
      </c>
      <c r="I135" s="75">
        <v>-6.1689522796897602</v>
      </c>
      <c r="J135" s="75">
        <v>-6.1880589290819703</v>
      </c>
      <c r="K135" s="75">
        <v>1.49724662724794E-3</v>
      </c>
      <c r="L135" s="75">
        <v>1.0823706467710401E-2</v>
      </c>
      <c r="M135" s="75">
        <v>4.2745148228307698E-3</v>
      </c>
      <c r="N135" s="75">
        <v>-13.413020398069399</v>
      </c>
      <c r="O135" s="75">
        <v>4.1734742218306501E-3</v>
      </c>
      <c r="P135" s="75">
        <v>-25.9423231203467</v>
      </c>
      <c r="Q135" s="75">
        <v>1.4674572451704401E-3</v>
      </c>
      <c r="R135" s="75">
        <v>-41.214959096264998</v>
      </c>
      <c r="S135" s="75">
        <v>0.156829518242003</v>
      </c>
      <c r="T135" s="75">
        <v>2516.9168255357999</v>
      </c>
      <c r="U135" s="75">
        <v>0.15055933539892599</v>
      </c>
      <c r="V135" s="76">
        <v>45202.544942129629</v>
      </c>
      <c r="W135" s="75">
        <v>2.5</v>
      </c>
      <c r="X135" s="75">
        <v>6.6003985295383003E-4</v>
      </c>
      <c r="Y135" s="75">
        <v>1.2523150385634601E-3</v>
      </c>
      <c r="Z135" s="100">
        <f>((((N135/1000)+1)/((SMOW!$Z$4/1000)+1))-1)*1000</f>
        <v>-3.0344244674828103</v>
      </c>
      <c r="AA135" s="100">
        <f>((((P135/1000)+1)/((SMOW!$AA$4/1000)+1))-1)*1000</f>
        <v>-5.790002792421145</v>
      </c>
      <c r="AB135" s="100">
        <f>Z135*SMOW!$AN$6</f>
        <v>-3.1919548945134877</v>
      </c>
      <c r="AC135" s="100">
        <f>AA135*SMOW!$AN$12</f>
        <v>-6.0797312816258371</v>
      </c>
      <c r="AD135" s="100">
        <f t="shared" ref="AD135" si="364">LN((AB135/1000)+1)*1000</f>
        <v>-3.1970600490477659</v>
      </c>
      <c r="AE135" s="100">
        <f t="shared" ref="AE135" si="365">LN((AC135/1000)+1)*1000</f>
        <v>-6.0982880997298778</v>
      </c>
      <c r="AF135" s="100">
        <f>(AD135-SMOW!AN$14*AE135)</f>
        <v>2.2836067609609767E-2</v>
      </c>
      <c r="AG135" s="101">
        <f t="shared" ref="AG135" si="366">AF135*1000</f>
        <v>22.836067609609767</v>
      </c>
      <c r="AK135" s="75">
        <v>28</v>
      </c>
      <c r="AL135" s="75">
        <v>0</v>
      </c>
      <c r="AM135" s="75">
        <v>0</v>
      </c>
      <c r="AN135" s="75">
        <v>0</v>
      </c>
    </row>
    <row r="136" spans="1:40" s="75" customFormat="1" x14ac:dyDescent="0.25">
      <c r="A136" s="75">
        <v>5071</v>
      </c>
      <c r="B136" s="75" t="s">
        <v>145</v>
      </c>
      <c r="C136" s="75" t="s">
        <v>62</v>
      </c>
      <c r="D136" s="63" t="s">
        <v>306</v>
      </c>
      <c r="E136" s="75" t="s">
        <v>309</v>
      </c>
      <c r="F136" s="75">
        <v>-3.3811620281613299</v>
      </c>
      <c r="G136" s="75">
        <v>-3.38689136580214</v>
      </c>
      <c r="H136" s="75">
        <v>3.8551181907529302E-3</v>
      </c>
      <c r="I136" s="75">
        <v>-6.4216455938259402</v>
      </c>
      <c r="J136" s="75">
        <v>-6.4423530811676102</v>
      </c>
      <c r="K136" s="75">
        <v>1.07923557869753E-3</v>
      </c>
      <c r="L136" s="75">
        <v>1.4671061054357001E-2</v>
      </c>
      <c r="M136" s="75">
        <v>3.9630788472852204E-3</v>
      </c>
      <c r="N136" s="75">
        <v>-13.5416826963885</v>
      </c>
      <c r="O136" s="75">
        <v>3.8158152932330001E-3</v>
      </c>
      <c r="P136" s="75">
        <v>-26.189988820764398</v>
      </c>
      <c r="Q136" s="75">
        <v>1.0577629900003699E-3</v>
      </c>
      <c r="R136" s="75">
        <v>-41.703855954738202</v>
      </c>
      <c r="S136" s="75">
        <v>0.13384640509925</v>
      </c>
      <c r="T136" s="75">
        <v>1858.1632649712101</v>
      </c>
      <c r="U136" s="75">
        <v>0.131855512256563</v>
      </c>
      <c r="V136" s="76">
        <v>45202.621701388889</v>
      </c>
      <c r="W136" s="75">
        <v>2.5</v>
      </c>
      <c r="X136" s="75">
        <v>9.8975719863916099E-3</v>
      </c>
      <c r="Y136" s="75">
        <v>7.8564202269699093E-3</v>
      </c>
      <c r="Z136" s="100">
        <f>((((N136/1000)+1)/((SMOW!$Z$4/1000)+1))-1)*1000</f>
        <v>-3.1644402541747274</v>
      </c>
      <c r="AA136" s="100">
        <f>((((P136/1000)+1)/((SMOW!$AA$4/1000)+1))-1)*1000</f>
        <v>-6.0427924589524507</v>
      </c>
      <c r="AB136" s="100">
        <f>Z136*SMOW!$AN$6</f>
        <v>-3.3287203771091218</v>
      </c>
      <c r="AC136" s="100">
        <f>AA136*SMOW!$AN$12</f>
        <v>-6.3451704011533563</v>
      </c>
      <c r="AD136" s="100">
        <f t="shared" ref="AD136" si="367">LN((AB136/1000)+1)*1000</f>
        <v>-3.3342728920540714</v>
      </c>
      <c r="AE136" s="100">
        <f t="shared" ref="AE136" si="368">LN((AC136/1000)+1)*1000</f>
        <v>-6.365386556870221</v>
      </c>
      <c r="AF136" s="100">
        <f>(AD136-SMOW!AN$14*AE136)</f>
        <v>2.6651209973405532E-2</v>
      </c>
      <c r="AG136" s="101">
        <f t="shared" ref="AG136" si="369">AF136*1000</f>
        <v>26.651209973405532</v>
      </c>
      <c r="AH136" s="2">
        <f>AVERAGE(AG135:AG136)</f>
        <v>24.743638791507649</v>
      </c>
      <c r="AI136" s="75">
        <f>STDEV(AG135:AG136)</f>
        <v>2.6977130366320599</v>
      </c>
      <c r="AK136" s="75">
        <v>28</v>
      </c>
      <c r="AL136" s="75">
        <v>0</v>
      </c>
      <c r="AM136" s="75">
        <v>0</v>
      </c>
      <c r="AN136" s="75">
        <v>0</v>
      </c>
    </row>
    <row r="137" spans="1:40" s="75" customFormat="1" x14ac:dyDescent="0.25">
      <c r="A137" s="75">
        <v>5072</v>
      </c>
      <c r="B137" s="75" t="s">
        <v>145</v>
      </c>
      <c r="C137" s="75" t="s">
        <v>62</v>
      </c>
      <c r="D137" s="63" t="s">
        <v>306</v>
      </c>
      <c r="E137" s="75" t="s">
        <v>310</v>
      </c>
      <c r="F137" s="75">
        <v>-3.7372666176685101</v>
      </c>
      <c r="G137" s="75">
        <v>-3.7442681380808098</v>
      </c>
      <c r="H137" s="75">
        <v>5.0641809311486501E-3</v>
      </c>
      <c r="I137" s="75">
        <v>-7.0707270197045604</v>
      </c>
      <c r="J137" s="75">
        <v>-7.0958431298555</v>
      </c>
      <c r="K137" s="75">
        <v>1.7247873742901999E-3</v>
      </c>
      <c r="L137" s="75">
        <v>2.3370344828923199E-3</v>
      </c>
      <c r="M137" s="75">
        <v>5.0072909664779499E-3</v>
      </c>
      <c r="N137" s="75">
        <v>-13.894156802601699</v>
      </c>
      <c r="O137" s="75">
        <v>5.0125516491626504E-3</v>
      </c>
      <c r="P137" s="75">
        <v>-26.8261560518519</v>
      </c>
      <c r="Q137" s="75">
        <v>1.69047081671157E-3</v>
      </c>
      <c r="R137" s="75">
        <v>-42.572968171226599</v>
      </c>
      <c r="S137" s="75">
        <v>0.126960935772926</v>
      </c>
      <c r="T137" s="75">
        <v>1993.1934118459401</v>
      </c>
      <c r="U137" s="75">
        <v>0.15758935729043599</v>
      </c>
      <c r="V137" s="76">
        <v>45202.713912037034</v>
      </c>
      <c r="W137" s="75">
        <v>2.5</v>
      </c>
      <c r="X137" s="75">
        <v>4.7895830816679599E-2</v>
      </c>
      <c r="Y137" s="75">
        <v>0.17236928092655099</v>
      </c>
      <c r="Z137" s="100">
        <f>((((N137/1000)+1)/((SMOW!$Z$4/1000)+1))-1)*1000</f>
        <v>-3.5206222811290377</v>
      </c>
      <c r="AA137" s="100">
        <f>((((P137/1000)+1)/((SMOW!$AA$4/1000)+1))-1)*1000</f>
        <v>-6.6921213806947488</v>
      </c>
      <c r="AB137" s="100">
        <f>Z137*SMOW!$AN$6</f>
        <v>-3.7033933921924955</v>
      </c>
      <c r="AC137" s="100">
        <f>AA137*SMOW!$AN$12</f>
        <v>-7.0269913776040838</v>
      </c>
      <c r="AD137" s="100">
        <f t="shared" ref="AD137" si="370">LN((AB137/1000)+1)*1000</f>
        <v>-3.7102679314985623</v>
      </c>
      <c r="AE137" s="100">
        <f t="shared" ref="AE137" si="371">LN((AC137/1000)+1)*1000</f>
        <v>-7.051796955540313</v>
      </c>
      <c r="AF137" s="100">
        <f>(AD137-SMOW!AN$14*AE137)</f>
        <v>1.3080861026723234E-2</v>
      </c>
      <c r="AG137" s="101">
        <f t="shared" ref="AG137" si="372">AF137*1000</f>
        <v>13.080861026723234</v>
      </c>
      <c r="AK137" s="75">
        <v>28</v>
      </c>
      <c r="AL137" s="75">
        <v>0</v>
      </c>
      <c r="AM137" s="75">
        <v>0</v>
      </c>
      <c r="AN137" s="75">
        <v>0</v>
      </c>
    </row>
    <row r="138" spans="1:40" s="75" customFormat="1" x14ac:dyDescent="0.25">
      <c r="A138" s="75">
        <v>5073</v>
      </c>
      <c r="B138" s="75" t="s">
        <v>297</v>
      </c>
      <c r="C138" s="75" t="s">
        <v>62</v>
      </c>
      <c r="D138" s="63" t="s">
        <v>306</v>
      </c>
      <c r="E138" s="75" t="s">
        <v>311</v>
      </c>
      <c r="F138" s="75">
        <v>-3.71975951181353</v>
      </c>
      <c r="G138" s="75">
        <v>-3.7266953670679102</v>
      </c>
      <c r="H138" s="75">
        <v>4.1938842509596803E-3</v>
      </c>
      <c r="I138" s="75">
        <v>-7.0351092099829602</v>
      </c>
      <c r="J138" s="75">
        <v>-7.0599722976851496</v>
      </c>
      <c r="K138" s="75">
        <v>1.20518868200418E-3</v>
      </c>
      <c r="L138" s="75">
        <v>9.7000610985058505E-4</v>
      </c>
      <c r="M138" s="75">
        <v>4.1952428180900697E-3</v>
      </c>
      <c r="N138" s="75">
        <v>-13.876828181543599</v>
      </c>
      <c r="O138" s="75">
        <v>4.1511276363047E-3</v>
      </c>
      <c r="P138" s="75">
        <v>-26.791246897954501</v>
      </c>
      <c r="Q138" s="75">
        <v>1.18121011663735E-3</v>
      </c>
      <c r="R138" s="75">
        <v>-42.674082886328698</v>
      </c>
      <c r="S138" s="75">
        <v>0.12362895566906699</v>
      </c>
      <c r="T138" s="75">
        <v>2145.8140407537699</v>
      </c>
      <c r="U138" s="75">
        <v>0.20773747717793101</v>
      </c>
      <c r="V138" s="76">
        <v>45202.80269675926</v>
      </c>
      <c r="W138" s="75">
        <v>2.5</v>
      </c>
      <c r="X138" s="75">
        <v>6.4324978264046996E-3</v>
      </c>
      <c r="Y138" s="75">
        <v>8.0629849470283104E-3</v>
      </c>
      <c r="Z138" s="100">
        <f>((((N138/1000)+1)/((SMOW!$Z$4/1000)+1))-1)*1000</f>
        <v>-3.5031113682306714</v>
      </c>
      <c r="AA138" s="100">
        <f>((((P138/1000)+1)/((SMOW!$AA$4/1000)+1))-1)*1000</f>
        <v>-6.6564899898411412</v>
      </c>
      <c r="AB138" s="100">
        <f>Z138*SMOW!$AN$6</f>
        <v>-3.684973410172081</v>
      </c>
      <c r="AC138" s="100">
        <f>AA138*SMOW!$AN$12</f>
        <v>-6.9895770119557508</v>
      </c>
      <c r="AD138" s="100">
        <f t="shared" ref="AD138" si="373">LN((AB138/1000)+1)*1000</f>
        <v>-3.6917796503763429</v>
      </c>
      <c r="AE138" s="100">
        <f t="shared" ref="AE138" si="374">LN((AC138/1000)+1)*1000</f>
        <v>-7.0141185287647287</v>
      </c>
      <c r="AF138" s="100">
        <f>(AD138-SMOW!AN$14*AE138)</f>
        <v>1.1674932811434058E-2</v>
      </c>
      <c r="AG138" s="101">
        <f t="shared" ref="AG138" si="375">AF138*1000</f>
        <v>11.674932811434058</v>
      </c>
      <c r="AH138" s="2">
        <f>AVERAGE(AG137:AG138)</f>
        <v>12.377896919078646</v>
      </c>
      <c r="AI138" s="75">
        <f>STDEV(AG137:AG138)</f>
        <v>0.99414137489247667</v>
      </c>
      <c r="AK138" s="75">
        <v>28</v>
      </c>
      <c r="AL138" s="75">
        <v>0</v>
      </c>
      <c r="AM138" s="75">
        <v>0</v>
      </c>
      <c r="AN138" s="75">
        <v>0</v>
      </c>
    </row>
    <row r="139" spans="1:40" s="75" customFormat="1" x14ac:dyDescent="0.25">
      <c r="A139" s="75">
        <v>5074</v>
      </c>
      <c r="B139" s="75" t="s">
        <v>145</v>
      </c>
      <c r="C139" s="75" t="s">
        <v>62</v>
      </c>
      <c r="D139" s="63" t="s">
        <v>306</v>
      </c>
      <c r="E139" s="75" t="s">
        <v>312</v>
      </c>
      <c r="F139" s="75">
        <v>-3.8550164099563</v>
      </c>
      <c r="G139" s="75">
        <v>-3.8624666095865301</v>
      </c>
      <c r="H139" s="75">
        <v>4.9000150991886102E-3</v>
      </c>
      <c r="I139" s="75">
        <v>-7.2899625349020898</v>
      </c>
      <c r="J139" s="75">
        <v>-7.3166643326015599</v>
      </c>
      <c r="K139" s="75">
        <v>2.95207339293827E-3</v>
      </c>
      <c r="L139" s="75">
        <v>7.3215802709084596E-4</v>
      </c>
      <c r="M139" s="75">
        <v>5.03234037925055E-3</v>
      </c>
      <c r="N139" s="75">
        <v>-14.0107061367478</v>
      </c>
      <c r="O139" s="75">
        <v>4.8500594864768704E-3</v>
      </c>
      <c r="P139" s="75">
        <v>-27.0410296333452</v>
      </c>
      <c r="Q139" s="75">
        <v>2.8933386189735301E-3</v>
      </c>
      <c r="R139" s="75">
        <v>-43.616055275007902</v>
      </c>
      <c r="S139" s="75">
        <v>0.14957936486620699</v>
      </c>
      <c r="T139" s="75">
        <v>2243.9520837486002</v>
      </c>
      <c r="U139" s="75">
        <v>0.490005580311143</v>
      </c>
      <c r="V139" s="76">
        <v>45203.458518518521</v>
      </c>
      <c r="W139" s="75">
        <v>2.5</v>
      </c>
      <c r="X139" s="75">
        <v>1.1961528002993899E-3</v>
      </c>
      <c r="Y139" s="75">
        <v>1.65377937677372E-3</v>
      </c>
      <c r="Z139" s="100">
        <f>((((N139/1000)+1)/((SMOW!$Z$4/1000)+1))-1)*1000</f>
        <v>-3.6383976789370331</v>
      </c>
      <c r="AA139" s="100">
        <f>((((P139/1000)+1)/((SMOW!$AA$4/1000)+1))-1)*1000</f>
        <v>-6.9114404907713034</v>
      </c>
      <c r="AB139" s="100">
        <f>Z139*SMOW!$AN$6</f>
        <v>-3.8272830330502754</v>
      </c>
      <c r="AC139" s="100">
        <f>AA139*SMOW!$AN$12</f>
        <v>-7.257285092822344</v>
      </c>
      <c r="AD139" s="100">
        <f t="shared" ref="AD139" si="376">LN((AB139/1000)+1)*1000</f>
        <v>-3.8346258220332392</v>
      </c>
      <c r="AE139" s="100">
        <f t="shared" ref="AE139" si="377">LN((AC139/1000)+1)*1000</f>
        <v>-7.2837472931660532</v>
      </c>
      <c r="AF139" s="100">
        <f>(AD139-SMOW!AN$14*AE139)</f>
        <v>1.1192748758436899E-2</v>
      </c>
      <c r="AG139" s="101">
        <f t="shared" ref="AG139" si="378">AF139*1000</f>
        <v>11.192748758436899</v>
      </c>
      <c r="AK139" s="75">
        <v>28</v>
      </c>
      <c r="AL139" s="75">
        <v>0</v>
      </c>
      <c r="AM139" s="75">
        <v>0</v>
      </c>
      <c r="AN139" s="75">
        <v>0</v>
      </c>
    </row>
    <row r="140" spans="1:40" s="75" customFormat="1" x14ac:dyDescent="0.25">
      <c r="A140" s="75">
        <v>5075</v>
      </c>
      <c r="B140" s="75" t="s">
        <v>145</v>
      </c>
      <c r="C140" s="75" t="s">
        <v>62</v>
      </c>
      <c r="D140" s="63" t="s">
        <v>306</v>
      </c>
      <c r="E140" s="75" t="s">
        <v>313</v>
      </c>
      <c r="F140" s="75">
        <v>-3.7890262913130401</v>
      </c>
      <c r="G140" s="75">
        <v>-3.7962233190159602</v>
      </c>
      <c r="H140" s="75">
        <v>4.9592437975540596E-3</v>
      </c>
      <c r="I140" s="75">
        <v>-7.1585458357097602</v>
      </c>
      <c r="J140" s="75">
        <v>-7.1842911843802302</v>
      </c>
      <c r="K140" s="75">
        <v>9.998251866787601E-4</v>
      </c>
      <c r="L140" s="75">
        <v>-2.9175736631943099E-3</v>
      </c>
      <c r="M140" s="75">
        <v>5.1588873219453298E-3</v>
      </c>
      <c r="N140" s="75">
        <v>-13.9453887868089</v>
      </c>
      <c r="O140" s="75">
        <v>4.9086843487626602E-3</v>
      </c>
      <c r="P140" s="75">
        <v>-26.912227615122799</v>
      </c>
      <c r="Q140" s="75">
        <v>9.7993255579589193E-4</v>
      </c>
      <c r="R140" s="75">
        <v>-43.536338113866499</v>
      </c>
      <c r="S140" s="75">
        <v>0.118042832123402</v>
      </c>
      <c r="T140" s="75">
        <v>2054.52594503715</v>
      </c>
      <c r="U140" s="75">
        <v>0.17543006763472399</v>
      </c>
      <c r="V140" s="76">
        <v>45203.535856481481</v>
      </c>
      <c r="W140" s="75">
        <v>2.5</v>
      </c>
      <c r="X140" s="75">
        <v>1.31500775963715E-2</v>
      </c>
      <c r="Y140" s="75">
        <v>9.6086196590199607E-3</v>
      </c>
      <c r="Z140" s="100">
        <f>((((N140/1000)+1)/((SMOW!$Z$4/1000)+1))-1)*1000</f>
        <v>-3.5723932102784683</v>
      </c>
      <c r="AA140" s="100">
        <f>((((P140/1000)+1)/((SMOW!$AA$4/1000)+1))-1)*1000</f>
        <v>-6.779973682165541</v>
      </c>
      <c r="AB140" s="100">
        <f>Z140*SMOW!$AN$6</f>
        <v>-3.7578519797971226</v>
      </c>
      <c r="AC140" s="100">
        <f>AA140*SMOW!$AN$12</f>
        <v>-7.119239758919881</v>
      </c>
      <c r="AD140" s="100">
        <f t="shared" ref="AD140" si="379">LN((AB140/1000)+1)*1000</f>
        <v>-3.7649304443272213</v>
      </c>
      <c r="AE140" s="100">
        <f t="shared" ref="AE140" si="380">LN((AC140/1000)+1)*1000</f>
        <v>-7.1447024683515385</v>
      </c>
      <c r="AF140" s="100">
        <f>(AD140-SMOW!AN$14*AE140)</f>
        <v>7.4724589623911264E-3</v>
      </c>
      <c r="AG140" s="101">
        <f t="shared" ref="AG140" si="381">AF140*1000</f>
        <v>7.4724589623911264</v>
      </c>
      <c r="AH140" s="2">
        <f>AVERAGE(AG139:AG140)</f>
        <v>9.3326038604140127</v>
      </c>
      <c r="AI140" s="75">
        <f>STDEV(AG139:AG140)</f>
        <v>2.6306421427630835</v>
      </c>
      <c r="AK140" s="75">
        <v>28</v>
      </c>
      <c r="AL140" s="75">
        <v>0</v>
      </c>
      <c r="AM140" s="75">
        <v>0</v>
      </c>
      <c r="AN140" s="75">
        <v>0</v>
      </c>
    </row>
    <row r="141" spans="1:40" s="75" customFormat="1" x14ac:dyDescent="0.25">
      <c r="A141" s="75">
        <v>5076</v>
      </c>
      <c r="B141" s="75" t="s">
        <v>297</v>
      </c>
      <c r="C141" s="75" t="s">
        <v>62</v>
      </c>
      <c r="D141" s="63" t="s">
        <v>306</v>
      </c>
      <c r="E141" s="75" t="s">
        <v>314</v>
      </c>
      <c r="F141" s="75">
        <v>-3.92241699269981</v>
      </c>
      <c r="G141" s="75">
        <v>-3.9301301415926502</v>
      </c>
      <c r="H141" s="75">
        <v>3.8812442752553301E-3</v>
      </c>
      <c r="I141" s="75">
        <v>-7.4200520388880697</v>
      </c>
      <c r="J141" s="75">
        <v>-7.4477176307433401</v>
      </c>
      <c r="K141" s="75">
        <v>1.8491907068111399E-3</v>
      </c>
      <c r="L141" s="75">
        <v>2.2647674398318099E-3</v>
      </c>
      <c r="M141" s="75">
        <v>3.9194542816620897E-3</v>
      </c>
      <c r="N141" s="75">
        <v>-14.0774195711173</v>
      </c>
      <c r="O141" s="75">
        <v>3.84167502252338E-3</v>
      </c>
      <c r="P141" s="75">
        <v>-27.168530862381701</v>
      </c>
      <c r="Q141" s="75">
        <v>1.81239900696753E-3</v>
      </c>
      <c r="R141" s="75">
        <v>-43.886455754141899</v>
      </c>
      <c r="S141" s="75">
        <v>0.105660036633445</v>
      </c>
      <c r="T141" s="75">
        <v>2033.3831828403099</v>
      </c>
      <c r="U141" s="75">
        <v>0.190180153707877</v>
      </c>
      <c r="V141" s="76">
        <v>45203.65252314815</v>
      </c>
      <c r="W141" s="75">
        <v>2.5</v>
      </c>
      <c r="X141" s="75">
        <v>9.9666766538714091E-4</v>
      </c>
      <c r="Y141" s="75">
        <v>1.5715933202887101E-3</v>
      </c>
      <c r="Z141" s="100">
        <f>((((N141/1000)+1)/((SMOW!$Z$4/1000)+1))-1)*1000</f>
        <v>-3.705812918411211</v>
      </c>
      <c r="AA141" s="100">
        <f>((((P141/1000)+1)/((SMOW!$AA$4/1000)+1))-1)*1000</f>
        <v>-7.0415795981086937</v>
      </c>
      <c r="AB141" s="100">
        <f>Z141*SMOW!$AN$6</f>
        <v>-3.8981980964866398</v>
      </c>
      <c r="AC141" s="100">
        <f>AA141*SMOW!$AN$12</f>
        <v>-7.3939362880303419</v>
      </c>
      <c r="AD141" s="100">
        <f t="shared" ref="AD141" si="382">LN((AB141/1000)+1)*1000</f>
        <v>-3.9058158742018811</v>
      </c>
      <c r="AE141" s="100">
        <f t="shared" ref="AE141" si="383">LN((AC141/1000)+1)*1000</f>
        <v>-7.421406929493374</v>
      </c>
      <c r="AF141" s="100">
        <f>(AD141-SMOW!AN$14*AE141)</f>
        <v>1.2686984570620563E-2</v>
      </c>
      <c r="AG141" s="101">
        <f t="shared" ref="AG141" si="384">AF141*1000</f>
        <v>12.686984570620563</v>
      </c>
      <c r="AK141" s="75">
        <v>28</v>
      </c>
      <c r="AL141" s="75">
        <v>0</v>
      </c>
      <c r="AM141" s="75">
        <v>0</v>
      </c>
      <c r="AN141" s="75">
        <v>0</v>
      </c>
    </row>
    <row r="142" spans="1:40" s="75" customFormat="1" x14ac:dyDescent="0.25">
      <c r="A142" s="75">
        <v>5077</v>
      </c>
      <c r="B142" s="75" t="s">
        <v>297</v>
      </c>
      <c r="C142" s="75" t="s">
        <v>62</v>
      </c>
      <c r="D142" s="63" t="s">
        <v>306</v>
      </c>
      <c r="E142" s="75" t="s">
        <v>316</v>
      </c>
      <c r="F142" s="75">
        <v>-3.7310984386313</v>
      </c>
      <c r="G142" s="75">
        <v>-3.7380767692699699</v>
      </c>
      <c r="H142" s="75">
        <v>4.6269875578506302E-3</v>
      </c>
      <c r="I142" s="75">
        <v>-7.0455028611139197</v>
      </c>
      <c r="J142" s="75">
        <v>-7.07043965305383</v>
      </c>
      <c r="K142" s="75">
        <v>1.4160008512553899E-3</v>
      </c>
      <c r="L142" s="75">
        <v>-4.8846324575494704E-3</v>
      </c>
      <c r="M142" s="75">
        <v>4.5105111229130704E-3</v>
      </c>
      <c r="N142" s="75">
        <v>-13.888051508097901</v>
      </c>
      <c r="O142" s="75">
        <v>4.5798154586274399E-3</v>
      </c>
      <c r="P142" s="75">
        <v>-26.801433755869802</v>
      </c>
      <c r="Q142" s="75">
        <v>1.3878279439929299E-3</v>
      </c>
      <c r="R142" s="75">
        <v>-43.032212042275098</v>
      </c>
      <c r="S142" s="75">
        <v>0.12510909934096301</v>
      </c>
      <c r="T142" s="75">
        <v>2069.7814785567898</v>
      </c>
      <c r="U142" s="75">
        <v>0.250635008590472</v>
      </c>
      <c r="V142" s="76">
        <v>45203.737395833334</v>
      </c>
      <c r="W142" s="75">
        <v>2.5</v>
      </c>
      <c r="X142" s="75">
        <v>7.4680943098442795E-2</v>
      </c>
      <c r="Y142" s="75">
        <v>6.9527142996862704E-2</v>
      </c>
      <c r="Z142" s="100">
        <f>((((N142/1000)+1)/((SMOW!$Z$4/1000)+1))-1)*1000</f>
        <v>-3.5144527607778864</v>
      </c>
      <c r="AA142" s="100">
        <f>((((P142/1000)+1)/((SMOW!$AA$4/1000)+1))-1)*1000</f>
        <v>-6.6668876040891778</v>
      </c>
      <c r="AB142" s="100">
        <f>Z142*SMOW!$AN$6</f>
        <v>-3.6969035846877487</v>
      </c>
      <c r="AC142" s="100">
        <f>AA142*SMOW!$AN$12</f>
        <v>-7.0004949169835013</v>
      </c>
      <c r="AD142" s="100">
        <f t="shared" ref="AD142" si="385">LN((AB142/1000)+1)*1000</f>
        <v>-3.7037540215597975</v>
      </c>
      <c r="AE142" s="100">
        <f t="shared" ref="AE142" si="386">LN((AC142/1000)+1)*1000</f>
        <v>-7.0251133429129471</v>
      </c>
      <c r="AF142" s="100">
        <f>(AD142-SMOW!AN$14*AE142)</f>
        <v>5.5058234982388043E-3</v>
      </c>
      <c r="AG142" s="101">
        <f t="shared" ref="AG142" si="387">AF142*1000</f>
        <v>5.5058234982388043</v>
      </c>
      <c r="AH142" s="2">
        <f>AVERAGE(AG141:AG142)</f>
        <v>9.0964040344296837</v>
      </c>
      <c r="AI142" s="75">
        <f>STDEV(AG141:AG142)</f>
        <v>5.0778476910740027</v>
      </c>
      <c r="AK142" s="75">
        <v>28</v>
      </c>
      <c r="AL142" s="75">
        <v>0</v>
      </c>
      <c r="AM142" s="75">
        <v>0</v>
      </c>
      <c r="AN142" s="75">
        <v>0</v>
      </c>
    </row>
    <row r="143" spans="1:40" s="75" customFormat="1" x14ac:dyDescent="0.25">
      <c r="A143" s="75">
        <v>5078</v>
      </c>
      <c r="B143" s="75" t="s">
        <v>145</v>
      </c>
      <c r="C143" s="75" t="s">
        <v>62</v>
      </c>
      <c r="D143" s="63" t="s">
        <v>306</v>
      </c>
      <c r="E143" s="75" t="s">
        <v>315</v>
      </c>
      <c r="F143" s="75">
        <v>-4.9116492458913203</v>
      </c>
      <c r="G143" s="75">
        <v>-4.9237514150921902</v>
      </c>
      <c r="H143" s="75">
        <v>4.3769685255886899E-3</v>
      </c>
      <c r="I143" s="75">
        <v>-9.3091167467392992</v>
      </c>
      <c r="J143" s="75">
        <v>-9.3527175011545296</v>
      </c>
      <c r="K143" s="75">
        <v>2.5309098425450901E-3</v>
      </c>
      <c r="L143" s="75">
        <v>1.44834255173988E-2</v>
      </c>
      <c r="M143" s="75">
        <v>4.4556692003540196E-3</v>
      </c>
      <c r="N143" s="75">
        <v>-15.0565666098103</v>
      </c>
      <c r="O143" s="75">
        <v>4.3323453682954302E-3</v>
      </c>
      <c r="P143" s="75">
        <v>-29.020010532920999</v>
      </c>
      <c r="Q143" s="75">
        <v>2.4805545844805601E-3</v>
      </c>
      <c r="R143" s="75">
        <v>-44.893876149225903</v>
      </c>
      <c r="S143" s="75">
        <v>0.15995247055610401</v>
      </c>
      <c r="T143" s="75">
        <v>1976.0845808024701</v>
      </c>
      <c r="U143" s="75">
        <v>0.48697003717503801</v>
      </c>
      <c r="V143" s="76">
        <v>45204.465555555558</v>
      </c>
      <c r="W143" s="75">
        <v>2.5</v>
      </c>
      <c r="X143" s="75">
        <v>1.1172215649254899E-3</v>
      </c>
      <c r="Y143" s="75">
        <v>8.7933369046246102E-4</v>
      </c>
      <c r="Z143" s="100">
        <f>((((N143/1000)+1)/((SMOW!$Z$4/1000)+1))-1)*1000</f>
        <v>-4.6952602871118687</v>
      </c>
      <c r="AA143" s="100">
        <f>((((P143/1000)+1)/((SMOW!$AA$4/1000)+1))-1)*1000</f>
        <v>-8.9313646095811059</v>
      </c>
      <c r="AB143" s="100">
        <f>Z143*SMOW!$AN$6</f>
        <v>-4.9390120647471454</v>
      </c>
      <c r="AC143" s="100">
        <f>AA143*SMOW!$AN$12</f>
        <v>-9.3782850805448401</v>
      </c>
      <c r="AD143" s="100">
        <f t="shared" ref="AD143" si="388">LN((AB143/1000)+1)*1000</f>
        <v>-4.9512492946803768</v>
      </c>
      <c r="AE143" s="100">
        <f t="shared" ref="AE143" si="389">LN((AC143/1000)+1)*1000</f>
        <v>-9.4225380916252846</v>
      </c>
      <c r="AF143" s="100">
        <f>(AD143-SMOW!AN$14*AE143)</f>
        <v>2.3850817697773863E-2</v>
      </c>
      <c r="AG143" s="101">
        <f t="shared" ref="AG143" si="390">AF143*1000</f>
        <v>23.850817697773863</v>
      </c>
      <c r="AK143" s="75">
        <v>28</v>
      </c>
      <c r="AL143" s="75">
        <v>1</v>
      </c>
      <c r="AM143" s="75">
        <v>0</v>
      </c>
      <c r="AN143" s="75">
        <v>0</v>
      </c>
    </row>
    <row r="144" spans="1:40" s="75" customFormat="1" x14ac:dyDescent="0.25">
      <c r="A144" s="75">
        <v>5079</v>
      </c>
      <c r="B144" s="75" t="s">
        <v>145</v>
      </c>
      <c r="C144" s="75" t="s">
        <v>62</v>
      </c>
      <c r="D144" s="63" t="s">
        <v>306</v>
      </c>
      <c r="E144" s="75" t="s">
        <v>317</v>
      </c>
      <c r="F144" s="75">
        <v>-4.9884668839955202</v>
      </c>
      <c r="G144" s="75">
        <v>-5.0009511078956503</v>
      </c>
      <c r="H144" s="75">
        <v>3.8274642034982101E-3</v>
      </c>
      <c r="I144" s="75">
        <v>-9.4771555873218194</v>
      </c>
      <c r="J144" s="75">
        <v>-9.5223496117687407</v>
      </c>
      <c r="K144" s="75">
        <v>9.6111901407127797E-4</v>
      </c>
      <c r="L144" s="75">
        <v>2.6849487118252299E-2</v>
      </c>
      <c r="M144" s="75">
        <v>4.0743075637347803E-3</v>
      </c>
      <c r="N144" s="75">
        <v>-15.1326010927403</v>
      </c>
      <c r="O144" s="75">
        <v>3.7884432381447399E-3</v>
      </c>
      <c r="P144" s="75">
        <v>-29.184706054417099</v>
      </c>
      <c r="Q144" s="75">
        <v>9.4199648541653798E-4</v>
      </c>
      <c r="R144" s="75">
        <v>-45.314937601356199</v>
      </c>
      <c r="S144" s="75">
        <v>0.13902853508282401</v>
      </c>
      <c r="T144" s="75">
        <v>1863.8612973981201</v>
      </c>
      <c r="U144" s="75">
        <v>0.2955443473553</v>
      </c>
      <c r="V144" s="76">
        <v>45204.542361111111</v>
      </c>
      <c r="W144" s="75">
        <v>2.5</v>
      </c>
      <c r="X144" s="75">
        <v>6.80003800275645E-4</v>
      </c>
      <c r="Y144" s="75">
        <v>1.3640742605537199E-3</v>
      </c>
      <c r="Z144" s="100">
        <f>((((N144/1000)+1)/((SMOW!$Z$4/1000)+1))-1)*1000</f>
        <v>-4.7720946297515887</v>
      </c>
      <c r="AA144" s="100">
        <f>((((P144/1000)+1)/((SMOW!$AA$4/1000)+1))-1)*1000</f>
        <v>-9.099467523662419</v>
      </c>
      <c r="AB144" s="100">
        <f>Z144*SMOW!$AN$6</f>
        <v>-5.0198352187533573</v>
      </c>
      <c r="AC144" s="100">
        <f>AA144*SMOW!$AN$12</f>
        <v>-9.5547997700732097</v>
      </c>
      <c r="AD144" s="100">
        <f t="shared" ref="AD144" si="391">LN((AB144/1000)+1)*1000</f>
        <v>-5.0324769154663809</v>
      </c>
      <c r="AE144" s="100">
        <f t="shared" ref="AE144" si="392">LN((AC144/1000)+1)*1000</f>
        <v>-9.6007397350384238</v>
      </c>
      <c r="AF144" s="100">
        <f>(AD144-SMOW!AN$14*AE144)</f>
        <v>3.6713664633906795E-2</v>
      </c>
      <c r="AG144" s="101">
        <f t="shared" ref="AG144" si="393">AF144*1000</f>
        <v>36.713664633906795</v>
      </c>
      <c r="AH144" s="2">
        <f>AVERAGE(AG143:AG144)</f>
        <v>30.282241165840329</v>
      </c>
      <c r="AI144" s="75">
        <f>STDEV(AG143:AG144)</f>
        <v>9.0954062939042011</v>
      </c>
      <c r="AK144" s="75">
        <v>28</v>
      </c>
      <c r="AL144" s="75">
        <v>0</v>
      </c>
      <c r="AM144" s="75">
        <v>0</v>
      </c>
      <c r="AN144" s="75">
        <v>0</v>
      </c>
    </row>
    <row r="145" spans="1:40" s="75" customFormat="1" x14ac:dyDescent="0.25">
      <c r="A145" s="75">
        <v>5080</v>
      </c>
      <c r="B145" s="75" t="s">
        <v>145</v>
      </c>
      <c r="C145" s="75" t="s">
        <v>62</v>
      </c>
      <c r="D145" s="63" t="s">
        <v>306</v>
      </c>
      <c r="E145" s="75" t="s">
        <v>318</v>
      </c>
      <c r="F145" s="75">
        <v>-5.1640660368263998</v>
      </c>
      <c r="G145" s="75">
        <v>-5.1774462183419203</v>
      </c>
      <c r="H145" s="75">
        <v>3.9639698328769804E-3</v>
      </c>
      <c r="I145" s="75">
        <v>-9.8037051487404803</v>
      </c>
      <c r="J145" s="75">
        <v>-9.8520779156499803</v>
      </c>
      <c r="K145" s="75">
        <v>1.33174681377598E-3</v>
      </c>
      <c r="L145" s="75">
        <v>2.4450921121272701E-2</v>
      </c>
      <c r="M145" s="75">
        <v>3.9765657242609E-3</v>
      </c>
      <c r="N145" s="75">
        <v>-15.306410013685401</v>
      </c>
      <c r="O145" s="75">
        <v>3.9235571937804303E-3</v>
      </c>
      <c r="P145" s="75">
        <v>-29.504758550171999</v>
      </c>
      <c r="Q145" s="75">
        <v>1.30525023402588E-3</v>
      </c>
      <c r="R145" s="75">
        <v>-45.395999492713699</v>
      </c>
      <c r="S145" s="75">
        <v>0.136751674696828</v>
      </c>
      <c r="T145" s="75">
        <v>1838.12179514478</v>
      </c>
      <c r="U145" s="75">
        <v>0.20447784540024899</v>
      </c>
      <c r="V145" s="76">
        <v>45204.624965277777</v>
      </c>
      <c r="W145" s="75">
        <v>2.5</v>
      </c>
      <c r="X145" s="75">
        <v>5.64542813460212E-2</v>
      </c>
      <c r="Y145" s="75">
        <v>6.1973150844877901E-2</v>
      </c>
      <c r="Z145" s="100">
        <f>((((N145/1000)+1)/((SMOW!$Z$4/1000)+1))-1)*1000</f>
        <v>-4.9477319678529197</v>
      </c>
      <c r="AA145" s="100">
        <f>((((P145/1000)+1)/((SMOW!$AA$4/1000)+1))-1)*1000</f>
        <v>-9.4261415989903554</v>
      </c>
      <c r="AB145" s="100">
        <f>Z145*SMOW!$AN$6</f>
        <v>-5.2045906697522515</v>
      </c>
      <c r="AC145" s="100">
        <f>AA145*SMOW!$AN$12</f>
        <v>-9.8978204327345747</v>
      </c>
      <c r="AD145" s="100">
        <f t="shared" ref="AD145" si="394">LN((AB145/1000)+1)*1000</f>
        <v>-5.218181729550543</v>
      </c>
      <c r="AE145" s="100">
        <f t="shared" ref="AE145" si="395">LN((AC145/1000)+1)*1000</f>
        <v>-9.9471294953543516</v>
      </c>
      <c r="AF145" s="100">
        <f>(AD145-SMOW!AN$14*AE145)</f>
        <v>3.3902643996555071E-2</v>
      </c>
      <c r="AG145" s="101">
        <f t="shared" ref="AG145" si="396">AF145*1000</f>
        <v>33.902643996555071</v>
      </c>
      <c r="AK145" s="75">
        <v>28</v>
      </c>
      <c r="AL145" s="75">
        <v>0</v>
      </c>
      <c r="AM145" s="75">
        <v>0</v>
      </c>
      <c r="AN145" s="75">
        <v>0</v>
      </c>
    </row>
    <row r="146" spans="1:40" s="75" customFormat="1" x14ac:dyDescent="0.25">
      <c r="A146" s="75">
        <v>5081</v>
      </c>
      <c r="B146" s="75" t="s">
        <v>145</v>
      </c>
      <c r="C146" s="75" t="s">
        <v>62</v>
      </c>
      <c r="D146" s="63" t="s">
        <v>306</v>
      </c>
      <c r="E146" s="75" t="s">
        <v>319</v>
      </c>
      <c r="F146" s="75">
        <v>-5.14726522475683</v>
      </c>
      <c r="G146" s="75">
        <v>-5.1605583686571697</v>
      </c>
      <c r="H146" s="75">
        <v>4.15563930687253E-3</v>
      </c>
      <c r="I146" s="75">
        <v>-9.8047526845613593</v>
      </c>
      <c r="J146" s="75">
        <v>-9.8531358579166604</v>
      </c>
      <c r="K146" s="75">
        <v>1.8727014275408101E-3</v>
      </c>
      <c r="L146" s="75">
        <v>4.1897364322828499E-2</v>
      </c>
      <c r="M146" s="75">
        <v>4.0645138224529604E-3</v>
      </c>
      <c r="N146" s="75">
        <v>-15.2897804857535</v>
      </c>
      <c r="O146" s="75">
        <v>4.1132725991016002E-3</v>
      </c>
      <c r="P146" s="75">
        <v>-29.505785244106001</v>
      </c>
      <c r="Q146" s="75">
        <v>1.8354419558367699E-3</v>
      </c>
      <c r="R146" s="75">
        <v>-46.041848703255503</v>
      </c>
      <c r="S146" s="75">
        <v>0.15295903406251701</v>
      </c>
      <c r="T146" s="75">
        <v>2436.2667727457401</v>
      </c>
      <c r="U146" s="75">
        <v>0.362173350171548</v>
      </c>
      <c r="V146" s="76">
        <v>45204.75271990741</v>
      </c>
      <c r="W146" s="75">
        <v>2.5</v>
      </c>
      <c r="X146" s="88">
        <v>1.40304498810299E-5</v>
      </c>
      <c r="Y146" s="88">
        <v>1.6474512606620801E-5</v>
      </c>
      <c r="Z146" s="100">
        <f>((((N146/1000)+1)/((SMOW!$Z$4/1000)+1))-1)*1000</f>
        <v>-4.930927502328597</v>
      </c>
      <c r="AA146" s="100">
        <f>((((P146/1000)+1)/((SMOW!$AA$4/1000)+1))-1)*1000</f>
        <v>-9.4271895342383782</v>
      </c>
      <c r="AB146" s="100">
        <f>Z146*SMOW!$AN$6</f>
        <v>-5.1869138099210552</v>
      </c>
      <c r="AC146" s="100">
        <f>AA146*SMOW!$AN$12</f>
        <v>-9.8989208060740932</v>
      </c>
      <c r="AD146" s="100">
        <f t="shared" ref="AD146" si="397">LN((AB146/1000)+1)*1000</f>
        <v>-5.2004125454408223</v>
      </c>
      <c r="AE146" s="100">
        <f t="shared" ref="AE146" si="398">LN((AC146/1000)+1)*1000</f>
        <v>-9.9482408694869715</v>
      </c>
      <c r="AF146" s="100">
        <f>(AD146-SMOW!AN$14*AE146)</f>
        <v>5.2258633648299302E-2</v>
      </c>
      <c r="AG146" s="101">
        <f t="shared" ref="AG146" si="399">AF146*1000</f>
        <v>52.258633648299302</v>
      </c>
      <c r="AH146" s="2">
        <f>AVERAGE(AG145:AG146)</f>
        <v>43.08063882242719</v>
      </c>
      <c r="AI146" s="75">
        <f>STDEV(AG145:AG146)</f>
        <v>12.979644758138411</v>
      </c>
      <c r="AK146" s="75">
        <v>28</v>
      </c>
      <c r="AL146" s="75">
        <v>0</v>
      </c>
      <c r="AM146" s="75">
        <v>0</v>
      </c>
      <c r="AN146" s="75">
        <v>0</v>
      </c>
    </row>
    <row r="147" spans="1:40" s="75" customFormat="1" x14ac:dyDescent="0.25">
      <c r="A147" s="75">
        <v>5082</v>
      </c>
      <c r="B147" s="75" t="s">
        <v>145</v>
      </c>
      <c r="C147" s="75" t="s">
        <v>61</v>
      </c>
      <c r="D147" s="75" t="s">
        <v>66</v>
      </c>
      <c r="E147" s="75" t="s">
        <v>322</v>
      </c>
      <c r="F147" s="75">
        <v>-1.14675260261314</v>
      </c>
      <c r="G147" s="75">
        <v>-1.1474110123346</v>
      </c>
      <c r="H147" s="75">
        <v>4.4431710795038003E-3</v>
      </c>
      <c r="I147" s="75">
        <v>-2.1954563485757199</v>
      </c>
      <c r="J147" s="75">
        <v>-2.1978700435537499</v>
      </c>
      <c r="K147" s="75">
        <v>2.74408466638434E-3</v>
      </c>
      <c r="L147" s="75">
        <v>1.3064370661776899E-2</v>
      </c>
      <c r="M147" s="75">
        <v>4.3197665412444998E-3</v>
      </c>
      <c r="N147" s="75">
        <v>-11.330053056134901</v>
      </c>
      <c r="O147" s="75">
        <v>4.3978729877303903E-3</v>
      </c>
      <c r="P147" s="75">
        <v>-22.047884297339699</v>
      </c>
      <c r="Q147" s="75">
        <v>2.68948805879208E-3</v>
      </c>
      <c r="R147" s="75">
        <v>-35.158758445323798</v>
      </c>
      <c r="S147" s="75">
        <v>0.174952176106483</v>
      </c>
      <c r="T147" s="75">
        <v>2082.3111031579601</v>
      </c>
      <c r="U147" s="75">
        <v>0.422779109977309</v>
      </c>
      <c r="V147" s="76">
        <v>45205.687754629631</v>
      </c>
      <c r="W147" s="75">
        <v>2.5</v>
      </c>
      <c r="X147" s="75">
        <v>7.2215220570889295E-4</v>
      </c>
      <c r="Y147" s="75">
        <v>1.0805690869443801E-3</v>
      </c>
      <c r="Z147" s="100">
        <f>((((N147/1000)+1)/((SMOW!$Z$4/1000)+1))-1)*1000</f>
        <v>-0.92954494058594683</v>
      </c>
      <c r="AA147" s="100">
        <f>((((P147/1000)+1)/((SMOW!$AA$4/1000)+1))-1)*1000</f>
        <v>-1.8149917604766141</v>
      </c>
      <c r="AB147" s="100">
        <f>Z147*SMOW!$AN$6</f>
        <v>-0.97780173952883875</v>
      </c>
      <c r="AC147" s="100">
        <f>AA147*SMOW!$AN$12</f>
        <v>-1.9058129292280652</v>
      </c>
      <c r="AD147" s="100">
        <f t="shared" ref="AD147" si="400">LN((AB147/1000)+1)*1000</f>
        <v>-0.97828009950269423</v>
      </c>
      <c r="AE147" s="100">
        <f t="shared" ref="AE147" si="401">LN((AC147/1000)+1)*1000</f>
        <v>-1.9076313013740869</v>
      </c>
      <c r="AF147" s="100">
        <f>(AD147-SMOW!AN$14*AE147)</f>
        <v>2.8949227622823703E-2</v>
      </c>
      <c r="AG147" s="101">
        <f t="shared" ref="AG147" si="402">AF147*1000</f>
        <v>28.949227622823702</v>
      </c>
      <c r="AK147" s="75">
        <v>28</v>
      </c>
      <c r="AL147" s="75">
        <v>2</v>
      </c>
      <c r="AM147" s="75">
        <v>0</v>
      </c>
      <c r="AN147" s="75">
        <v>0</v>
      </c>
    </row>
    <row r="148" spans="1:40" s="75" customFormat="1" x14ac:dyDescent="0.25">
      <c r="A148" s="75">
        <v>5083</v>
      </c>
      <c r="B148" s="75" t="s">
        <v>145</v>
      </c>
      <c r="C148" s="75" t="s">
        <v>61</v>
      </c>
      <c r="D148" s="75" t="s">
        <v>66</v>
      </c>
      <c r="E148" s="75" t="s">
        <v>321</v>
      </c>
      <c r="F148" s="75">
        <v>-1.2710916042523901</v>
      </c>
      <c r="G148" s="75">
        <v>-1.27190063539886</v>
      </c>
      <c r="H148" s="75">
        <v>5.1025907320792797E-3</v>
      </c>
      <c r="I148" s="75">
        <v>-2.4140369119021998</v>
      </c>
      <c r="J148" s="75">
        <v>-2.4169556654559199</v>
      </c>
      <c r="K148" s="75">
        <v>3.7024904872892798E-3</v>
      </c>
      <c r="L148" s="75">
        <v>4.2519559618669897E-3</v>
      </c>
      <c r="M148" s="75">
        <v>4.8240419139176103E-3</v>
      </c>
      <c r="N148" s="75">
        <v>-11.4531244226986</v>
      </c>
      <c r="O148" s="75">
        <v>5.0505698624949899E-3</v>
      </c>
      <c r="P148" s="75">
        <v>-22.2621159579557</v>
      </c>
      <c r="Q148" s="75">
        <v>3.6288253330286299E-3</v>
      </c>
      <c r="R148" s="75">
        <v>-36.4048076849162</v>
      </c>
      <c r="S148" s="75">
        <v>0.212864792461566</v>
      </c>
      <c r="T148" s="75">
        <v>1879.8755867113</v>
      </c>
      <c r="U148" s="75">
        <v>0.40350596388273702</v>
      </c>
      <c r="V148" s="76">
        <v>45208.471342592595</v>
      </c>
      <c r="W148" s="75">
        <v>2.5</v>
      </c>
      <c r="X148" s="75">
        <v>1.3876686289402401E-2</v>
      </c>
      <c r="Y148" s="75">
        <v>1.5940910858407702E-2</v>
      </c>
      <c r="Z148" s="100">
        <f>((((N148/1000)+1)/((SMOW!$Z$4/1000)+1))-1)*1000</f>
        <v>-1.053910980615469</v>
      </c>
      <c r="AA148" s="100">
        <f>((((P148/1000)+1)/((SMOW!$AA$4/1000)+1))-1)*1000</f>
        <v>-2.0336556689477536</v>
      </c>
      <c r="AB148" s="100">
        <f>Z148*SMOW!$AN$6</f>
        <v>-1.1086241720650483</v>
      </c>
      <c r="AC148" s="100">
        <f>AA148*SMOW!$AN$12</f>
        <v>-2.1354186569204083</v>
      </c>
      <c r="AD148" s="100">
        <f t="shared" ref="AD148" si="403">LN((AB148/1000)+1)*1000</f>
        <v>-1.1092391504043921</v>
      </c>
      <c r="AE148" s="100">
        <f t="shared" ref="AE148" si="404">LN((AC148/1000)+1)*1000</f>
        <v>-2.1377019143934488</v>
      </c>
      <c r="AF148" s="100">
        <f>(AD148-SMOW!AN$14*AE148)</f>
        <v>1.9467460395348857E-2</v>
      </c>
      <c r="AG148" s="101">
        <f t="shared" ref="AG148" si="405">AF148*1000</f>
        <v>19.467460395348859</v>
      </c>
      <c r="AJ148" s="75" t="s">
        <v>320</v>
      </c>
      <c r="AK148" s="75">
        <v>28</v>
      </c>
      <c r="AL148" s="75">
        <v>1</v>
      </c>
      <c r="AM148" s="75">
        <v>0</v>
      </c>
      <c r="AN148" s="75">
        <v>0</v>
      </c>
    </row>
    <row r="149" spans="1:40" s="75" customFormat="1" x14ac:dyDescent="0.25">
      <c r="A149" s="75">
        <v>5084</v>
      </c>
      <c r="B149" s="75" t="s">
        <v>145</v>
      </c>
      <c r="C149" s="75" t="s">
        <v>61</v>
      </c>
      <c r="D149" s="75" t="s">
        <v>66</v>
      </c>
      <c r="E149" s="75" t="s">
        <v>323</v>
      </c>
      <c r="F149" s="75">
        <v>-1.2347951406851401</v>
      </c>
      <c r="G149" s="75">
        <v>-1.2355586080477401</v>
      </c>
      <c r="H149" s="75">
        <v>4.9536507609890196E-3</v>
      </c>
      <c r="I149" s="75">
        <v>-2.3484145718231502</v>
      </c>
      <c r="J149" s="75">
        <v>-2.3511764878803101</v>
      </c>
      <c r="K149" s="75">
        <v>1.8316446450401399E-3</v>
      </c>
      <c r="L149" s="75">
        <v>5.8625775530618297E-3</v>
      </c>
      <c r="M149" s="75">
        <v>5.2417201128922303E-3</v>
      </c>
      <c r="N149" s="75">
        <v>-11.417198001272</v>
      </c>
      <c r="O149" s="75">
        <v>4.9031483331590502E-3</v>
      </c>
      <c r="P149" s="75">
        <v>-22.1977992471069</v>
      </c>
      <c r="Q149" s="75">
        <v>1.79520204355591E-3</v>
      </c>
      <c r="R149" s="75">
        <v>-35.790215362048002</v>
      </c>
      <c r="S149" s="75">
        <v>0.17387311259083801</v>
      </c>
      <c r="T149" s="75">
        <v>2186.4039314960601</v>
      </c>
      <c r="U149" s="75">
        <v>0.51451737355268501</v>
      </c>
      <c r="V149" s="76">
        <v>45208.615486111114</v>
      </c>
      <c r="W149" s="75">
        <v>2.5</v>
      </c>
      <c r="X149" s="75">
        <v>1.8437440033087699E-2</v>
      </c>
      <c r="Y149" s="75">
        <v>1.6828909036811598E-2</v>
      </c>
      <c r="Z149" s="100">
        <f>((((N149/1000)+1)/((SMOW!$Z$4/1000)+1))-1)*1000</f>
        <v>-1.0176066241269766</v>
      </c>
      <c r="AA149" s="100">
        <f>((((P149/1000)+1)/((SMOW!$AA$4/1000)+1))-1)*1000</f>
        <v>-1.968008306957536</v>
      </c>
      <c r="AB149" s="100">
        <f>Z149*SMOW!$AN$6</f>
        <v>-1.0704350954782336</v>
      </c>
      <c r="AC149" s="100">
        <f>AA149*SMOW!$AN$12</f>
        <v>-2.0664863377908618</v>
      </c>
      <c r="AD149" s="100">
        <f t="shared" ref="AD149" si="406">LN((AB149/1000)+1)*1000</f>
        <v>-1.0710084202995567</v>
      </c>
      <c r="AE149" s="100">
        <f t="shared" ref="AE149" si="407">LN((AC149/1000)+1)*1000</f>
        <v>-2.0686244668003733</v>
      </c>
      <c r="AF149" s="100">
        <f>(AD149-SMOW!AN$14*AE149)</f>
        <v>2.1225298171040352E-2</v>
      </c>
      <c r="AG149" s="101">
        <f t="shared" ref="AG149" si="408">AF149*1000</f>
        <v>21.22529817104035</v>
      </c>
      <c r="AH149" s="2">
        <f>AVERAGE(AG147:AG149)</f>
        <v>23.213995396404304</v>
      </c>
      <c r="AI149" s="75">
        <f>STDEV(AG147:AG149)</f>
        <v>5.0440226932114056</v>
      </c>
      <c r="AK149" s="75">
        <v>28</v>
      </c>
      <c r="AL149" s="75">
        <v>0</v>
      </c>
      <c r="AM149" s="75">
        <v>0</v>
      </c>
      <c r="AN149" s="75">
        <v>0</v>
      </c>
    </row>
    <row r="150" spans="1:40" s="75" customFormat="1" x14ac:dyDescent="0.25">
      <c r="A150" s="75">
        <v>5085</v>
      </c>
      <c r="B150" s="75" t="s">
        <v>145</v>
      </c>
      <c r="C150" s="75" t="s">
        <v>62</v>
      </c>
      <c r="D150" s="63" t="s">
        <v>306</v>
      </c>
      <c r="E150" s="75" t="s">
        <v>324</v>
      </c>
      <c r="F150" s="75">
        <v>-4.3772557001032304</v>
      </c>
      <c r="G150" s="75">
        <v>-4.3868644601543396</v>
      </c>
      <c r="H150" s="75">
        <v>5.1789177285816298E-3</v>
      </c>
      <c r="I150" s="75">
        <v>-8.27289651124463</v>
      </c>
      <c r="J150" s="75">
        <v>-8.3073070191380207</v>
      </c>
      <c r="K150" s="75">
        <v>3.06379035598755E-3</v>
      </c>
      <c r="L150" s="75">
        <v>-6.0635404946283197E-4</v>
      </c>
      <c r="M150" s="75">
        <v>5.6664150977029102E-3</v>
      </c>
      <c r="N150" s="75">
        <v>-14.527621201725401</v>
      </c>
      <c r="O150" s="75">
        <v>5.1261187059116701E-3</v>
      </c>
      <c r="P150" s="75">
        <v>-28.004407048166801</v>
      </c>
      <c r="Q150" s="75">
        <v>3.00283284914891E-3</v>
      </c>
      <c r="R150" s="75">
        <v>-44.631264641408002</v>
      </c>
      <c r="S150" s="75">
        <v>0.15975691841818099</v>
      </c>
      <c r="T150" s="75">
        <v>1689.5292930183</v>
      </c>
      <c r="U150" s="75">
        <v>0.38166180161778002</v>
      </c>
      <c r="V150" s="76">
        <v>45209.459016203706</v>
      </c>
      <c r="W150" s="75">
        <v>2.5</v>
      </c>
      <c r="X150" s="75">
        <v>3.96290010941888E-2</v>
      </c>
      <c r="Y150" s="75">
        <v>4.1335240272059801E-2</v>
      </c>
      <c r="Z150" s="100">
        <f>((((N150/1000)+1)/((SMOW!$Z$4/1000)+1))-1)*1000</f>
        <v>-4.1607505336895834</v>
      </c>
      <c r="AA150" s="100">
        <f>((((P150/1000)+1)/((SMOW!$AA$4/1000)+1))-1)*1000</f>
        <v>-7.8947492615288883</v>
      </c>
      <c r="AB150" s="100">
        <f>Z150*SMOW!$AN$6</f>
        <v>-4.3767535403104603</v>
      </c>
      <c r="AC150" s="100">
        <f>AA150*SMOW!$AN$12</f>
        <v>-8.289798082435615</v>
      </c>
      <c r="AD150" s="100">
        <f t="shared" ref="AD150" si="409">LN((AB150/1000)+1)*1000</f>
        <v>-4.386359565135697</v>
      </c>
      <c r="AE150" s="100">
        <f t="shared" ref="AE150" si="410">LN((AC150/1000)+1)*1000</f>
        <v>-8.3243495407991261</v>
      </c>
      <c r="AF150" s="100">
        <f>(AD150-SMOW!AN$14*AE150)</f>
        <v>8.8969924062416439E-3</v>
      </c>
      <c r="AG150" s="101">
        <f t="shared" ref="AG150" si="411">AF150*1000</f>
        <v>8.8969924062416439</v>
      </c>
      <c r="AH150" s="2"/>
      <c r="AK150" s="75">
        <v>28</v>
      </c>
      <c r="AL150" s="75">
        <v>2</v>
      </c>
      <c r="AM150" s="75">
        <v>0</v>
      </c>
      <c r="AN150" s="75">
        <v>0</v>
      </c>
    </row>
    <row r="151" spans="1:40" s="75" customFormat="1" x14ac:dyDescent="0.25">
      <c r="A151" s="75">
        <v>5086</v>
      </c>
      <c r="B151" s="75" t="s">
        <v>145</v>
      </c>
      <c r="C151" s="75" t="s">
        <v>62</v>
      </c>
      <c r="D151" s="63" t="s">
        <v>306</v>
      </c>
      <c r="E151" s="75" t="s">
        <v>325</v>
      </c>
      <c r="F151" s="75">
        <v>-4.4219465200436296</v>
      </c>
      <c r="G151" s="75">
        <v>-4.43175277747652</v>
      </c>
      <c r="H151" s="75">
        <v>5.2114621281249404E-3</v>
      </c>
      <c r="I151" s="75">
        <v>-8.3650658054753606</v>
      </c>
      <c r="J151" s="75">
        <v>-8.40024934025036</v>
      </c>
      <c r="K151" s="75">
        <v>1.14897175736546E-3</v>
      </c>
      <c r="L151" s="75">
        <v>3.57887417567289E-3</v>
      </c>
      <c r="M151" s="75">
        <v>5.2255466896879996E-3</v>
      </c>
      <c r="N151" s="75">
        <v>-14.5718563991325</v>
      </c>
      <c r="O151" s="75">
        <v>5.1583313155745096E-3</v>
      </c>
      <c r="P151" s="75">
        <v>-28.0947425320742</v>
      </c>
      <c r="Q151" s="75">
        <v>1.1261116900583E-3</v>
      </c>
      <c r="R151" s="75">
        <v>-44.224450120588202</v>
      </c>
      <c r="S151" s="75">
        <v>0.17767308740003501</v>
      </c>
      <c r="T151" s="75">
        <v>1655.2437786299699</v>
      </c>
      <c r="U151" s="75">
        <v>0.147228269883902</v>
      </c>
      <c r="V151" s="76">
        <v>45209.535787037035</v>
      </c>
      <c r="W151" s="75">
        <v>2.5</v>
      </c>
      <c r="X151" s="75">
        <v>2.00902607832459E-3</v>
      </c>
      <c r="Y151" s="75">
        <v>3.7793863884689198E-3</v>
      </c>
      <c r="Z151" s="100">
        <f>((((N151/1000)+1)/((SMOW!$Z$4/1000)+1))-1)*1000</f>
        <v>-4.2054510719631288</v>
      </c>
      <c r="AA151" s="100">
        <f>((((P151/1000)+1)/((SMOW!$AA$4/1000)+1))-1)*1000</f>
        <v>-7.9869537000700763</v>
      </c>
      <c r="AB151" s="100">
        <f>Z151*SMOW!$AN$6</f>
        <v>-4.4237746817027164</v>
      </c>
      <c r="AC151" s="100">
        <f>AA151*SMOW!$AN$12</f>
        <v>-8.3866163793175055</v>
      </c>
      <c r="AD151" s="100">
        <f t="shared" ref="AD151" si="412">LN((AB151/1000)+1)*1000</f>
        <v>-4.4335885264401886</v>
      </c>
      <c r="AE151" s="100">
        <f t="shared" ref="AE151" si="413">LN((AC151/1000)+1)*1000</f>
        <v>-8.421981916740986</v>
      </c>
      <c r="AF151" s="100">
        <f>(AD151-SMOW!AN$14*AE151)</f>
        <v>1.3217925599052549E-2</v>
      </c>
      <c r="AG151" s="101">
        <f t="shared" ref="AG151" si="414">AF151*1000</f>
        <v>13.217925599052549</v>
      </c>
      <c r="AH151" s="2">
        <f>AVERAGE(AG150:AG151)</f>
        <v>11.057459002647096</v>
      </c>
      <c r="AI151" s="75">
        <f>STDEV(AG150:AG151)</f>
        <v>3.0553611616906293</v>
      </c>
      <c r="AK151" s="75">
        <v>28</v>
      </c>
      <c r="AL151" s="75">
        <v>0</v>
      </c>
      <c r="AM151" s="75">
        <v>0</v>
      </c>
      <c r="AN151" s="75">
        <v>0</v>
      </c>
    </row>
    <row r="152" spans="1:40" s="75" customFormat="1" x14ac:dyDescent="0.25">
      <c r="A152" s="75">
        <v>5087</v>
      </c>
      <c r="B152" s="75" t="s">
        <v>326</v>
      </c>
      <c r="C152" s="75" t="s">
        <v>62</v>
      </c>
      <c r="D152" s="75" t="s">
        <v>150</v>
      </c>
      <c r="E152" s="75" t="s">
        <v>327</v>
      </c>
      <c r="F152" s="75">
        <v>-8.0890805922724098</v>
      </c>
      <c r="G152" s="75">
        <v>-8.1219753266258792</v>
      </c>
      <c r="H152" s="75">
        <v>5.5615860180617399E-3</v>
      </c>
      <c r="I152" s="75">
        <v>-15.328950643234</v>
      </c>
      <c r="J152" s="75">
        <v>-15.4476536730592</v>
      </c>
      <c r="K152" s="75">
        <v>1.4458695999265601E-3</v>
      </c>
      <c r="L152" s="75">
        <v>3.4385812749358098E-2</v>
      </c>
      <c r="M152" s="75">
        <v>5.5592544447415496E-3</v>
      </c>
      <c r="N152" s="75">
        <v>-18.201604070347798</v>
      </c>
      <c r="O152" s="75">
        <v>5.5048856953991898E-3</v>
      </c>
      <c r="P152" s="75">
        <v>-34.920073158123998</v>
      </c>
      <c r="Q152" s="75">
        <v>1.41710242078444E-3</v>
      </c>
      <c r="R152" s="75">
        <v>-54.2087767077224</v>
      </c>
      <c r="S152" s="75">
        <v>0.13238122753294199</v>
      </c>
      <c r="T152" s="75">
        <v>1679.2629172085301</v>
      </c>
      <c r="U152" s="75">
        <v>0.19710104268251799</v>
      </c>
      <c r="V152" s="76">
        <v>45209.629571759258</v>
      </c>
      <c r="W152" s="75">
        <v>2.5</v>
      </c>
      <c r="X152" s="75">
        <v>2.2417796136881E-2</v>
      </c>
      <c r="Y152" s="75">
        <v>2.7731284734243199E-2</v>
      </c>
      <c r="Z152" s="100">
        <f>((((N152/1000)+1)/((SMOW!$Z$4/1000)+1))-1)*1000</f>
        <v>-7.8733825882810748</v>
      </c>
      <c r="AA152" s="100">
        <f>((((P152/1000)+1)/((SMOW!$AA$4/1000)+1))-1)*1000</f>
        <v>-14.953493879090839</v>
      </c>
      <c r="AB152" s="100">
        <f>Z152*SMOW!$AN$6</f>
        <v>-8.2821247845686958</v>
      </c>
      <c r="AC152" s="100">
        <f>AA152*SMOW!$AN$12</f>
        <v>-15.701758317856152</v>
      </c>
      <c r="AD152" s="100">
        <f t="shared" ref="AD152" si="415">LN((AB152/1000)+1)*1000</f>
        <v>-8.3166121310534553</v>
      </c>
      <c r="AE152" s="100">
        <f t="shared" ref="AE152" si="416">LN((AC152/1000)+1)*1000</f>
        <v>-15.82633671233425</v>
      </c>
      <c r="AF152" s="100">
        <f>(AD152-SMOW!AN$14*AE152)</f>
        <v>3.9693653059028833E-2</v>
      </c>
      <c r="AG152" s="101">
        <f t="shared" ref="AG152" si="417">AF152*1000</f>
        <v>39.693653059028833</v>
      </c>
      <c r="AH152" s="2"/>
      <c r="AK152" s="75">
        <v>28</v>
      </c>
      <c r="AL152" s="75">
        <v>2</v>
      </c>
      <c r="AM152" s="75">
        <v>0</v>
      </c>
      <c r="AN152" s="75">
        <v>0</v>
      </c>
    </row>
    <row r="153" spans="1:40" s="75" customFormat="1" x14ac:dyDescent="0.25">
      <c r="A153" s="75">
        <v>5088</v>
      </c>
      <c r="B153" s="75" t="s">
        <v>326</v>
      </c>
      <c r="C153" s="75" t="s">
        <v>62</v>
      </c>
      <c r="D153" s="75" t="s">
        <v>150</v>
      </c>
      <c r="E153" s="75" t="s">
        <v>328</v>
      </c>
      <c r="F153" s="75">
        <v>-8.1161547011308297</v>
      </c>
      <c r="G153" s="75">
        <v>-8.1492704508136296</v>
      </c>
      <c r="H153" s="75">
        <v>4.8447928007172699E-3</v>
      </c>
      <c r="I153" s="75">
        <v>-15.380307591412199</v>
      </c>
      <c r="J153" s="75">
        <v>-15.499811463989801</v>
      </c>
      <c r="K153" s="75">
        <v>1.0199811618092499E-3</v>
      </c>
      <c r="L153" s="75">
        <v>3.4630002173003299E-2</v>
      </c>
      <c r="M153" s="75">
        <v>4.8785395537408504E-3</v>
      </c>
      <c r="N153" s="75">
        <v>-18.228402158894198</v>
      </c>
      <c r="O153" s="75">
        <v>4.7954001788752601E-3</v>
      </c>
      <c r="P153" s="75">
        <v>-34.970408302864101</v>
      </c>
      <c r="Q153" s="75">
        <v>9.9968750544801805E-4</v>
      </c>
      <c r="R153" s="75">
        <v>-54.643472220866798</v>
      </c>
      <c r="S153" s="75">
        <v>0.17111447453881801</v>
      </c>
      <c r="T153" s="75">
        <v>1683.67053067855</v>
      </c>
      <c r="U153" s="75">
        <v>0.29861429769917203</v>
      </c>
      <c r="V153" s="76">
        <v>45209.721365740741</v>
      </c>
      <c r="W153" s="75">
        <v>2.5</v>
      </c>
      <c r="X153" s="75">
        <v>1.5335477705229099E-3</v>
      </c>
      <c r="Y153" s="75">
        <v>2.79184824243279E-3</v>
      </c>
      <c r="Z153" s="100">
        <f>((((N153/1000)+1)/((SMOW!$Z$4/1000)+1))-1)*1000</f>
        <v>-7.9004625845949805</v>
      </c>
      <c r="AA153" s="100">
        <f>((((P153/1000)+1)/((SMOW!$AA$4/1000)+1))-1)*1000</f>
        <v>-15.004870409761839</v>
      </c>
      <c r="AB153" s="100">
        <f>Z153*SMOW!$AN$6</f>
        <v>-8.3106106235486603</v>
      </c>
      <c r="AC153" s="100">
        <f>AA153*SMOW!$AN$12</f>
        <v>-15.755705701278963</v>
      </c>
      <c r="AD153" s="100">
        <f t="shared" ref="AD153" si="418">LN((AB153/1000)+1)*1000</f>
        <v>-8.3453362761047085</v>
      </c>
      <c r="AE153" s="100">
        <f t="shared" ref="AE153" si="419">LN((AC153/1000)+1)*1000</f>
        <v>-15.881146179186247</v>
      </c>
      <c r="AF153" s="100">
        <f>(AD153-SMOW!AN$14*AE153)</f>
        <v>3.9908906505630171E-2</v>
      </c>
      <c r="AG153" s="101">
        <f t="shared" ref="AG153" si="420">AF153*1000</f>
        <v>39.908906505630171</v>
      </c>
      <c r="AH153" s="2">
        <f>AVERAGE(AG152:AG153)</f>
        <v>39.801279782329502</v>
      </c>
      <c r="AI153" s="75">
        <f>STDEV(AG152:AG153)</f>
        <v>0.15220717176558238</v>
      </c>
      <c r="AK153" s="75">
        <v>28</v>
      </c>
      <c r="AL153" s="75">
        <v>0</v>
      </c>
      <c r="AM153" s="75">
        <v>0</v>
      </c>
      <c r="AN153" s="75">
        <v>0</v>
      </c>
    </row>
    <row r="154" spans="1:40" s="75" customFormat="1" x14ac:dyDescent="0.25">
      <c r="A154" s="75">
        <v>5089</v>
      </c>
      <c r="B154" s="75" t="s">
        <v>326</v>
      </c>
      <c r="C154" s="75" t="s">
        <v>62</v>
      </c>
      <c r="D154" s="75" t="s">
        <v>150</v>
      </c>
      <c r="E154" s="75" t="s">
        <v>329</v>
      </c>
      <c r="F154" s="75">
        <v>-8.3968418604090704</v>
      </c>
      <c r="G154" s="75">
        <v>-8.4322945837591803</v>
      </c>
      <c r="H154" s="75">
        <v>5.8010777758225598E-3</v>
      </c>
      <c r="I154" s="75">
        <v>-15.903380036567</v>
      </c>
      <c r="J154" s="75">
        <v>-16.031196014829099</v>
      </c>
      <c r="K154" s="75">
        <v>3.80648283938271E-3</v>
      </c>
      <c r="L154" s="75">
        <v>3.2176912070583E-2</v>
      </c>
      <c r="M154" s="75">
        <v>5.6372638166188298E-3</v>
      </c>
      <c r="N154" s="75">
        <v>-18.506227714945101</v>
      </c>
      <c r="O154" s="75">
        <v>5.74193583670469E-3</v>
      </c>
      <c r="P154" s="75">
        <v>-35.483073641641703</v>
      </c>
      <c r="Q154" s="75">
        <v>3.7307486419504098E-3</v>
      </c>
      <c r="R154" s="75">
        <v>-55.570402141039096</v>
      </c>
      <c r="S154" s="75">
        <v>0.15194584817884499</v>
      </c>
      <c r="T154" s="75">
        <v>1668.42223182067</v>
      </c>
      <c r="U154" s="75">
        <v>0.208239090089858</v>
      </c>
      <c r="V154" s="76">
        <v>45210.41783564815</v>
      </c>
      <c r="W154" s="75">
        <v>2.5</v>
      </c>
      <c r="X154" s="75">
        <v>3.2445777115400602E-3</v>
      </c>
      <c r="Y154" s="75">
        <v>2.3953637288628499E-2</v>
      </c>
      <c r="Z154" s="100">
        <f>((((N154/1000)+1)/((SMOW!$Z$4/1000)+1))-1)*1000</f>
        <v>-8.1812107812696553</v>
      </c>
      <c r="AA154" s="100">
        <f>((((P154/1000)+1)/((SMOW!$AA$4/1000)+1))-1)*1000</f>
        <v>-15.528142303339321</v>
      </c>
      <c r="AB154" s="100">
        <f>Z154*SMOW!$AN$6</f>
        <v>-8.6059337037915995</v>
      </c>
      <c r="AC154" s="100">
        <f>AA154*SMOW!$AN$12</f>
        <v>-16.305161826644369</v>
      </c>
      <c r="AD154" s="100">
        <f t="shared" ref="AD154" si="421">LN((AB154/1000)+1)*1000</f>
        <v>-8.6431785898826128</v>
      </c>
      <c r="AE154" s="100">
        <f t="shared" ref="AE154" si="422">LN((AC154/1000)+1)*1000</f>
        <v>-16.439553835781552</v>
      </c>
      <c r="AF154" s="100">
        <f>(AD154-SMOW!AN$14*AE154)</f>
        <v>3.6905835410047771E-2</v>
      </c>
      <c r="AG154" s="101">
        <f t="shared" ref="AG154" si="423">AF154*1000</f>
        <v>36.905835410047771</v>
      </c>
      <c r="AK154" s="75">
        <v>28</v>
      </c>
      <c r="AL154" s="75">
        <v>2</v>
      </c>
      <c r="AM154" s="75">
        <v>0</v>
      </c>
      <c r="AN154" s="75">
        <v>0</v>
      </c>
    </row>
    <row r="155" spans="1:40" s="75" customFormat="1" x14ac:dyDescent="0.25">
      <c r="A155" s="75">
        <v>5090</v>
      </c>
      <c r="B155" s="75" t="s">
        <v>326</v>
      </c>
      <c r="C155" s="75" t="s">
        <v>62</v>
      </c>
      <c r="D155" s="75" t="s">
        <v>150</v>
      </c>
      <c r="E155" s="75" t="s">
        <v>330</v>
      </c>
      <c r="F155" s="75">
        <v>-8.3251008693077893</v>
      </c>
      <c r="G155" s="75">
        <v>-8.3599485609198094</v>
      </c>
      <c r="H155" s="75">
        <v>5.0232543803501702E-3</v>
      </c>
      <c r="I155" s="75">
        <v>-15.765987706533901</v>
      </c>
      <c r="J155" s="75">
        <v>-15.891592877435301</v>
      </c>
      <c r="K155" s="75">
        <v>1.4933635006423201E-3</v>
      </c>
      <c r="L155" s="75">
        <v>3.0812478366029201E-2</v>
      </c>
      <c r="M155" s="75">
        <v>5.2169317800122503E-3</v>
      </c>
      <c r="N155" s="75">
        <v>-18.4352181226445</v>
      </c>
      <c r="O155" s="75">
        <v>4.9720423442056998E-3</v>
      </c>
      <c r="P155" s="75">
        <v>-35.348414884380901</v>
      </c>
      <c r="Q155" s="75">
        <v>1.4636513776754101E-3</v>
      </c>
      <c r="R155" s="75">
        <v>-55.301664292231997</v>
      </c>
      <c r="S155" s="75">
        <v>0.148608593018179</v>
      </c>
      <c r="T155" s="75">
        <v>1728.72404304164</v>
      </c>
      <c r="U155" s="75">
        <v>0.207546493371149</v>
      </c>
      <c r="V155" s="76">
        <v>45210.501180555555</v>
      </c>
      <c r="W155" s="75">
        <v>2.5</v>
      </c>
      <c r="X155" s="75">
        <v>8.6854835061745905E-2</v>
      </c>
      <c r="Y155" s="75">
        <v>7.9818567678673305E-2</v>
      </c>
      <c r="Z155" s="100">
        <f>((((N155/1000)+1)/((SMOW!$Z$4/1000)+1))-1)*1000</f>
        <v>-8.1094541895853069</v>
      </c>
      <c r="AA155" s="100">
        <f>((((P155/1000)+1)/((SMOW!$AA$4/1000)+1))-1)*1000</f>
        <v>-15.390697585374369</v>
      </c>
      <c r="AB155" s="100">
        <f>Z155*SMOW!$AN$6</f>
        <v>-8.5304519093047304</v>
      </c>
      <c r="AC155" s="100">
        <f>AA155*SMOW!$AN$12</f>
        <v>-16.160839452154402</v>
      </c>
      <c r="AD155" s="100">
        <f t="shared" ref="AD155" si="424">LN((AB155/1000)+1)*1000</f>
        <v>-8.5670444634851126</v>
      </c>
      <c r="AE155" s="100">
        <f t="shared" ref="AE155" si="425">LN((AC155/1000)+1)*1000</f>
        <v>-16.292850017862719</v>
      </c>
      <c r="AF155" s="100">
        <f>(AD155-SMOW!AN$14*AE155)</f>
        <v>3.5580345946403469E-2</v>
      </c>
      <c r="AG155" s="101">
        <f t="shared" ref="AG155" si="426">AF155*1000</f>
        <v>35.580345946403469</v>
      </c>
      <c r="AH155" s="2">
        <f>AVERAGE(AG154:AG155)</f>
        <v>36.24309067822562</v>
      </c>
      <c r="AI155" s="75">
        <f>STDEV(AG154:AG155)</f>
        <v>0.93726258813420615</v>
      </c>
      <c r="AK155" s="75">
        <v>28</v>
      </c>
      <c r="AL155" s="75">
        <v>0</v>
      </c>
      <c r="AM155" s="75">
        <v>0</v>
      </c>
      <c r="AN155" s="75">
        <v>0</v>
      </c>
    </row>
    <row r="156" spans="1:40" s="75" customFormat="1" x14ac:dyDescent="0.25">
      <c r="A156" s="75">
        <v>5091</v>
      </c>
      <c r="B156" s="75" t="s">
        <v>326</v>
      </c>
      <c r="C156" s="75" t="s">
        <v>62</v>
      </c>
      <c r="D156" s="75" t="s">
        <v>150</v>
      </c>
      <c r="E156" s="75" t="s">
        <v>331</v>
      </c>
      <c r="F156" s="75">
        <v>-8.2981015918381402</v>
      </c>
      <c r="G156" s="75">
        <v>-8.3327229219891805</v>
      </c>
      <c r="H156" s="75">
        <v>4.6402432655923099E-3</v>
      </c>
      <c r="I156" s="75">
        <v>-15.7007564680016</v>
      </c>
      <c r="J156" s="75">
        <v>-15.825318900306</v>
      </c>
      <c r="K156" s="75">
        <v>9.7297847453556004E-4</v>
      </c>
      <c r="L156" s="75">
        <v>2.30454573723766E-2</v>
      </c>
      <c r="M156" s="75">
        <v>4.8393745066896802E-3</v>
      </c>
      <c r="N156" s="75">
        <v>-18.4084941025815</v>
      </c>
      <c r="O156" s="75">
        <v>4.5929360245388802E-3</v>
      </c>
      <c r="P156" s="75">
        <v>-35.284481493679898</v>
      </c>
      <c r="Q156" s="75">
        <v>9.53619988763458E-4</v>
      </c>
      <c r="R156" s="75">
        <v>-55.565229924487802</v>
      </c>
      <c r="S156" s="75">
        <v>0.15075531657998401</v>
      </c>
      <c r="T156" s="75">
        <v>1572.2287803285401</v>
      </c>
      <c r="U156" s="75">
        <v>0.17052173380837499</v>
      </c>
      <c r="V156" s="76">
        <v>45210.583101851851</v>
      </c>
      <c r="W156" s="75">
        <v>2.5</v>
      </c>
      <c r="X156" s="75">
        <v>1.1787898676125E-2</v>
      </c>
      <c r="Y156" s="75">
        <v>9.2669254583906003E-3</v>
      </c>
      <c r="Z156" s="100">
        <f>((((N156/1000)+1)/((SMOW!$Z$4/1000)+1))-1)*1000</f>
        <v>-8.0824490409329144</v>
      </c>
      <c r="AA156" s="100">
        <f>((((P156/1000)+1)/((SMOW!$AA$4/1000)+1))-1)*1000</f>
        <v>-15.325441474058788</v>
      </c>
      <c r="AB156" s="100">
        <f>Z156*SMOW!$AN$6</f>
        <v>-8.5020448036602208</v>
      </c>
      <c r="AC156" s="100">
        <f>AA156*SMOW!$AN$12</f>
        <v>-16.0923179616636</v>
      </c>
      <c r="AD156" s="100">
        <f t="shared" ref="AD156" si="427">LN((AB156/1000)+1)*1000</f>
        <v>-8.538393357907939</v>
      </c>
      <c r="AE156" s="100">
        <f t="shared" ref="AE156" si="428">LN((AC156/1000)+1)*1000</f>
        <v>-16.223205397898806</v>
      </c>
      <c r="AF156" s="100">
        <f>(AD156-SMOW!AN$14*AE156)</f>
        <v>2.745909218263165E-2</v>
      </c>
      <c r="AG156" s="101">
        <f t="shared" ref="AG156" si="429">AF156*1000</f>
        <v>27.45909218263165</v>
      </c>
      <c r="AK156" s="75">
        <v>28</v>
      </c>
      <c r="AL156" s="75">
        <v>2</v>
      </c>
      <c r="AM156" s="75">
        <v>0</v>
      </c>
      <c r="AN156" s="75">
        <v>0</v>
      </c>
    </row>
    <row r="157" spans="1:40" s="75" customFormat="1" x14ac:dyDescent="0.25">
      <c r="A157" s="75">
        <v>5092</v>
      </c>
      <c r="B157" s="75" t="s">
        <v>326</v>
      </c>
      <c r="C157" s="75" t="s">
        <v>62</v>
      </c>
      <c r="D157" s="75" t="s">
        <v>150</v>
      </c>
      <c r="E157" s="75" t="s">
        <v>332</v>
      </c>
      <c r="F157" s="75">
        <v>-8.2041659874117094</v>
      </c>
      <c r="G157" s="75">
        <v>-8.2380057454219795</v>
      </c>
      <c r="H157" s="75">
        <v>4.3698796282393001E-3</v>
      </c>
      <c r="I157" s="75">
        <v>-15.5423837014777</v>
      </c>
      <c r="J157" s="75">
        <v>-15.664432855764399</v>
      </c>
      <c r="K157" s="75">
        <v>1.3044219988019999E-3</v>
      </c>
      <c r="L157" s="75">
        <v>3.2814802421593098E-2</v>
      </c>
      <c r="M157" s="75">
        <v>4.2911057999319904E-3</v>
      </c>
      <c r="N157" s="75">
        <v>-18.3155161708519</v>
      </c>
      <c r="O157" s="75">
        <v>4.3253287421943197E-3</v>
      </c>
      <c r="P157" s="75">
        <v>-35.129259728979399</v>
      </c>
      <c r="Q157" s="75">
        <v>1.2784690765483601E-3</v>
      </c>
      <c r="R157" s="75">
        <v>-55.307960408193701</v>
      </c>
      <c r="S157" s="75">
        <v>0.13920719478660201</v>
      </c>
      <c r="T157" s="75">
        <v>2067.7349049474201</v>
      </c>
      <c r="U157" s="75">
        <v>0.19076099824515799</v>
      </c>
      <c r="V157" s="76">
        <v>45210.660636574074</v>
      </c>
      <c r="W157" s="75">
        <v>2.5</v>
      </c>
      <c r="X157" s="75">
        <v>5.0279860127144499E-2</v>
      </c>
      <c r="Y157" s="75">
        <v>5.53729631353818E-2</v>
      </c>
      <c r="Z157" s="100">
        <f>((((N157/1000)+1)/((SMOW!$Z$4/1000)+1))-1)*1000</f>
        <v>-7.9884930095488471</v>
      </c>
      <c r="AA157" s="100">
        <f>((((P157/1000)+1)/((SMOW!$AA$4/1000)+1))-1)*1000</f>
        <v>-15.167008319726726</v>
      </c>
      <c r="AB157" s="100">
        <f>Z157*SMOW!$AN$6</f>
        <v>-8.4032110981390495</v>
      </c>
      <c r="AC157" s="100">
        <f>AA157*SMOW!$AN$12</f>
        <v>-15.925956901233697</v>
      </c>
      <c r="AD157" s="100">
        <f t="shared" ref="AD157" si="430">LN((AB157/1000)+1)*1000</f>
        <v>-8.4387171262027412</v>
      </c>
      <c r="AE157" s="100">
        <f t="shared" ref="AE157" si="431">LN((AC157/1000)+1)*1000</f>
        <v>-16.054137709209197</v>
      </c>
      <c r="AF157" s="100">
        <f>(AD157-SMOW!AN$14*AE157)</f>
        <v>3.7867584259714704E-2</v>
      </c>
      <c r="AG157" s="101">
        <f t="shared" ref="AG157" si="432">AF157*1000</f>
        <v>37.867584259714704</v>
      </c>
      <c r="AH157" s="2">
        <f>AVERAGE(AG156:AG157)</f>
        <v>32.663338221173177</v>
      </c>
      <c r="AI157" s="75">
        <f>STDEV(AG156:AG157)</f>
        <v>7.3599153296318898</v>
      </c>
      <c r="AK157" s="75">
        <v>28</v>
      </c>
      <c r="AL157" s="75">
        <v>0</v>
      </c>
      <c r="AM157" s="75">
        <v>0</v>
      </c>
      <c r="AN157" s="75">
        <v>0</v>
      </c>
    </row>
    <row r="158" spans="1:40" s="75" customFormat="1" x14ac:dyDescent="0.25">
      <c r="A158" s="75">
        <v>5093</v>
      </c>
      <c r="B158" s="75" t="s">
        <v>326</v>
      </c>
      <c r="C158" s="75" t="s">
        <v>62</v>
      </c>
      <c r="D158" s="75" t="s">
        <v>150</v>
      </c>
      <c r="E158" s="75" t="s">
        <v>333</v>
      </c>
      <c r="F158" s="75">
        <v>-8.2607591436673395</v>
      </c>
      <c r="G158" s="75">
        <v>-8.2950688169684703</v>
      </c>
      <c r="H158" s="75">
        <v>5.1480325186103503E-3</v>
      </c>
      <c r="I158" s="75">
        <v>-15.6755901753494</v>
      </c>
      <c r="J158" s="75">
        <v>-15.7997515196887</v>
      </c>
      <c r="K158" s="75">
        <v>1.35346558292115E-3</v>
      </c>
      <c r="L158" s="75">
        <v>4.7199985427156997E-2</v>
      </c>
      <c r="M158" s="75">
        <v>5.18219476792615E-3</v>
      </c>
      <c r="N158" s="75">
        <v>-18.371532360355701</v>
      </c>
      <c r="O158" s="75">
        <v>5.0955483703959597E-3</v>
      </c>
      <c r="P158" s="75">
        <v>-35.259815912329202</v>
      </c>
      <c r="Q158" s="75">
        <v>1.3265368841731599E-3</v>
      </c>
      <c r="R158" s="75">
        <v>-54.997214816352603</v>
      </c>
      <c r="S158" s="75">
        <v>0.112694998674016</v>
      </c>
      <c r="T158" s="75">
        <v>1743.22796314119</v>
      </c>
      <c r="U158" s="75">
        <v>0.17036624852200999</v>
      </c>
      <c r="V158" s="76">
        <v>45210.742372685185</v>
      </c>
      <c r="W158" s="75">
        <v>2.5</v>
      </c>
      <c r="X158" s="75">
        <v>4.59810295593506E-3</v>
      </c>
      <c r="Y158" s="75">
        <v>6.2985527268548296E-3</v>
      </c>
      <c r="Z158" s="100">
        <f>((((N158/1000)+1)/((SMOW!$Z$4/1000)+1))-1)*1000</f>
        <v>-8.0450984723843266</v>
      </c>
      <c r="AA158" s="100">
        <f>((((P158/1000)+1)/((SMOW!$AA$4/1000)+1))-1)*1000</f>
        <v>-15.300265585455941</v>
      </c>
      <c r="AB158" s="100">
        <f>Z158*SMOW!$AN$6</f>
        <v>-8.4627552015069583</v>
      </c>
      <c r="AC158" s="100">
        <f>AA158*SMOW!$AN$12</f>
        <v>-16.0658822857289</v>
      </c>
      <c r="AD158" s="100">
        <f t="shared" ref="AD158" si="433">LN((AB158/1000)+1)*1000</f>
        <v>-8.4987676345133032</v>
      </c>
      <c r="AE158" s="100">
        <f t="shared" ref="AE158" si="434">LN((AC158/1000)+1)*1000</f>
        <v>-16.196337713779535</v>
      </c>
      <c r="AF158" s="100">
        <f>(AD158-SMOW!AN$14*AE158)</f>
        <v>5.2898678362291562E-2</v>
      </c>
      <c r="AG158" s="101">
        <f t="shared" ref="AG158" si="435">AF158*1000</f>
        <v>52.898678362291562</v>
      </c>
      <c r="AH158" s="2"/>
      <c r="AK158" s="75">
        <v>28</v>
      </c>
      <c r="AL158" s="75">
        <v>1</v>
      </c>
      <c r="AM158" s="75">
        <v>0</v>
      </c>
      <c r="AN158" s="75">
        <v>0</v>
      </c>
    </row>
    <row r="159" spans="1:40" s="75" customFormat="1" x14ac:dyDescent="0.25">
      <c r="A159" s="75">
        <v>5094</v>
      </c>
      <c r="B159" s="75" t="s">
        <v>326</v>
      </c>
      <c r="C159" s="75" t="s">
        <v>62</v>
      </c>
      <c r="D159" s="75" t="s">
        <v>150</v>
      </c>
      <c r="E159" s="75" t="s">
        <v>334</v>
      </c>
      <c r="F159" s="75">
        <v>-8.1743962495204698</v>
      </c>
      <c r="G159" s="75">
        <v>-8.2079901905657309</v>
      </c>
      <c r="H159" s="75">
        <v>4.3046264492667902E-3</v>
      </c>
      <c r="I159" s="75">
        <v>-15.5030581936115</v>
      </c>
      <c r="J159" s="75">
        <v>-15.6244873007688</v>
      </c>
      <c r="K159" s="75">
        <v>1.59332891276648E-3</v>
      </c>
      <c r="L159" s="75">
        <v>4.17391042402014E-2</v>
      </c>
      <c r="M159" s="75">
        <v>4.3525739416485102E-3</v>
      </c>
      <c r="N159" s="75">
        <v>-18.286049935188</v>
      </c>
      <c r="O159" s="75">
        <v>4.2607408188332901E-3</v>
      </c>
      <c r="P159" s="75">
        <v>-35.090716645703701</v>
      </c>
      <c r="Q159" s="75">
        <v>1.5616278670641901E-3</v>
      </c>
      <c r="R159" s="75">
        <v>-54.891835837440397</v>
      </c>
      <c r="S159" s="75">
        <v>0.14195457604962899</v>
      </c>
      <c r="T159" s="75">
        <v>1910.4156654523999</v>
      </c>
      <c r="U159" s="75">
        <v>0.23683176210290799</v>
      </c>
      <c r="V159" s="76">
        <v>45210.840914351851</v>
      </c>
      <c r="W159" s="75">
        <v>2.5</v>
      </c>
      <c r="X159" s="75">
        <v>2.3460142058990799E-3</v>
      </c>
      <c r="Y159" s="75">
        <v>3.3369272243802201E-3</v>
      </c>
      <c r="Z159" s="100">
        <f>((((N159/1000)+1)/((SMOW!$Z$4/1000)+1))-1)*1000</f>
        <v>-7.958716798018739</v>
      </c>
      <c r="AA159" s="100">
        <f>((((P159/1000)+1)/((SMOW!$AA$4/1000)+1))-1)*1000</f>
        <v>-15.12766781697672</v>
      </c>
      <c r="AB159" s="100">
        <f>Z159*SMOW!$AN$6</f>
        <v>-8.3718890714575149</v>
      </c>
      <c r="AC159" s="100">
        <f>AA159*SMOW!$AN$12</f>
        <v>-15.884647821811978</v>
      </c>
      <c r="AD159" s="100">
        <f t="shared" ref="AD159" si="436">LN((AB159/1000)+1)*1000</f>
        <v>-8.4071301622766335</v>
      </c>
      <c r="AE159" s="100">
        <f t="shared" ref="AE159" si="437">LN((AC159/1000)+1)*1000</f>
        <v>-16.012160977166157</v>
      </c>
      <c r="AF159" s="100">
        <f>(AD159-SMOW!AN$14*AE159)</f>
        <v>4.7290833667098298E-2</v>
      </c>
      <c r="AG159" s="101">
        <f t="shared" ref="AG159" si="438">AF159*1000</f>
        <v>47.290833667098298</v>
      </c>
      <c r="AH159" s="2">
        <f>AVERAGE(AG158:AG159)</f>
        <v>50.09475601469493</v>
      </c>
      <c r="AI159" s="75">
        <f>STDEV(AG158:AG159)</f>
        <v>3.9653450118121651</v>
      </c>
      <c r="AK159" s="75">
        <v>28</v>
      </c>
      <c r="AL159" s="75">
        <v>0</v>
      </c>
      <c r="AM159" s="75">
        <v>0</v>
      </c>
      <c r="AN159" s="75">
        <v>0</v>
      </c>
    </row>
    <row r="160" spans="1:40" s="75" customFormat="1" x14ac:dyDescent="0.25">
      <c r="A160" s="75">
        <v>5095</v>
      </c>
      <c r="B160" s="75" t="s">
        <v>326</v>
      </c>
      <c r="C160" s="75" t="s">
        <v>62</v>
      </c>
      <c r="D160" s="75" t="s">
        <v>150</v>
      </c>
      <c r="E160" s="75" t="s">
        <v>335</v>
      </c>
      <c r="F160" s="75">
        <v>-7.9108075582941204</v>
      </c>
      <c r="G160" s="75">
        <v>-7.9422646988704102</v>
      </c>
      <c r="H160" s="75">
        <v>5.9243825810400604E-3</v>
      </c>
      <c r="I160" s="75">
        <v>-14.988252301428799</v>
      </c>
      <c r="J160" s="75">
        <v>-15.1017114955817</v>
      </c>
      <c r="K160" s="75">
        <v>3.2473794401663299E-3</v>
      </c>
      <c r="L160" s="75">
        <v>3.1438970796712401E-2</v>
      </c>
      <c r="M160" s="75">
        <v>5.5297494242497096E-3</v>
      </c>
      <c r="N160" s="75">
        <v>-18.025148528451101</v>
      </c>
      <c r="O160" s="75">
        <v>5.8639835504706601E-3</v>
      </c>
      <c r="P160" s="75">
        <v>-34.586153387659301</v>
      </c>
      <c r="Q160" s="75">
        <v>3.1827692249027802E-3</v>
      </c>
      <c r="R160" s="75">
        <v>-54.288105929061203</v>
      </c>
      <c r="S160" s="75">
        <v>0.16650843724417999</v>
      </c>
      <c r="T160" s="75">
        <v>2043.3814110375899</v>
      </c>
      <c r="U160" s="75">
        <v>0.23095387305489701</v>
      </c>
      <c r="V160" s="76">
        <v>45211.408449074072</v>
      </c>
      <c r="W160" s="75">
        <v>2.5</v>
      </c>
      <c r="X160" s="75">
        <v>0.14022565901425901</v>
      </c>
      <c r="Y160" s="75">
        <v>0.145995017839541</v>
      </c>
      <c r="Z160" s="100">
        <f>((((N160/1000)+1)/((SMOW!$Z$4/1000)+1))-1)*1000</f>
        <v>-7.6950707875781399</v>
      </c>
      <c r="AA160" s="100">
        <f>((((P160/1000)+1)/((SMOW!$AA$4/1000)+1))-1)*1000</f>
        <v>-14.612665628422118</v>
      </c>
      <c r="AB160" s="100">
        <f>Z160*SMOW!$AN$6</f>
        <v>-8.0945560277574931</v>
      </c>
      <c r="AC160" s="100">
        <f>AA160*SMOW!$AN$12</f>
        <v>-15.343875212866154</v>
      </c>
      <c r="AD160" s="100">
        <f t="shared" ref="AD160" si="439">LN((AB160/1000)+1)*1000</f>
        <v>-8.1274948167368422</v>
      </c>
      <c r="AE160" s="100">
        <f t="shared" ref="AE160" si="440">LN((AC160/1000)+1)*1000</f>
        <v>-15.462810655026033</v>
      </c>
      <c r="AF160" s="100">
        <f>(AD160-SMOW!AN$14*AE160)</f>
        <v>3.6869209116902724E-2</v>
      </c>
      <c r="AG160" s="101">
        <f t="shared" ref="AG160" si="441">AF160*1000</f>
        <v>36.869209116902724</v>
      </c>
      <c r="AK160" s="75">
        <v>28</v>
      </c>
      <c r="AL160" s="75">
        <v>0</v>
      </c>
      <c r="AM160" s="75">
        <v>0</v>
      </c>
      <c r="AN160" s="75">
        <v>0</v>
      </c>
    </row>
    <row r="161" spans="1:40" s="75" customFormat="1" x14ac:dyDescent="0.25">
      <c r="A161" s="75">
        <v>5096</v>
      </c>
      <c r="B161" s="75" t="s">
        <v>326</v>
      </c>
      <c r="C161" s="75" t="s">
        <v>62</v>
      </c>
      <c r="D161" s="75" t="s">
        <v>150</v>
      </c>
      <c r="E161" s="75" t="s">
        <v>336</v>
      </c>
      <c r="F161" s="75">
        <v>-7.8738125103263599</v>
      </c>
      <c r="G161" s="75">
        <v>-7.9049750539043702</v>
      </c>
      <c r="H161" s="75">
        <v>4.4792557446273603E-3</v>
      </c>
      <c r="I161" s="75">
        <v>-14.9299212419137</v>
      </c>
      <c r="J161" s="75">
        <v>-15.0424944322267</v>
      </c>
      <c r="K161" s="75">
        <v>1.3881147584873801E-3</v>
      </c>
      <c r="L161" s="75">
        <v>3.7462006311342298E-2</v>
      </c>
      <c r="M161" s="75">
        <v>4.7204519933160497E-3</v>
      </c>
      <c r="N161" s="75">
        <v>-17.988530644686101</v>
      </c>
      <c r="O161" s="75">
        <v>4.4335897699961302E-3</v>
      </c>
      <c r="P161" s="75">
        <v>-34.528982889261599</v>
      </c>
      <c r="Q161" s="75">
        <v>1.3604966759652201E-3</v>
      </c>
      <c r="R161" s="75">
        <v>-54.5868369383792</v>
      </c>
      <c r="S161" s="75">
        <v>0.16886864406385299</v>
      </c>
      <c r="T161" s="75">
        <v>1800.7680643830899</v>
      </c>
      <c r="U161" s="75">
        <v>0.219285102643442</v>
      </c>
      <c r="V161" s="76">
        <v>45211.486863425926</v>
      </c>
      <c r="W161" s="75">
        <v>2.5</v>
      </c>
      <c r="X161" s="88">
        <v>3.7386999427033599E-7</v>
      </c>
      <c r="Y161" s="88">
        <v>6.1722598308662694E-5</v>
      </c>
      <c r="Z161" s="100">
        <f>((((N161/1000)+1)/((SMOW!$Z$4/1000)+1))-1)*1000</f>
        <v>-7.6580676947770598</v>
      </c>
      <c r="AA161" s="100">
        <f>((((P161/1000)+1)/((SMOW!$AA$4/1000)+1))-1)*1000</f>
        <v>-14.554312327173747</v>
      </c>
      <c r="AB161" s="100">
        <f>Z161*SMOW!$AN$6</f>
        <v>-8.0556319403583014</v>
      </c>
      <c r="AC161" s="100">
        <f>AA161*SMOW!$AN$12</f>
        <v>-15.282601945183066</v>
      </c>
      <c r="AD161" s="100">
        <f t="shared" ref="AD161" si="442">LN((AB161/1000)+1)*1000</f>
        <v>-8.0882538548776708</v>
      </c>
      <c r="AE161" s="100">
        <f t="shared" ref="AE161" si="443">LN((AC161/1000)+1)*1000</f>
        <v>-15.400584503417702</v>
      </c>
      <c r="AF161" s="100">
        <f>(AD161-SMOW!AN$14*AE161)</f>
        <v>4.3254762926876467E-2</v>
      </c>
      <c r="AG161" s="101">
        <f t="shared" ref="AG161" si="444">AF161*1000</f>
        <v>43.254762926876467</v>
      </c>
      <c r="AH161" s="2">
        <f>AVERAGE(AG160:AG161)</f>
        <v>40.061986021889595</v>
      </c>
      <c r="AI161" s="75">
        <f>STDEV(AG160:AG161)</f>
        <v>4.515268400664028</v>
      </c>
      <c r="AK161" s="75">
        <v>28</v>
      </c>
      <c r="AL161" s="75">
        <v>0</v>
      </c>
      <c r="AM161" s="75">
        <v>0</v>
      </c>
      <c r="AN161" s="75">
        <v>0</v>
      </c>
    </row>
    <row r="162" spans="1:40" s="75" customFormat="1" x14ac:dyDescent="0.25">
      <c r="A162" s="75">
        <v>5097</v>
      </c>
      <c r="B162" s="75" t="s">
        <v>326</v>
      </c>
      <c r="C162" s="75" t="s">
        <v>62</v>
      </c>
      <c r="D162" s="75" t="s">
        <v>150</v>
      </c>
      <c r="E162" s="75" t="s">
        <v>337</v>
      </c>
      <c r="F162" s="75">
        <v>-7.9023047671262896</v>
      </c>
      <c r="G162" s="75">
        <v>-7.9336939446037098</v>
      </c>
      <c r="H162" s="75">
        <v>5.0028031851583497E-3</v>
      </c>
      <c r="I162" s="75">
        <v>-14.963837666299099</v>
      </c>
      <c r="J162" s="75">
        <v>-15.0769255109523</v>
      </c>
      <c r="K162" s="75">
        <v>1.67129623604688E-3</v>
      </c>
      <c r="L162" s="75">
        <v>2.6922725179109101E-2</v>
      </c>
      <c r="M162" s="75">
        <v>5.0583884859984997E-3</v>
      </c>
      <c r="N162" s="75">
        <v>-18.0167324231676</v>
      </c>
      <c r="O162" s="75">
        <v>4.9517996487761402E-3</v>
      </c>
      <c r="P162" s="75">
        <v>-34.562224508771003</v>
      </c>
      <c r="Q162" s="75">
        <v>1.63804394398423E-3</v>
      </c>
      <c r="R162" s="75">
        <v>-54.754821011066802</v>
      </c>
      <c r="S162" s="75">
        <v>0.14413299702304599</v>
      </c>
      <c r="T162" s="75">
        <v>1893.2955983413899</v>
      </c>
      <c r="U162" s="75">
        <v>0.22240523140788099</v>
      </c>
      <c r="V162" s="76">
        <v>45211.610659722224</v>
      </c>
      <c r="W162" s="75">
        <v>2.5</v>
      </c>
      <c r="X162" s="75">
        <v>2.7184343335288999E-3</v>
      </c>
      <c r="Y162" s="75">
        <v>3.86977628827461E-3</v>
      </c>
      <c r="Z162" s="100">
        <f>((((N162/1000)+1)/((SMOW!$Z$4/1000)+1))-1)*1000</f>
        <v>-7.6865661474184721</v>
      </c>
      <c r="AA162" s="100">
        <f>((((P162/1000)+1)/((SMOW!$AA$4/1000)+1))-1)*1000</f>
        <v>-14.58824168395012</v>
      </c>
      <c r="AB162" s="100">
        <f>Z162*SMOW!$AN$6</f>
        <v>-8.0856098740223672</v>
      </c>
      <c r="AC162" s="100">
        <f>AA162*SMOW!$AN$12</f>
        <v>-15.318229107924466</v>
      </c>
      <c r="AD162" s="100">
        <f t="shared" ref="AD162" si="445">LN((AB162/1000)+1)*1000</f>
        <v>-8.1184756975796208</v>
      </c>
      <c r="AE162" s="100">
        <f t="shared" ref="AE162" si="446">LN((AC162/1000)+1)*1000</f>
        <v>-15.43676524656725</v>
      </c>
      <c r="AF162" s="100">
        <f>(AD162-SMOW!AN$14*AE162)</f>
        <v>3.2136352607887275E-2</v>
      </c>
      <c r="AG162" s="101">
        <f t="shared" ref="AG162" si="447">AF162*1000</f>
        <v>32.136352607887275</v>
      </c>
      <c r="AK162" s="75">
        <v>28</v>
      </c>
      <c r="AL162" s="75">
        <v>0</v>
      </c>
      <c r="AM162" s="75">
        <v>0</v>
      </c>
      <c r="AN162" s="75">
        <v>0</v>
      </c>
    </row>
    <row r="163" spans="1:40" s="75" customFormat="1" x14ac:dyDescent="0.25">
      <c r="A163" s="75">
        <v>5098</v>
      </c>
      <c r="B163" s="75" t="s">
        <v>326</v>
      </c>
      <c r="C163" s="75" t="s">
        <v>62</v>
      </c>
      <c r="D163" s="75" t="s">
        <v>150</v>
      </c>
      <c r="E163" s="75" t="s">
        <v>338</v>
      </c>
      <c r="F163" s="75">
        <v>-7.86330960687987</v>
      </c>
      <c r="G163" s="75">
        <v>-7.8943888169215501</v>
      </c>
      <c r="H163" s="75">
        <v>4.2753825870142101E-3</v>
      </c>
      <c r="I163" s="75">
        <v>-14.9094873946568</v>
      </c>
      <c r="J163" s="75">
        <v>-15.021751112201899</v>
      </c>
      <c r="K163" s="75">
        <v>1.5825838901688499E-3</v>
      </c>
      <c r="L163" s="75">
        <v>3.70957703210417E-2</v>
      </c>
      <c r="M163" s="75">
        <v>4.4040983082989501E-3</v>
      </c>
      <c r="N163" s="75">
        <v>-17.978134818251799</v>
      </c>
      <c r="O163" s="75">
        <v>4.2317950975096601E-3</v>
      </c>
      <c r="P163" s="75">
        <v>-34.508955596056801</v>
      </c>
      <c r="Q163" s="75">
        <v>1.55109662860865E-3</v>
      </c>
      <c r="R163" s="75">
        <v>-54.630015213062201</v>
      </c>
      <c r="S163" s="75">
        <v>0.137969285868415</v>
      </c>
      <c r="T163" s="75">
        <v>2019.65791795511</v>
      </c>
      <c r="U163" s="75">
        <v>0.213539437352147</v>
      </c>
      <c r="V163" s="76">
        <v>45211.701631944445</v>
      </c>
      <c r="W163" s="75">
        <v>2.5</v>
      </c>
      <c r="X163" s="75">
        <v>1.88969763062886E-3</v>
      </c>
      <c r="Y163" s="75">
        <v>3.11774632055528E-3</v>
      </c>
      <c r="Z163" s="100">
        <f>((((N163/1000)+1)/((SMOW!$Z$4/1000)+1))-1)*1000</f>
        <v>-7.6475625074002851</v>
      </c>
      <c r="AA163" s="100">
        <f>((((P163/1000)+1)/((SMOW!$AA$4/1000)+1))-1)*1000</f>
        <v>-14.533870688455796</v>
      </c>
      <c r="AB163" s="100">
        <f>Z163*SMOW!$AN$6</f>
        <v>-8.0445813821307333</v>
      </c>
      <c r="AC163" s="100">
        <f>AA163*SMOW!$AN$12</f>
        <v>-15.261137418339676</v>
      </c>
      <c r="AD163" s="100">
        <f t="shared" ref="AD163" si="448">LN((AB163/1000)+1)*1000</f>
        <v>-8.0771136165431425</v>
      </c>
      <c r="AE163" s="100">
        <f t="shared" ref="AE163" si="449">LN((AC163/1000)+1)*1000</f>
        <v>-15.37878708930576</v>
      </c>
      <c r="AF163" s="100">
        <f>(AD163-SMOW!AN$14*AE163)</f>
        <v>4.288596661029942E-2</v>
      </c>
      <c r="AG163" s="101">
        <f t="shared" ref="AG163" si="450">AF163*1000</f>
        <v>42.88596661029942</v>
      </c>
      <c r="AH163" s="2">
        <f>AVERAGE(AG162:AG163)</f>
        <v>37.511159609093347</v>
      </c>
      <c r="AI163" s="75">
        <f>STDEV(AG162:AG163)</f>
        <v>7.601124956243499</v>
      </c>
      <c r="AK163" s="75">
        <v>28</v>
      </c>
      <c r="AL163" s="75">
        <v>0</v>
      </c>
      <c r="AM163" s="75">
        <v>0</v>
      </c>
      <c r="AN163" s="75">
        <v>0</v>
      </c>
    </row>
    <row r="164" spans="1:40" s="75" customFormat="1" x14ac:dyDescent="0.25">
      <c r="V164" s="76"/>
      <c r="Z164" s="100"/>
      <c r="AA164" s="100"/>
      <c r="AB164" s="100"/>
      <c r="AC164" s="100"/>
      <c r="AD164" s="100"/>
      <c r="AE164" s="100"/>
      <c r="AF164" s="100"/>
      <c r="AG164" s="101"/>
    </row>
    <row r="165" spans="1:40" s="75" customFormat="1" x14ac:dyDescent="0.25">
      <c r="V165" s="76"/>
      <c r="Z165" s="100"/>
      <c r="AA165" s="100"/>
      <c r="AB165" s="100"/>
      <c r="AC165" s="100"/>
      <c r="AD165" s="100"/>
      <c r="AE165" s="100"/>
      <c r="AF165" s="100"/>
      <c r="AG165" s="101"/>
    </row>
    <row r="166" spans="1:40" s="75" customFormat="1" x14ac:dyDescent="0.25">
      <c r="V166" s="76"/>
      <c r="Z166" s="100"/>
      <c r="AA166" s="100"/>
      <c r="AB166" s="100"/>
      <c r="AC166" s="100"/>
      <c r="AD166" s="100"/>
      <c r="AE166" s="100"/>
      <c r="AF166" s="100"/>
      <c r="AG166" s="101"/>
    </row>
    <row r="167" spans="1:40" s="75" customFormat="1" x14ac:dyDescent="0.25">
      <c r="V167" s="76"/>
      <c r="Z167" s="100"/>
      <c r="AA167" s="100"/>
      <c r="AB167" s="100"/>
      <c r="AC167" s="100"/>
      <c r="AD167" s="100"/>
      <c r="AE167" s="100"/>
      <c r="AF167" s="100"/>
      <c r="AG167" s="101"/>
      <c r="AH167" s="2"/>
      <c r="AI167" s="2"/>
    </row>
    <row r="168" spans="1:40" s="75" customFormat="1" x14ac:dyDescent="0.25">
      <c r="V168" s="76"/>
      <c r="Z168" s="100"/>
      <c r="AA168" s="100"/>
      <c r="AB168" s="100"/>
      <c r="AC168" s="100"/>
      <c r="AD168" s="100"/>
      <c r="AE168" s="100"/>
      <c r="AF168" s="100"/>
      <c r="AG168" s="101"/>
    </row>
    <row r="169" spans="1:40" s="75" customFormat="1" x14ac:dyDescent="0.25">
      <c r="V169" s="76"/>
      <c r="X169" s="88"/>
      <c r="Z169" s="100"/>
      <c r="AA169" s="100"/>
      <c r="AB169" s="100"/>
      <c r="AC169" s="100"/>
      <c r="AD169" s="100"/>
      <c r="AE169" s="100"/>
      <c r="AF169" s="100"/>
      <c r="AG169" s="101"/>
      <c r="AH169" s="2"/>
      <c r="AI169" s="2"/>
    </row>
    <row r="170" spans="1:40" s="75" customFormat="1" x14ac:dyDescent="0.25">
      <c r="V170" s="76"/>
      <c r="Z170" s="100"/>
      <c r="AA170" s="100"/>
      <c r="AB170" s="100"/>
      <c r="AC170" s="100"/>
      <c r="AD170" s="100"/>
      <c r="AE170" s="100"/>
      <c r="AF170" s="100"/>
      <c r="AG170" s="101"/>
    </row>
    <row r="171" spans="1:40" s="75" customFormat="1" x14ac:dyDescent="0.25">
      <c r="V171" s="76"/>
      <c r="Z171" s="100"/>
      <c r="AA171" s="100"/>
      <c r="AB171" s="100"/>
      <c r="AC171" s="100"/>
      <c r="AD171" s="100"/>
      <c r="AE171" s="100"/>
      <c r="AF171" s="100"/>
      <c r="AG171" s="101"/>
      <c r="AH171" s="2"/>
      <c r="AI171" s="2"/>
    </row>
    <row r="172" spans="1:40" s="75" customFormat="1" x14ac:dyDescent="0.25">
      <c r="V172" s="76"/>
      <c r="Z172" s="100"/>
      <c r="AA172" s="100"/>
      <c r="AB172" s="100"/>
      <c r="AC172" s="100"/>
      <c r="AD172" s="100"/>
      <c r="AE172" s="100"/>
      <c r="AF172" s="100"/>
      <c r="AG172" s="101"/>
    </row>
    <row r="173" spans="1:40" s="75" customFormat="1" x14ac:dyDescent="0.25">
      <c r="V173" s="76"/>
      <c r="Z173" s="100"/>
      <c r="AA173" s="100"/>
      <c r="AB173" s="100"/>
      <c r="AC173" s="100"/>
      <c r="AD173" s="100"/>
      <c r="AE173" s="100"/>
      <c r="AF173" s="100"/>
      <c r="AG173" s="101"/>
      <c r="AH173" s="2"/>
      <c r="AI173" s="2"/>
    </row>
    <row r="174" spans="1:40" s="75" customFormat="1" x14ac:dyDescent="0.25">
      <c r="V174" s="76"/>
      <c r="Z174" s="100"/>
      <c r="AA174" s="100"/>
      <c r="AB174" s="100"/>
      <c r="AC174" s="100"/>
      <c r="AD174" s="100"/>
      <c r="AE174" s="100"/>
      <c r="AF174" s="100"/>
      <c r="AG174" s="101"/>
    </row>
    <row r="175" spans="1:40" s="75" customFormat="1" x14ac:dyDescent="0.25">
      <c r="V175" s="76"/>
      <c r="Z175" s="100"/>
      <c r="AA175" s="100"/>
      <c r="AB175" s="100"/>
      <c r="AC175" s="100"/>
      <c r="AD175" s="100"/>
      <c r="AE175" s="100"/>
      <c r="AF175" s="100"/>
      <c r="AG175" s="101"/>
      <c r="AH175" s="2"/>
      <c r="AI175" s="2"/>
    </row>
    <row r="176" spans="1:40" s="75" customFormat="1" x14ac:dyDescent="0.25">
      <c r="V176" s="76"/>
      <c r="Z176" s="100"/>
      <c r="AA176" s="100"/>
      <c r="AB176" s="100"/>
      <c r="AC176" s="100"/>
      <c r="AD176" s="100"/>
      <c r="AE176" s="100"/>
      <c r="AF176" s="100"/>
      <c r="AG176" s="101"/>
    </row>
    <row r="177" spans="3:35" s="75" customFormat="1" x14ac:dyDescent="0.25">
      <c r="V177" s="76"/>
      <c r="Z177" s="100"/>
      <c r="AA177" s="100"/>
      <c r="AB177" s="100"/>
      <c r="AC177" s="100"/>
      <c r="AD177" s="100"/>
      <c r="AE177" s="100"/>
      <c r="AF177" s="100"/>
      <c r="AG177" s="101"/>
      <c r="AH177" s="2"/>
      <c r="AI177" s="2"/>
    </row>
    <row r="178" spans="3:35" s="75" customFormat="1" x14ac:dyDescent="0.25">
      <c r="V178" s="76"/>
      <c r="Z178" s="100"/>
      <c r="AA178" s="100"/>
      <c r="AB178" s="100"/>
      <c r="AC178" s="100"/>
      <c r="AD178" s="100"/>
      <c r="AE178" s="100"/>
      <c r="AF178" s="100"/>
      <c r="AG178" s="101"/>
    </row>
    <row r="179" spans="3:35" s="75" customFormat="1" x14ac:dyDescent="0.25">
      <c r="V179" s="76"/>
      <c r="Z179" s="100"/>
      <c r="AA179" s="100"/>
      <c r="AB179" s="100"/>
      <c r="AC179" s="100"/>
      <c r="AD179" s="100"/>
      <c r="AE179" s="100"/>
      <c r="AF179" s="100"/>
      <c r="AG179" s="101"/>
      <c r="AH179" s="2"/>
      <c r="AI179" s="2"/>
    </row>
    <row r="180" spans="3:35" s="75" customFormat="1" x14ac:dyDescent="0.25">
      <c r="V180" s="76"/>
      <c r="Z180" s="100"/>
      <c r="AA180" s="100"/>
      <c r="AB180" s="100"/>
      <c r="AC180" s="100"/>
      <c r="AD180" s="100"/>
      <c r="AE180" s="100"/>
      <c r="AF180" s="100"/>
      <c r="AG180" s="101"/>
    </row>
    <row r="181" spans="3:35" s="75" customFormat="1" x14ac:dyDescent="0.25">
      <c r="V181" s="76"/>
      <c r="Z181" s="100"/>
      <c r="AA181" s="100"/>
      <c r="AB181" s="100"/>
      <c r="AC181" s="100"/>
      <c r="AD181" s="100"/>
      <c r="AE181" s="100"/>
      <c r="AF181" s="100"/>
      <c r="AG181" s="101"/>
      <c r="AH181" s="2"/>
      <c r="AI181" s="2"/>
    </row>
    <row r="182" spans="3:35" s="75" customFormat="1" x14ac:dyDescent="0.25">
      <c r="V182" s="76"/>
      <c r="Z182" s="100"/>
      <c r="AA182" s="100"/>
      <c r="AB182" s="100"/>
      <c r="AC182" s="100"/>
      <c r="AD182" s="100"/>
      <c r="AE182" s="100"/>
      <c r="AF182" s="100"/>
      <c r="AG182" s="101"/>
    </row>
    <row r="183" spans="3:35" s="75" customFormat="1" x14ac:dyDescent="0.25">
      <c r="V183" s="76"/>
      <c r="Z183" s="100"/>
      <c r="AA183" s="100"/>
      <c r="AB183" s="100"/>
      <c r="AC183" s="100"/>
      <c r="AD183" s="100"/>
      <c r="AE183" s="100"/>
      <c r="AF183" s="100"/>
      <c r="AG183" s="101"/>
      <c r="AH183" s="2"/>
      <c r="AI183" s="2"/>
    </row>
    <row r="184" spans="3:35" s="75" customFormat="1" x14ac:dyDescent="0.25">
      <c r="C184" s="123"/>
      <c r="D184" s="123"/>
      <c r="V184" s="76"/>
      <c r="Z184" s="100"/>
      <c r="AA184" s="100"/>
      <c r="AB184" s="100"/>
      <c r="AC184" s="100"/>
      <c r="AD184" s="100"/>
      <c r="AE184" s="100"/>
      <c r="AF184" s="100"/>
      <c r="AG184" s="101"/>
    </row>
    <row r="185" spans="3:35" s="75" customFormat="1" x14ac:dyDescent="0.25">
      <c r="C185" s="123"/>
      <c r="D185" s="123"/>
      <c r="V185" s="76"/>
      <c r="Z185" s="100"/>
      <c r="AA185" s="100"/>
      <c r="AB185" s="100"/>
      <c r="AC185" s="100"/>
      <c r="AD185" s="100"/>
      <c r="AE185" s="100"/>
      <c r="AF185" s="100"/>
      <c r="AG185" s="101"/>
      <c r="AH185" s="2"/>
      <c r="AI185" s="2"/>
    </row>
    <row r="186" spans="3:35" s="75" customFormat="1" x14ac:dyDescent="0.25">
      <c r="C186" s="123"/>
      <c r="D186" s="123"/>
      <c r="V186" s="76"/>
      <c r="Z186" s="100"/>
      <c r="AA186" s="100"/>
      <c r="AB186" s="100"/>
      <c r="AC186" s="100"/>
      <c r="AD186" s="100"/>
      <c r="AE186" s="100"/>
      <c r="AF186" s="100"/>
      <c r="AG186" s="101"/>
    </row>
    <row r="187" spans="3:35" s="75" customFormat="1" x14ac:dyDescent="0.25">
      <c r="C187" s="123"/>
      <c r="D187" s="123"/>
      <c r="V187" s="76"/>
      <c r="Z187" s="100"/>
      <c r="AA187" s="100"/>
      <c r="AB187" s="100"/>
      <c r="AC187" s="100"/>
      <c r="AD187" s="100"/>
      <c r="AE187" s="100"/>
      <c r="AF187" s="100"/>
      <c r="AG187" s="101"/>
      <c r="AH187" s="2"/>
      <c r="AI187" s="2"/>
    </row>
    <row r="188" spans="3:35" s="75" customFormat="1" x14ac:dyDescent="0.25">
      <c r="C188" s="123"/>
      <c r="D188" s="123"/>
      <c r="V188" s="76"/>
      <c r="Z188" s="100"/>
      <c r="AA188" s="100"/>
      <c r="AB188" s="100"/>
      <c r="AC188" s="100"/>
      <c r="AD188" s="100"/>
      <c r="AE188" s="100"/>
      <c r="AF188" s="100"/>
      <c r="AG188" s="101"/>
    </row>
    <row r="189" spans="3:35" s="75" customFormat="1" x14ac:dyDescent="0.25">
      <c r="C189" s="123"/>
      <c r="D189" s="123"/>
      <c r="V189" s="76"/>
      <c r="Z189" s="100"/>
      <c r="AA189" s="100"/>
      <c r="AB189" s="100"/>
      <c r="AC189" s="100"/>
      <c r="AD189" s="100"/>
      <c r="AE189" s="100"/>
      <c r="AF189" s="100"/>
      <c r="AG189" s="101"/>
      <c r="AH189" s="2"/>
      <c r="AI189" s="2"/>
    </row>
    <row r="190" spans="3:35" s="75" customFormat="1" ht="13.5" customHeight="1" x14ac:dyDescent="0.25">
      <c r="C190" s="123"/>
      <c r="D190" s="123"/>
      <c r="V190" s="76"/>
      <c r="Z190" s="100"/>
      <c r="AA190" s="100"/>
      <c r="AB190" s="100"/>
      <c r="AC190" s="100"/>
      <c r="AD190" s="100"/>
      <c r="AE190" s="100"/>
      <c r="AF190" s="100"/>
      <c r="AG190" s="101"/>
    </row>
    <row r="191" spans="3:35" s="75" customFormat="1" x14ac:dyDescent="0.25">
      <c r="C191" s="123"/>
      <c r="D191" s="123"/>
      <c r="V191" s="76"/>
      <c r="Z191" s="100"/>
      <c r="AA191" s="100"/>
      <c r="AB191" s="100"/>
      <c r="AC191" s="100"/>
      <c r="AD191" s="100"/>
      <c r="AE191" s="100"/>
      <c r="AF191" s="100"/>
      <c r="AG191" s="101"/>
      <c r="AH191" s="2"/>
      <c r="AI191" s="2"/>
    </row>
    <row r="192" spans="3:35" s="75" customFormat="1" x14ac:dyDescent="0.25">
      <c r="C192" s="123"/>
      <c r="D192" s="123"/>
      <c r="V192" s="76"/>
      <c r="Z192" s="100"/>
      <c r="AA192" s="100"/>
      <c r="AB192" s="100"/>
      <c r="AC192" s="100"/>
      <c r="AD192" s="100"/>
      <c r="AE192" s="100"/>
      <c r="AF192" s="100"/>
      <c r="AG192" s="101"/>
    </row>
    <row r="193" spans="3:35" s="75" customFormat="1" x14ac:dyDescent="0.25">
      <c r="C193" s="123"/>
      <c r="D193" s="123"/>
      <c r="V193" s="76"/>
      <c r="Z193" s="100"/>
      <c r="AA193" s="100"/>
      <c r="AB193" s="100"/>
      <c r="AC193" s="100"/>
      <c r="AD193" s="100"/>
      <c r="AE193" s="100"/>
      <c r="AF193" s="100"/>
      <c r="AG193" s="101"/>
      <c r="AH193" s="2"/>
      <c r="AI193" s="2"/>
    </row>
    <row r="194" spans="3:35" s="75" customFormat="1" x14ac:dyDescent="0.25">
      <c r="C194" s="123"/>
      <c r="D194" s="123"/>
      <c r="V194" s="76"/>
      <c r="Z194" s="100"/>
      <c r="AA194" s="100"/>
      <c r="AB194" s="100"/>
      <c r="AC194" s="100"/>
      <c r="AD194" s="100"/>
      <c r="AE194" s="100"/>
      <c r="AF194" s="100"/>
      <c r="AG194" s="101"/>
    </row>
    <row r="195" spans="3:35" s="75" customFormat="1" x14ac:dyDescent="0.25">
      <c r="C195" s="123"/>
      <c r="D195" s="123"/>
      <c r="V195" s="76"/>
      <c r="Z195" s="100"/>
      <c r="AA195" s="100"/>
      <c r="AB195" s="100"/>
      <c r="AC195" s="100"/>
      <c r="AD195" s="100"/>
      <c r="AE195" s="100"/>
      <c r="AF195" s="100"/>
      <c r="AG195" s="101"/>
      <c r="AH195" s="2"/>
      <c r="AI195" s="2"/>
    </row>
    <row r="196" spans="3:35" s="75" customFormat="1" x14ac:dyDescent="0.25">
      <c r="C196" s="123"/>
      <c r="D196" s="123"/>
      <c r="V196" s="76"/>
      <c r="Z196" s="100"/>
      <c r="AA196" s="100"/>
      <c r="AB196" s="100"/>
      <c r="AC196" s="100"/>
      <c r="AD196" s="100"/>
      <c r="AE196" s="120"/>
      <c r="AF196" s="100"/>
      <c r="AG196" s="121"/>
    </row>
    <row r="197" spans="3:35" s="75" customFormat="1" x14ac:dyDescent="0.25">
      <c r="C197" s="123"/>
      <c r="D197" s="123"/>
      <c r="V197" s="76"/>
      <c r="Z197" s="100"/>
      <c r="AA197" s="100"/>
      <c r="AB197" s="100"/>
      <c r="AC197" s="100"/>
      <c r="AD197" s="100"/>
      <c r="AE197" s="120"/>
      <c r="AF197" s="100"/>
      <c r="AG197" s="121"/>
    </row>
    <row r="198" spans="3:35" s="75" customFormat="1" x14ac:dyDescent="0.25">
      <c r="C198" s="123"/>
      <c r="D198" s="123"/>
      <c r="V198" s="76"/>
      <c r="Z198" s="100"/>
      <c r="AA198" s="100"/>
      <c r="AB198" s="100"/>
      <c r="AC198" s="100"/>
      <c r="AD198" s="100"/>
      <c r="AE198" s="120"/>
      <c r="AF198" s="100"/>
      <c r="AG198" s="121"/>
      <c r="AH198" s="2"/>
      <c r="AI198" s="2"/>
    </row>
    <row r="199" spans="3:35" x14ac:dyDescent="0.25">
      <c r="C199" s="123"/>
      <c r="D199" s="123"/>
    </row>
    <row r="200" spans="3:35" x14ac:dyDescent="0.25">
      <c r="C200" s="123"/>
      <c r="D200" s="123"/>
    </row>
    <row r="201" spans="3:35" x14ac:dyDescent="0.25">
      <c r="C201" s="123"/>
      <c r="D201" s="123"/>
    </row>
    <row r="202" spans="3:35" x14ac:dyDescent="0.25">
      <c r="C202" s="123"/>
      <c r="D202" s="123"/>
    </row>
    <row r="203" spans="3:35" x14ac:dyDescent="0.25">
      <c r="C203" s="123"/>
      <c r="D203" s="123"/>
    </row>
    <row r="204" spans="3:35" x14ac:dyDescent="0.25">
      <c r="C204" s="123"/>
      <c r="D204" s="123"/>
    </row>
    <row r="205" spans="3:35" x14ac:dyDescent="0.25">
      <c r="C205" s="123"/>
      <c r="D205" s="123"/>
    </row>
    <row r="206" spans="3:35" x14ac:dyDescent="0.25">
      <c r="C206" s="123"/>
      <c r="D206" s="123"/>
    </row>
    <row r="207" spans="3:35" x14ac:dyDescent="0.25">
      <c r="C207" s="123"/>
      <c r="D207" s="123"/>
    </row>
    <row r="208" spans="3:35" x14ac:dyDescent="0.25">
      <c r="C208" s="123"/>
      <c r="D208" s="123"/>
    </row>
    <row r="209" spans="3:4" x14ac:dyDescent="0.25">
      <c r="C209" s="123"/>
      <c r="D209" s="123"/>
    </row>
    <row r="210" spans="3:4" x14ac:dyDescent="0.25">
      <c r="C210" s="123"/>
      <c r="D210" s="123"/>
    </row>
    <row r="211" spans="3:4" x14ac:dyDescent="0.25">
      <c r="C211" s="123"/>
      <c r="D211" s="123"/>
    </row>
    <row r="212" spans="3:4" x14ac:dyDescent="0.25">
      <c r="C212" s="123"/>
      <c r="D212" s="123"/>
    </row>
    <row r="213" spans="3:4" x14ac:dyDescent="0.25">
      <c r="C213" s="123"/>
      <c r="D213" s="123"/>
    </row>
    <row r="214" spans="3:4" x14ac:dyDescent="0.25">
      <c r="C214" s="123"/>
      <c r="D214" s="123"/>
    </row>
    <row r="215" spans="3:4" x14ac:dyDescent="0.25">
      <c r="C215" s="75"/>
      <c r="D215" s="75"/>
    </row>
    <row r="216" spans="3:4" x14ac:dyDescent="0.25">
      <c r="C216" s="75"/>
      <c r="D216" s="75"/>
    </row>
    <row r="217" spans="3:4" x14ac:dyDescent="0.25">
      <c r="C217" s="75"/>
      <c r="D217" s="75"/>
    </row>
    <row r="218" spans="3:4" x14ac:dyDescent="0.25">
      <c r="C218" s="75"/>
      <c r="D218" s="75"/>
    </row>
    <row r="219" spans="3:4" x14ac:dyDescent="0.25">
      <c r="C219" s="75"/>
      <c r="D219" s="75"/>
    </row>
    <row r="220" spans="3:4" x14ac:dyDescent="0.25">
      <c r="C220" s="75"/>
      <c r="D220" s="122"/>
    </row>
    <row r="221" spans="3:4" x14ac:dyDescent="0.25">
      <c r="C221" s="75"/>
      <c r="D221" s="122"/>
    </row>
    <row r="222" spans="3:4" x14ac:dyDescent="0.25">
      <c r="C222" s="75"/>
      <c r="D222" s="75"/>
    </row>
    <row r="223" spans="3:4" x14ac:dyDescent="0.25">
      <c r="C223" s="75"/>
      <c r="D223" s="75"/>
    </row>
    <row r="224" spans="3:4" x14ac:dyDescent="0.25">
      <c r="C224" s="75"/>
      <c r="D224" s="75"/>
    </row>
    <row r="225" spans="3:4" x14ac:dyDescent="0.25">
      <c r="C225" s="75"/>
      <c r="D225" s="75"/>
    </row>
    <row r="226" spans="3:4" x14ac:dyDescent="0.25">
      <c r="C226" s="75"/>
      <c r="D226" s="75"/>
    </row>
    <row r="227" spans="3:4" x14ac:dyDescent="0.25">
      <c r="C227" s="75"/>
      <c r="D227" s="75"/>
    </row>
    <row r="228" spans="3:4" x14ac:dyDescent="0.25">
      <c r="C228" s="75"/>
      <c r="D228" s="75"/>
    </row>
  </sheetData>
  <dataValidations count="3">
    <dataValidation type="list" allowBlank="1" showInputMessage="1" showErrorMessage="1" sqref="C226:C228 C6:C214">
      <formula1>Type</formula1>
    </dataValidation>
    <dataValidation type="list" allowBlank="1" showInputMessage="1" showErrorMessage="1" sqref="D220:D221 D226:D228 D2:D54 D59:D214">
      <formula1>INDIRECT(C2)</formula1>
    </dataValidation>
    <dataValidation type="list" allowBlank="1" showInputMessage="1" showErrorMessage="1" sqref="D55:D58">
      <formula1>INDIRECT(C54)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opLeftCell="A4" workbookViewId="0">
      <selection activeCell="AK30" sqref="AK30:AN31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4" t="s">
        <v>25</v>
      </c>
      <c r="AA1" s="124"/>
      <c r="AB1" s="125" t="s">
        <v>26</v>
      </c>
      <c r="AC1" s="125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72</v>
      </c>
      <c r="AI3" s="23" t="s">
        <v>73</v>
      </c>
      <c r="AJ3" s="19" t="s">
        <v>80</v>
      </c>
      <c r="AK3" s="19"/>
      <c r="AL3" s="8" t="s">
        <v>22</v>
      </c>
      <c r="AM3" s="10">
        <f>$Z$39</f>
        <v>5.5511151231257827E-14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AVERAGE(N18:N38)</f>
        <v>-10.410184850207036</v>
      </c>
      <c r="AA4" s="6">
        <f>AVERAGE(P18:P38)</f>
        <v>-20.269681842394498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SLAP!Z22</f>
        <v>-28.232951326198741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78</v>
      </c>
      <c r="C6" s="13" t="s">
        <v>64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1.0519144334350019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AA39</f>
        <v>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SLAP!AA22</f>
        <v>-52.855157587399077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1.0500394385964604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76</v>
      </c>
      <c r="AN14" s="24">
        <v>0.52800000000000002</v>
      </c>
      <c r="AO14" s="14"/>
    </row>
    <row r="15" spans="1:42" x14ac:dyDescent="0.25">
      <c r="A15" s="49" t="s">
        <v>85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74</v>
      </c>
      <c r="AN15" s="26"/>
      <c r="AO15" s="26"/>
      <c r="AP15" s="26"/>
    </row>
    <row r="16" spans="1:42" s="46" customFormat="1" x14ac:dyDescent="0.25">
      <c r="A16" s="46" t="s">
        <v>96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V17" s="76"/>
      <c r="Z17" s="99"/>
      <c r="AA17" s="99"/>
      <c r="AB17" s="99"/>
      <c r="AC17" s="99"/>
      <c r="AD17" s="99"/>
      <c r="AE17" s="99"/>
      <c r="AF17" s="100"/>
      <c r="AG17" s="101"/>
      <c r="AH17" s="2"/>
      <c r="AK17" s="106"/>
      <c r="AL17" s="106"/>
      <c r="AM17" s="106"/>
      <c r="AN17" s="106"/>
    </row>
    <row r="18" spans="1:40" s="75" customFormat="1" x14ac:dyDescent="0.25">
      <c r="V18" s="76"/>
      <c r="Z18" s="99"/>
      <c r="AA18" s="99"/>
      <c r="AB18" s="99"/>
      <c r="AC18" s="99"/>
      <c r="AD18" s="99"/>
      <c r="AE18" s="99"/>
      <c r="AF18" s="100"/>
      <c r="AG18" s="101"/>
    </row>
    <row r="19" spans="1:40" s="75" customFormat="1" x14ac:dyDescent="0.25">
      <c r="V19" s="76"/>
      <c r="Z19" s="99"/>
      <c r="AA19" s="99"/>
      <c r="AB19" s="99"/>
      <c r="AC19" s="99"/>
      <c r="AD19" s="99"/>
      <c r="AE19" s="99"/>
      <c r="AF19" s="100"/>
      <c r="AG19" s="101"/>
    </row>
    <row r="20" spans="1:40" s="75" customFormat="1" x14ac:dyDescent="0.25">
      <c r="V20" s="76"/>
      <c r="Z20" s="99"/>
      <c r="AA20" s="99"/>
      <c r="AB20" s="99"/>
      <c r="AC20" s="99"/>
      <c r="AD20" s="99"/>
      <c r="AE20" s="99"/>
      <c r="AF20" s="100"/>
      <c r="AG20" s="101"/>
    </row>
    <row r="21" spans="1:40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  <c r="AH21" s="2"/>
    </row>
    <row r="22" spans="1:40" s="75" customFormat="1" x14ac:dyDescent="0.25">
      <c r="V22" s="76"/>
      <c r="Z22" s="99"/>
      <c r="AA22" s="99"/>
      <c r="AB22" s="99"/>
      <c r="AC22" s="99"/>
      <c r="AD22" s="99"/>
      <c r="AE22" s="99"/>
      <c r="AF22" s="100"/>
      <c r="AG22" s="101"/>
    </row>
    <row r="23" spans="1:40" s="75" customFormat="1" x14ac:dyDescent="0.25">
      <c r="A23" s="75">
        <v>4938</v>
      </c>
      <c r="B23" s="75" t="s">
        <v>145</v>
      </c>
      <c r="C23" s="75" t="s">
        <v>61</v>
      </c>
      <c r="D23" s="75" t="s">
        <v>22</v>
      </c>
      <c r="E23" s="75" t="s">
        <v>164</v>
      </c>
      <c r="F23" s="75">
        <v>-0.14471744630597799</v>
      </c>
      <c r="G23" s="75">
        <v>-0.144728164557377</v>
      </c>
      <c r="H23" s="75">
        <v>3.5489273566771699E-3</v>
      </c>
      <c r="I23" s="75">
        <v>-0.23660611430431899</v>
      </c>
      <c r="J23" s="75">
        <v>-0.236634226766435</v>
      </c>
      <c r="K23" s="75">
        <v>2.4470059456751301E-3</v>
      </c>
      <c r="L23" s="75">
        <v>-1.9785292824699399E-2</v>
      </c>
      <c r="M23" s="75">
        <v>3.6200221119598798E-3</v>
      </c>
      <c r="N23" s="75">
        <v>-10.338233639815799</v>
      </c>
      <c r="O23" s="75">
        <v>3.5127460721347502E-3</v>
      </c>
      <c r="P23" s="75">
        <v>-20.1280075608197</v>
      </c>
      <c r="Q23" s="75">
        <v>2.39832004868735E-3</v>
      </c>
      <c r="R23" s="75">
        <v>-31.7479893402123</v>
      </c>
      <c r="S23" s="75">
        <v>0.13864592002072099</v>
      </c>
      <c r="T23" s="75">
        <v>742.573452518002</v>
      </c>
      <c r="U23" s="75">
        <v>0.17147370915276799</v>
      </c>
      <c r="V23" s="76">
        <v>45149.450243055559</v>
      </c>
      <c r="W23" s="75">
        <v>2.5</v>
      </c>
      <c r="X23" s="75">
        <v>6.4455063933439799E-3</v>
      </c>
      <c r="Y23" s="75">
        <v>6.1190419566328601E-3</v>
      </c>
      <c r="Z23" s="100">
        <f>((((N23/1000)+1)/((SMOW!$Z$4/1000)+1))-1)*1000</f>
        <v>7.2708115311792554E-2</v>
      </c>
      <c r="AA23" s="100">
        <f>((((P23/1000)+1)/((SMOW!$AA$4/1000)+1))-1)*1000</f>
        <v>0.14460538675709067</v>
      </c>
      <c r="AB23" s="100">
        <f>Z23*SMOW!$AN$6</f>
        <v>7.6482715924331049E-2</v>
      </c>
      <c r="AC23" s="100">
        <f>AA23*SMOW!$AN$12</f>
        <v>0.15184135912843952</v>
      </c>
      <c r="AD23" s="100">
        <f t="shared" ref="AD23:AE26" si="0">LN((AB23/1000)+1)*1000</f>
        <v>7.6479791270513769E-2</v>
      </c>
      <c r="AE23" s="100">
        <f t="shared" si="0"/>
        <v>0.15182983239601699</v>
      </c>
      <c r="AF23" s="100">
        <f>(AD23-SMOW!AN$14*AE23)</f>
        <v>-3.6863602345832136E-3</v>
      </c>
      <c r="AG23" s="101">
        <f t="shared" ref="AG23:AG26" si="1">AF23*1000</f>
        <v>-3.6863602345832138</v>
      </c>
      <c r="AK23" s="75">
        <v>28</v>
      </c>
      <c r="AL23" s="75">
        <v>3</v>
      </c>
      <c r="AM23" s="75">
        <v>0</v>
      </c>
      <c r="AN23" s="75">
        <v>0</v>
      </c>
    </row>
    <row r="24" spans="1:40" s="75" customFormat="1" x14ac:dyDescent="0.25">
      <c r="A24" s="75">
        <v>4939</v>
      </c>
      <c r="B24" s="75" t="s">
        <v>145</v>
      </c>
      <c r="C24" s="75" t="s">
        <v>61</v>
      </c>
      <c r="D24" s="75" t="s">
        <v>22</v>
      </c>
      <c r="E24" s="75" t="s">
        <v>165</v>
      </c>
      <c r="F24" s="75">
        <v>-0.125237921733934</v>
      </c>
      <c r="G24" s="75">
        <v>-0.12524614283390401</v>
      </c>
      <c r="H24" s="75">
        <v>4.4032573027591804E-3</v>
      </c>
      <c r="I24" s="75">
        <v>-0.211558206252627</v>
      </c>
      <c r="J24" s="75">
        <v>-0.21158062534775601</v>
      </c>
      <c r="K24" s="75">
        <v>1.3864770797564199E-3</v>
      </c>
      <c r="L24" s="75">
        <v>-1.3531572650288299E-2</v>
      </c>
      <c r="M24" s="75">
        <v>4.5363588031572897E-3</v>
      </c>
      <c r="N24" s="75">
        <v>-10.318952708832899</v>
      </c>
      <c r="O24" s="75">
        <v>4.3583661316038899E-3</v>
      </c>
      <c r="P24" s="75">
        <v>-20.103458008676501</v>
      </c>
      <c r="Q24" s="75">
        <v>1.3588915806677199E-3</v>
      </c>
      <c r="R24" s="75">
        <v>-31.891627372028999</v>
      </c>
      <c r="S24" s="75">
        <v>0.136383907276276</v>
      </c>
      <c r="T24" s="75">
        <v>1403.34930927808</v>
      </c>
      <c r="U24" s="75">
        <v>0.117165257207554</v>
      </c>
      <c r="V24" s="76">
        <v>45149.537754629629</v>
      </c>
      <c r="W24" s="75">
        <v>2.5</v>
      </c>
      <c r="X24" s="75">
        <v>1.67566493346923E-2</v>
      </c>
      <c r="Y24" s="75">
        <v>1.4263250980157099E-2</v>
      </c>
      <c r="Z24" s="100">
        <f>((((N24/1000)+1)/((SMOW!$Z$4/1000)+1))-1)*1000</f>
        <v>9.2191875843417037E-2</v>
      </c>
      <c r="AA24" s="100">
        <f>((((P24/1000)+1)/((SMOW!$AA$4/1000)+1))-1)*1000</f>
        <v>0.16966284561914513</v>
      </c>
      <c r="AB24" s="100">
        <f>Z24*SMOW!$AN$6</f>
        <v>9.697796484513807E-2</v>
      </c>
      <c r="AC24" s="100">
        <f>AA24*SMOW!$AN$12</f>
        <v>0.17815267916460509</v>
      </c>
      <c r="AD24" s="100">
        <f t="shared" si="0"/>
        <v>9.6973262786364006E-2</v>
      </c>
      <c r="AE24" s="100">
        <f t="shared" si="0"/>
        <v>0.17813681186061636</v>
      </c>
      <c r="AF24" s="100">
        <f>(AD24-SMOW!AN$14*AE24)</f>
        <v>2.9170261239585688E-3</v>
      </c>
      <c r="AG24" s="101">
        <f t="shared" si="1"/>
        <v>2.9170261239585686</v>
      </c>
      <c r="AK24" s="75">
        <v>28</v>
      </c>
      <c r="AL24" s="75">
        <v>0</v>
      </c>
      <c r="AM24" s="75">
        <v>0</v>
      </c>
      <c r="AN24" s="75">
        <v>0</v>
      </c>
    </row>
    <row r="25" spans="1:40" s="75" customFormat="1" x14ac:dyDescent="0.25">
      <c r="A25" s="75">
        <v>4940</v>
      </c>
      <c r="B25" s="75" t="s">
        <v>145</v>
      </c>
      <c r="C25" s="75" t="s">
        <v>61</v>
      </c>
      <c r="D25" s="75" t="s">
        <v>22</v>
      </c>
      <c r="E25" s="75" t="s">
        <v>166</v>
      </c>
      <c r="F25" s="75">
        <v>-0.18405533123826101</v>
      </c>
      <c r="G25" s="75">
        <v>-0.184072496375322</v>
      </c>
      <c r="H25" s="75">
        <v>3.4858395111316502E-3</v>
      </c>
      <c r="I25" s="75">
        <v>-0.31570898081499599</v>
      </c>
      <c r="J25" s="75">
        <v>-0.31575886450445101</v>
      </c>
      <c r="K25" s="75">
        <v>1.41601300757805E-3</v>
      </c>
      <c r="L25" s="75">
        <v>-1.73518159169723E-2</v>
      </c>
      <c r="M25" s="75">
        <v>3.5338685034176399E-3</v>
      </c>
      <c r="N25" s="75">
        <v>-10.377170475342201</v>
      </c>
      <c r="O25" s="75">
        <v>3.4503014066435602E-3</v>
      </c>
      <c r="P25" s="75">
        <v>-20.205536588076999</v>
      </c>
      <c r="Q25" s="75">
        <v>1.3878398584523601E-3</v>
      </c>
      <c r="R25" s="75">
        <v>-31.5211052145536</v>
      </c>
      <c r="S25" s="75">
        <v>0.11449720851357501</v>
      </c>
      <c r="T25" s="75">
        <v>761.908879115589</v>
      </c>
      <c r="U25" s="75">
        <v>6.0527642935584998E-2</v>
      </c>
      <c r="V25" s="76">
        <v>45149.627083333333</v>
      </c>
      <c r="W25" s="75">
        <v>2.5</v>
      </c>
      <c r="X25" s="75">
        <v>4.2526009168898501E-3</v>
      </c>
      <c r="Y25" s="75">
        <v>4.2568237177718397E-2</v>
      </c>
      <c r="Z25" s="100">
        <f>((((N25/1000)+1)/((SMOW!$Z$4/1000)+1))-1)*1000</f>
        <v>3.3361676079923797E-2</v>
      </c>
      <c r="AA25" s="100">
        <f>((((P25/1000)+1)/((SMOW!$AA$4/1000)+1))-1)*1000</f>
        <v>6.547235818743502E-2</v>
      </c>
      <c r="AB25" s="100">
        <f>Z25*SMOW!$AN$6</f>
        <v>3.5093628592055094E-2</v>
      </c>
      <c r="AC25" s="100">
        <f>AA25*SMOW!$AN$12</f>
        <v>6.8748558234720633E-2</v>
      </c>
      <c r="AD25" s="100">
        <f t="shared" si="0"/>
        <v>3.5093012825020239E-2</v>
      </c>
      <c r="AE25" s="100">
        <f t="shared" si="0"/>
        <v>6.8746195160863055E-2</v>
      </c>
      <c r="AF25" s="100">
        <f>(AD25-SMOW!AN$14*AE25)</f>
        <v>-1.2049782199154563E-3</v>
      </c>
      <c r="AG25" s="101">
        <f t="shared" si="1"/>
        <v>-1.2049782199154562</v>
      </c>
      <c r="AK25" s="75">
        <v>28</v>
      </c>
      <c r="AL25" s="75">
        <v>0</v>
      </c>
      <c r="AM25" s="75">
        <v>0</v>
      </c>
      <c r="AN25" s="75">
        <v>0</v>
      </c>
    </row>
    <row r="26" spans="1:40" s="75" customFormat="1" x14ac:dyDescent="0.25">
      <c r="A26" s="75">
        <v>4941</v>
      </c>
      <c r="B26" s="75" t="s">
        <v>145</v>
      </c>
      <c r="C26" s="75" t="s">
        <v>61</v>
      </c>
      <c r="D26" s="75" t="s">
        <v>22</v>
      </c>
      <c r="E26" s="75" t="s">
        <v>167</v>
      </c>
      <c r="F26" s="75">
        <v>-0.17168412689037499</v>
      </c>
      <c r="G26" s="75">
        <v>-0.171699226137254</v>
      </c>
      <c r="H26" s="75">
        <v>4.3511379968582597E-3</v>
      </c>
      <c r="I26" s="75">
        <v>-0.31306171346908301</v>
      </c>
      <c r="J26" s="75">
        <v>-0.31311077993224301</v>
      </c>
      <c r="K26" s="75">
        <v>1.66041072286073E-3</v>
      </c>
      <c r="L26" s="75">
        <v>-6.3767343330299103E-3</v>
      </c>
      <c r="M26" s="75">
        <v>4.43467412516684E-3</v>
      </c>
      <c r="N26" s="75">
        <v>-10.3649253953186</v>
      </c>
      <c r="O26" s="75">
        <v>4.3067781815898203E-3</v>
      </c>
      <c r="P26" s="75">
        <v>-20.2029419910507</v>
      </c>
      <c r="Q26" s="75">
        <v>1.62737501015362E-3</v>
      </c>
      <c r="R26" s="75">
        <v>-31.7579268394603</v>
      </c>
      <c r="S26" s="75">
        <v>0.13692391148778599</v>
      </c>
      <c r="T26" s="75">
        <v>1069.97234238189</v>
      </c>
      <c r="U26" s="75">
        <v>8.9337949974638398E-2</v>
      </c>
      <c r="V26" s="76">
        <v>45149.732291666667</v>
      </c>
      <c r="W26" s="75">
        <v>2.5</v>
      </c>
      <c r="X26" s="75">
        <v>1.7307464638460501E-2</v>
      </c>
      <c r="Y26" s="75">
        <v>4.9371725933915901E-2</v>
      </c>
      <c r="Z26" s="100">
        <f>((((N26/1000)+1)/((SMOW!$Z$4/1000)+1))-1)*1000</f>
        <v>4.5735570632920997E-2</v>
      </c>
      <c r="AA26" s="100">
        <f>((((P26/1000)+1)/((SMOW!$AA$4/1000)+1))-1)*1000</f>
        <v>6.8120634941104541E-2</v>
      </c>
      <c r="AB26" s="100">
        <f>Z26*SMOW!$AN$6</f>
        <v>4.8109906870155601E-2</v>
      </c>
      <c r="AC26" s="100">
        <f>AA26*SMOW!$AN$12</f>
        <v>7.1529353270391838E-2</v>
      </c>
      <c r="AD26" s="100">
        <f t="shared" si="0"/>
        <v>4.8108749625644362E-2</v>
      </c>
      <c r="AE26" s="100">
        <f t="shared" si="0"/>
        <v>7.1526795168278937E-2</v>
      </c>
      <c r="AF26" s="100">
        <f>(AD26-SMOW!AN$14*AE26)</f>
        <v>1.0342601776793081E-2</v>
      </c>
      <c r="AG26" s="101">
        <f t="shared" si="1"/>
        <v>10.342601776793082</v>
      </c>
      <c r="AH26" s="2">
        <f>AVERAGE(AG23:AG26)</f>
        <v>2.0920723615632451</v>
      </c>
      <c r="AI26" s="75">
        <f>STDEV(AG23:AG26)</f>
        <v>6.1376599815320478</v>
      </c>
      <c r="AK26" s="75">
        <v>28</v>
      </c>
      <c r="AL26" s="75">
        <v>0</v>
      </c>
      <c r="AM26" s="75">
        <v>0</v>
      </c>
      <c r="AN26" s="75">
        <v>0</v>
      </c>
    </row>
    <row r="27" spans="1:40" s="75" customFormat="1" x14ac:dyDescent="0.25">
      <c r="V27" s="76"/>
      <c r="Z27" s="100"/>
      <c r="AA27" s="100"/>
      <c r="AB27" s="100"/>
      <c r="AC27" s="100"/>
      <c r="AD27" s="100"/>
      <c r="AE27" s="100"/>
      <c r="AF27" s="100"/>
      <c r="AG27" s="101"/>
    </row>
    <row r="28" spans="1:40" s="75" customFormat="1" x14ac:dyDescent="0.25">
      <c r="A28" s="75">
        <v>5054</v>
      </c>
      <c r="B28" s="75" t="s">
        <v>229</v>
      </c>
      <c r="C28" s="75" t="s">
        <v>61</v>
      </c>
      <c r="D28" s="75" t="s">
        <v>22</v>
      </c>
      <c r="E28" s="75" t="s">
        <v>287</v>
      </c>
      <c r="F28" s="75">
        <v>-0.293203436948336</v>
      </c>
      <c r="G28" s="75">
        <v>-0.29324704847243599</v>
      </c>
      <c r="H28" s="75">
        <v>5.6324148478562397E-3</v>
      </c>
      <c r="I28" s="75">
        <v>-0.52906860098430297</v>
      </c>
      <c r="J28" s="75">
        <v>-0.52920872572290001</v>
      </c>
      <c r="K28" s="75">
        <v>2.46447514092405E-3</v>
      </c>
      <c r="L28" s="75">
        <v>-1.38248412907455E-2</v>
      </c>
      <c r="M28" s="75">
        <v>5.4119902500673299E-3</v>
      </c>
      <c r="N28" s="75">
        <v>-10.485205817032901</v>
      </c>
      <c r="O28" s="75">
        <v>5.5749924258704196E-3</v>
      </c>
      <c r="P28" s="75">
        <v>-20.4146511819899</v>
      </c>
      <c r="Q28" s="75">
        <v>2.41544167492344E-3</v>
      </c>
      <c r="R28" s="75">
        <v>-32.871447289212199</v>
      </c>
      <c r="S28" s="75">
        <v>0.15362360978576001</v>
      </c>
      <c r="T28" s="75">
        <v>1546.0719586703201</v>
      </c>
      <c r="U28" s="75">
        <v>0.247479690336602</v>
      </c>
      <c r="V28" s="76">
        <v>45196.385277777779</v>
      </c>
      <c r="W28" s="75">
        <v>2.5</v>
      </c>
      <c r="X28" s="75">
        <v>3.2565799434768202E-4</v>
      </c>
      <c r="Y28" s="75">
        <v>1.16775021849976E-4</v>
      </c>
      <c r="Z28" s="100">
        <f>((((N28/1000)+1)/((SMOW!$Z$4/1000)+1))-1)*1000</f>
        <v>-7.5810164653411505E-2</v>
      </c>
      <c r="AA28" s="100">
        <f>((((P28/1000)+1)/((SMOW!$AA$4/1000)+1))-1)*1000</f>
        <v>-0.14796861637189629</v>
      </c>
      <c r="AB28" s="100">
        <f>Z28*SMOW!$AN$6</f>
        <v>-7.9745806400007571E-2</v>
      </c>
      <c r="AC28" s="100">
        <f>AA28*SMOW!$AN$12</f>
        <v>-0.155372882865041</v>
      </c>
      <c r="AD28" s="100">
        <f t="shared" ref="AD28" si="2">LN((AB28/1000)+1)*1000</f>
        <v>-7.9748986265896576E-2</v>
      </c>
      <c r="AE28" s="100">
        <f t="shared" ref="AE28" si="3">LN((AC28/1000)+1)*1000</f>
        <v>-0.15538495448182815</v>
      </c>
      <c r="AF28" s="100">
        <f>(AD28-SMOW!AN$14*AE28)</f>
        <v>2.2942697005086943E-3</v>
      </c>
      <c r="AG28" s="101">
        <f t="shared" ref="AG28" si="4">AF28*1000</f>
        <v>2.2942697005086945</v>
      </c>
      <c r="AH28" s="2"/>
      <c r="AK28" s="75">
        <v>28</v>
      </c>
      <c r="AL28" s="75">
        <v>0</v>
      </c>
      <c r="AM28" s="75">
        <v>0</v>
      </c>
      <c r="AN28" s="75">
        <v>0</v>
      </c>
    </row>
    <row r="29" spans="1:40" s="75" customFormat="1" x14ac:dyDescent="0.25">
      <c r="A29" s="75">
        <v>5055</v>
      </c>
      <c r="B29" s="75" t="s">
        <v>229</v>
      </c>
      <c r="C29" s="75" t="s">
        <v>61</v>
      </c>
      <c r="D29" s="75" t="s">
        <v>22</v>
      </c>
      <c r="E29" s="75" t="s">
        <v>290</v>
      </c>
      <c r="F29" s="75">
        <v>-0.114382320952075</v>
      </c>
      <c r="G29" s="75">
        <v>-0.114389422173998</v>
      </c>
      <c r="H29" s="75">
        <v>5.3538213750118401E-3</v>
      </c>
      <c r="I29" s="75">
        <v>-0.18502097527581299</v>
      </c>
      <c r="J29" s="75">
        <v>-0.18503812279155701</v>
      </c>
      <c r="K29" s="75">
        <v>1.2197695588128401E-3</v>
      </c>
      <c r="L29" s="75">
        <v>-1.6689293340055599E-2</v>
      </c>
      <c r="M29" s="75">
        <v>5.2439051007500499E-3</v>
      </c>
      <c r="N29" s="75">
        <v>-10.308207780809701</v>
      </c>
      <c r="O29" s="75">
        <v>5.2992392111366497E-3</v>
      </c>
      <c r="P29" s="75">
        <v>-20.077448765339401</v>
      </c>
      <c r="Q29" s="75">
        <v>1.1955008907310401E-3</v>
      </c>
      <c r="R29" s="75">
        <v>-32.042288990826002</v>
      </c>
      <c r="S29" s="75">
        <v>0.14253416954478201</v>
      </c>
      <c r="T29" s="75">
        <v>1564.48934201358</v>
      </c>
      <c r="U29" s="75">
        <v>0.13124473867584899</v>
      </c>
      <c r="V29" s="76">
        <v>45196.475474537037</v>
      </c>
      <c r="W29" s="75">
        <v>2.5</v>
      </c>
      <c r="X29" s="75">
        <v>2.5845342366996502E-3</v>
      </c>
      <c r="Y29" s="75">
        <v>4.0821871397099E-3</v>
      </c>
      <c r="Z29" s="100">
        <f>((((N29/1000)+1)/((SMOW!$Z$4/1000)+1))-1)*1000</f>
        <v>0.10304983725206718</v>
      </c>
      <c r="AA29" s="100">
        <f>((((P29/1000)+1)/((SMOW!$AA$4/1000)+1))-1)*1000</f>
        <v>0.19621019528770489</v>
      </c>
      <c r="AB29" s="100">
        <f>Z29*SMOW!$AN$6</f>
        <v>0.10839961116857739</v>
      </c>
      <c r="AC29" s="100">
        <f>AA29*SMOW!$AN$12</f>
        <v>0.2060284433068035</v>
      </c>
      <c r="AD29" s="100">
        <f t="shared" ref="AD29" si="5">LN((AB29/1000)+1)*1000</f>
        <v>0.10839373635529405</v>
      </c>
      <c r="AE29" s="100">
        <f t="shared" ref="AE29" si="6">LN((AC29/1000)+1)*1000</f>
        <v>0.20600722236171917</v>
      </c>
      <c r="AF29" s="100">
        <f>(AD29-SMOW!AN$14*AE29)</f>
        <v>-3.7807705169368155E-4</v>
      </c>
      <c r="AG29" s="101">
        <f t="shared" ref="AG29" si="7">AF29*1000</f>
        <v>-0.37807705169368155</v>
      </c>
      <c r="AK29" s="75">
        <v>28</v>
      </c>
      <c r="AL29" s="75">
        <v>0</v>
      </c>
      <c r="AM29" s="75">
        <v>0</v>
      </c>
      <c r="AN29" s="75">
        <v>0</v>
      </c>
    </row>
    <row r="30" spans="1:40" s="75" customFormat="1" x14ac:dyDescent="0.25">
      <c r="A30" s="75">
        <v>5056</v>
      </c>
      <c r="B30" s="75" t="s">
        <v>229</v>
      </c>
      <c r="C30" s="75" t="s">
        <v>61</v>
      </c>
      <c r="D30" s="75" t="s">
        <v>22</v>
      </c>
      <c r="E30" s="75" t="s">
        <v>292</v>
      </c>
      <c r="F30" s="75">
        <v>-0.31077533105294503</v>
      </c>
      <c r="G30" s="75">
        <v>-0.31082431956145601</v>
      </c>
      <c r="H30" s="75">
        <v>6.0150097428586704E-3</v>
      </c>
      <c r="I30" s="75">
        <v>-0.54000672056934496</v>
      </c>
      <c r="J30" s="75">
        <v>-0.540152620713784</v>
      </c>
      <c r="K30" s="75">
        <v>1.5210237588454E-3</v>
      </c>
      <c r="L30" s="75">
        <v>-2.56237358245773E-2</v>
      </c>
      <c r="M30" s="75">
        <v>5.7510959977627304E-3</v>
      </c>
      <c r="N30" s="75">
        <v>-10.502598565824901</v>
      </c>
      <c r="O30" s="75">
        <v>5.9536867691357903E-3</v>
      </c>
      <c r="P30" s="75">
        <v>-20.4253716755555</v>
      </c>
      <c r="Q30" s="75">
        <v>1.49076130436628E-3</v>
      </c>
      <c r="R30" s="75">
        <v>-32.347334873104302</v>
      </c>
      <c r="S30" s="75">
        <v>0.16787301008324601</v>
      </c>
      <c r="T30" s="75">
        <v>1493.9102772665501</v>
      </c>
      <c r="U30" s="75">
        <v>0.11998990832227199</v>
      </c>
      <c r="V30" s="76">
        <v>45196.565208333333</v>
      </c>
      <c r="W30" s="75">
        <v>2.5</v>
      </c>
      <c r="X30" s="75">
        <v>1.53541581744287E-2</v>
      </c>
      <c r="Y30" s="75">
        <v>2.8665015391397701E-2</v>
      </c>
      <c r="Z30" s="100">
        <f>((((N30/1000)+1)/((SMOW!$Z$4/1000)+1))-1)*1000</f>
        <v>-9.3385879889940071E-2</v>
      </c>
      <c r="AA30" s="100">
        <f>((((P30/1000)+1)/((SMOW!$AA$4/1000)+1))-1)*1000</f>
        <v>-0.15891090668063157</v>
      </c>
      <c r="AB30" s="100">
        <f>Z30*SMOW!$AN$6</f>
        <v>-9.8233954935255455E-2</v>
      </c>
      <c r="AC30" s="100">
        <f>AA30*SMOW!$AN$12</f>
        <v>-0.1668627192377849</v>
      </c>
      <c r="AD30" s="100">
        <f t="shared" ref="AD30" si="8">LN((AB30/1000)+1)*1000</f>
        <v>-9.8238780206202456E-2</v>
      </c>
      <c r="AE30" s="100">
        <f t="shared" ref="AE30" si="9">LN((AC30/1000)+1)*1000</f>
        <v>-0.16687664237021757</v>
      </c>
      <c r="AF30" s="100">
        <f>(AD30-SMOW!AN$14*AE30)</f>
        <v>-1.012791303472757E-2</v>
      </c>
      <c r="AG30" s="101">
        <f t="shared" ref="AG30" si="10">AF30*1000</f>
        <v>-10.12791303472757</v>
      </c>
      <c r="AK30" s="75">
        <v>28</v>
      </c>
      <c r="AL30" s="75">
        <v>0</v>
      </c>
      <c r="AM30" s="75">
        <v>0</v>
      </c>
      <c r="AN30" s="75">
        <v>0</v>
      </c>
    </row>
    <row r="31" spans="1:40" s="75" customFormat="1" x14ac:dyDescent="0.25">
      <c r="A31" s="75">
        <v>5057</v>
      </c>
      <c r="B31" s="75" t="s">
        <v>229</v>
      </c>
      <c r="C31" s="75" t="s">
        <v>61</v>
      </c>
      <c r="D31" s="75" t="s">
        <v>22</v>
      </c>
      <c r="E31" s="75" t="s">
        <v>293</v>
      </c>
      <c r="F31" s="75">
        <v>-0.39522211819172398</v>
      </c>
      <c r="G31" s="75">
        <v>-0.39530060715794602</v>
      </c>
      <c r="H31" s="75">
        <v>4.3431973730752201E-3</v>
      </c>
      <c r="I31" s="75">
        <v>-0.71821975869059695</v>
      </c>
      <c r="J31" s="75">
        <v>-0.71847782276775296</v>
      </c>
      <c r="K31" s="75">
        <v>1.0296770657057699E-3</v>
      </c>
      <c r="L31" s="75">
        <v>-1.5944316736572799E-2</v>
      </c>
      <c r="M31" s="75">
        <v>4.3085388952754898E-3</v>
      </c>
      <c r="N31" s="75">
        <v>-10.5861844186793</v>
      </c>
      <c r="O31" s="75">
        <v>4.2989185123987299E-3</v>
      </c>
      <c r="P31" s="75">
        <v>-20.600038967647301</v>
      </c>
      <c r="Q31" s="75">
        <v>1.00919049858446E-3</v>
      </c>
      <c r="R31" s="75">
        <v>-32.872317043629202</v>
      </c>
      <c r="S31" s="75">
        <v>0.16110017032467799</v>
      </c>
      <c r="T31" s="75">
        <v>1515.42994751385</v>
      </c>
      <c r="U31" s="75">
        <v>0.102985256157393</v>
      </c>
      <c r="V31" s="76">
        <v>45196.644293981481</v>
      </c>
      <c r="W31" s="75">
        <v>2.5</v>
      </c>
      <c r="X31" s="75">
        <v>1.65416745032364E-2</v>
      </c>
      <c r="Y31" s="75">
        <v>1.4550835472839601E-2</v>
      </c>
      <c r="Z31" s="100">
        <f>((((N31/1000)+1)/((SMOW!$Z$4/1000)+1))-1)*1000</f>
        <v>-0.1778510305763259</v>
      </c>
      <c r="AA31" s="100">
        <f>((((P31/1000)+1)/((SMOW!$AA$4/1000)+1))-1)*1000</f>
        <v>-0.33719189773973035</v>
      </c>
      <c r="AB31" s="100">
        <f>Z31*SMOW!$AN$6</f>
        <v>-0.18708406606452704</v>
      </c>
      <c r="AC31" s="100">
        <f>AA31*SMOW!$AN$12</f>
        <v>-0.35406479100190152</v>
      </c>
      <c r="AD31" s="100">
        <f t="shared" ref="AD31" si="11">LN((AB31/1000)+1)*1000</f>
        <v>-0.18710156847136053</v>
      </c>
      <c r="AE31" s="100">
        <f t="shared" ref="AE31" si="12">LN((AC31/1000)+1)*1000</f>
        <v>-0.35412748673931482</v>
      </c>
      <c r="AF31" s="100">
        <f>(AD31-SMOW!AN$14*AE31)</f>
        <v>-1.2225547300229178E-4</v>
      </c>
      <c r="AG31" s="101">
        <f t="shared" ref="AG31" si="13">AF31*1000</f>
        <v>-0.12225547300229178</v>
      </c>
      <c r="AK31" s="75">
        <v>28</v>
      </c>
      <c r="AL31" s="75">
        <v>0</v>
      </c>
      <c r="AM31" s="75">
        <v>0</v>
      </c>
      <c r="AN31" s="75">
        <v>0</v>
      </c>
    </row>
    <row r="32" spans="1:40" s="75" customFormat="1" x14ac:dyDescent="0.25">
      <c r="V32" s="76"/>
      <c r="Z32" s="99"/>
      <c r="AA32" s="99"/>
      <c r="AB32" s="99"/>
      <c r="AC32" s="99"/>
      <c r="AD32" s="99"/>
      <c r="AE32" s="99"/>
      <c r="AF32" s="100"/>
      <c r="AG32" s="101"/>
      <c r="AH32" s="2"/>
    </row>
    <row r="33" spans="1:40" s="75" customFormat="1" x14ac:dyDescent="0.25">
      <c r="V33" s="76"/>
      <c r="Z33" s="99"/>
      <c r="AA33" s="99"/>
      <c r="AB33" s="99"/>
      <c r="AC33" s="99"/>
      <c r="AD33" s="99"/>
      <c r="AE33" s="99"/>
      <c r="AF33" s="100"/>
      <c r="AG33" s="101"/>
      <c r="AK33" s="70"/>
      <c r="AL33" s="64"/>
      <c r="AM33" s="70"/>
      <c r="AN33" s="70"/>
    </row>
    <row r="34" spans="1:40" s="75" customFormat="1" x14ac:dyDescent="0.25">
      <c r="V34" s="76"/>
      <c r="Z34" s="100"/>
      <c r="AA34" s="100"/>
      <c r="AB34" s="100"/>
      <c r="AC34" s="100"/>
      <c r="AD34" s="100"/>
      <c r="AE34" s="100"/>
      <c r="AF34" s="100"/>
      <c r="AG34" s="101"/>
    </row>
    <row r="35" spans="1:40" s="75" customFormat="1" x14ac:dyDescent="0.25">
      <c r="V35" s="76"/>
      <c r="Z35" s="100"/>
      <c r="AA35" s="100"/>
      <c r="AB35" s="100"/>
      <c r="AC35" s="100"/>
      <c r="AD35" s="100"/>
      <c r="AE35" s="100"/>
      <c r="AF35" s="100"/>
      <c r="AG35" s="101"/>
    </row>
    <row r="36" spans="1:40" s="75" customFormat="1" x14ac:dyDescent="0.25">
      <c r="V36" s="76"/>
      <c r="Z36" s="100"/>
      <c r="AA36" s="100"/>
      <c r="AB36" s="100"/>
      <c r="AC36" s="100"/>
      <c r="AD36" s="100"/>
      <c r="AE36" s="100"/>
      <c r="AF36" s="100"/>
      <c r="AG36" s="101"/>
    </row>
    <row r="37" spans="1:40" s="75" customFormat="1" x14ac:dyDescent="0.25">
      <c r="V37" s="76"/>
      <c r="Z37" s="100"/>
      <c r="AA37" s="100"/>
      <c r="AB37" s="100"/>
      <c r="AC37" s="100"/>
      <c r="AD37" s="100"/>
      <c r="AE37" s="100"/>
      <c r="AF37" s="100"/>
      <c r="AG37" s="101"/>
      <c r="AH37" s="2"/>
      <c r="AI37" s="2"/>
    </row>
    <row r="38" spans="1:40" s="75" customFormat="1" x14ac:dyDescent="0.25">
      <c r="V38" s="76"/>
      <c r="Z38" s="99"/>
      <c r="AA38" s="99"/>
      <c r="AB38" s="99"/>
      <c r="AC38" s="99"/>
      <c r="AD38" s="99"/>
      <c r="AE38" s="99"/>
      <c r="AF38" s="100"/>
      <c r="AG38" s="101"/>
      <c r="AH38" s="2"/>
      <c r="AI38" s="2"/>
      <c r="AK38" s="70"/>
      <c r="AL38" s="64"/>
      <c r="AM38" s="70"/>
      <c r="AN38" s="70"/>
    </row>
    <row r="39" spans="1:40" x14ac:dyDescent="0.25">
      <c r="Y39" s="19" t="s">
        <v>35</v>
      </c>
      <c r="Z39" s="17">
        <f t="shared" ref="Z39:AG39" si="14">AVERAGE(Z22:Z37)</f>
        <v>5.5511151231257827E-14</v>
      </c>
      <c r="AA39" s="17">
        <f t="shared" si="14"/>
        <v>2.7755575615628914E-14</v>
      </c>
      <c r="AB39" s="17">
        <f t="shared" si="14"/>
        <v>5.8397731095283234E-14</v>
      </c>
      <c r="AC39" s="17">
        <f t="shared" si="14"/>
        <v>2.9143354396410359E-14</v>
      </c>
      <c r="AD39" s="17">
        <f t="shared" si="14"/>
        <v>-5.0977600778885634E-6</v>
      </c>
      <c r="AE39" s="17">
        <f t="shared" si="14"/>
        <v>-1.7778330483261828E-5</v>
      </c>
      <c r="AF39" s="17">
        <f t="shared" si="14"/>
        <v>4.2891984172663267E-6</v>
      </c>
      <c r="AG39" s="17">
        <f t="shared" si="14"/>
        <v>4.2891984172664654E-3</v>
      </c>
      <c r="AH39" s="19" t="s">
        <v>35</v>
      </c>
      <c r="AI39" s="14" t="s">
        <v>75</v>
      </c>
      <c r="AJ39" s="14"/>
    </row>
    <row r="40" spans="1:40" s="18" customFormat="1" x14ac:dyDescent="0.25">
      <c r="A40" s="14"/>
      <c r="B40" s="21"/>
      <c r="C40" s="14"/>
      <c r="D40" s="14"/>
      <c r="E40" s="14"/>
      <c r="F40" s="17"/>
      <c r="G40" s="17"/>
      <c r="H40" s="17"/>
      <c r="I40" s="17"/>
      <c r="J40" s="17"/>
      <c r="K40" s="17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14"/>
      <c r="X40" s="16"/>
      <c r="Y40" s="16"/>
      <c r="Z40" s="16"/>
      <c r="AA40" s="16"/>
      <c r="AB40" s="16"/>
      <c r="AC40" s="16"/>
      <c r="AD40" s="14"/>
      <c r="AE40" s="14"/>
      <c r="AF40" s="16"/>
      <c r="AG40" s="2">
        <f>STDEV(AG16:AG37)</f>
        <v>5.8372659278657402</v>
      </c>
      <c r="AH40" s="19" t="s">
        <v>73</v>
      </c>
      <c r="AJ40" s="14"/>
      <c r="AK40"/>
    </row>
    <row r="41" spans="1:40" s="18" customFormat="1" x14ac:dyDescent="0.25">
      <c r="B41" s="21"/>
      <c r="C41" s="14"/>
      <c r="D41" s="14"/>
      <c r="E41" s="14"/>
      <c r="F41" s="17"/>
      <c r="G41" s="17"/>
      <c r="H41" s="17"/>
      <c r="I41" s="17"/>
      <c r="J41" s="17"/>
      <c r="K41" s="17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14"/>
      <c r="X41" s="16"/>
      <c r="Y41" s="16"/>
      <c r="Z41" s="16"/>
      <c r="AA41" s="16"/>
      <c r="AB41" s="16"/>
      <c r="AC41" s="16"/>
      <c r="AD41" s="14"/>
      <c r="AE41" s="14"/>
      <c r="AF41" s="14"/>
      <c r="AG41" s="3"/>
      <c r="AH41" s="19"/>
      <c r="AI41" s="14"/>
      <c r="AJ41" s="14"/>
      <c r="AK41"/>
    </row>
    <row r="42" spans="1:40" s="46" customFormat="1" x14ac:dyDescent="0.25">
      <c r="A42" s="18" t="s">
        <v>81</v>
      </c>
      <c r="B42" s="28"/>
      <c r="C42" s="18"/>
      <c r="D42" s="18"/>
      <c r="E42" s="18"/>
      <c r="F42" s="35"/>
      <c r="G42" s="35"/>
      <c r="H42" s="35"/>
      <c r="I42" s="37"/>
      <c r="J42" s="37"/>
      <c r="K42" s="37"/>
      <c r="L42" s="35"/>
      <c r="M42" s="35"/>
      <c r="N42" s="35"/>
      <c r="O42" s="35"/>
      <c r="P42" s="18"/>
      <c r="Q42" s="18"/>
      <c r="R42" s="18"/>
      <c r="S42" s="18"/>
      <c r="T42" s="18"/>
      <c r="U42" s="18"/>
      <c r="V42" s="12"/>
      <c r="W42" s="18"/>
      <c r="X42" s="35"/>
      <c r="Y42" s="35"/>
      <c r="Z42" s="37"/>
      <c r="AA42" s="37"/>
      <c r="AB42" s="37"/>
      <c r="AC42" s="37"/>
      <c r="AD42" s="37"/>
      <c r="AE42" s="37"/>
      <c r="AF42" s="35"/>
      <c r="AG42" s="36"/>
      <c r="AH42" s="18"/>
      <c r="AI42" s="18"/>
      <c r="AJ42" s="18"/>
      <c r="AK42"/>
    </row>
    <row r="43" spans="1:40" s="46" customFormat="1" x14ac:dyDescent="0.25">
      <c r="B43" s="28"/>
      <c r="C43" s="18"/>
      <c r="D43" s="18"/>
      <c r="E43" s="18"/>
      <c r="F43" s="35"/>
      <c r="G43" s="35"/>
      <c r="H43" s="35"/>
      <c r="I43" s="37"/>
      <c r="J43" s="37"/>
      <c r="K43" s="37"/>
      <c r="L43" s="35"/>
      <c r="M43" s="35"/>
      <c r="N43" s="35"/>
      <c r="O43" s="35"/>
      <c r="P43" s="18"/>
      <c r="Q43" s="18"/>
      <c r="R43" s="18"/>
      <c r="S43" s="18"/>
      <c r="T43" s="18"/>
      <c r="U43" s="18"/>
      <c r="V43" s="12"/>
      <c r="W43" s="18"/>
      <c r="X43" s="35"/>
      <c r="Y43" s="35"/>
      <c r="Z43" s="38"/>
      <c r="AA43" s="38"/>
      <c r="AB43" s="38"/>
      <c r="AC43" s="38"/>
      <c r="AD43" s="38"/>
      <c r="AE43" s="38"/>
      <c r="AF43" s="39"/>
      <c r="AG43" s="40"/>
      <c r="AH43" s="18"/>
      <c r="AI43" s="18"/>
      <c r="AJ43" s="18"/>
      <c r="AK43" s="18"/>
    </row>
    <row r="44" spans="1:40" s="63" customFormat="1" x14ac:dyDescent="0.25">
      <c r="A44" s="80"/>
      <c r="B44" s="81"/>
      <c r="C44" s="48"/>
      <c r="D44" s="48"/>
      <c r="E44" s="7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76"/>
      <c r="W44" s="75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40" s="46" customFormat="1" x14ac:dyDescent="0.25">
      <c r="B45" s="2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7" spans="1:40" s="46" customFormat="1" x14ac:dyDescent="0.25">
      <c r="B47" s="21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9" spans="2:35" s="46" customFormat="1" x14ac:dyDescent="0.25">
      <c r="B49" s="70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73"/>
      <c r="AI49" s="73"/>
    </row>
    <row r="50" spans="2:35" s="46" customFormat="1" x14ac:dyDescent="0.25">
      <c r="B50" s="70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25">
      <c r="B51" s="70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2:35" s="46" customFormat="1" x14ac:dyDescent="0.25">
      <c r="B52" s="21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</row>
    <row r="53" spans="2:35" s="75" customFormat="1" x14ac:dyDescent="0.25">
      <c r="B53" s="70"/>
      <c r="C53" s="53"/>
      <c r="D53" s="5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76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2"/>
      <c r="AI53" s="2"/>
    </row>
    <row r="54" spans="2:35" s="75" customFormat="1" x14ac:dyDescent="0.25">
      <c r="B54" s="70"/>
      <c r="C54" s="53"/>
      <c r="D54" s="53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76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</sheetData>
  <mergeCells count="2">
    <mergeCell ref="Z1:AA1"/>
    <mergeCell ref="AB1:AC1"/>
  </mergeCells>
  <dataValidations count="3">
    <dataValidation type="list" allowBlank="1" showInputMessage="1" showErrorMessage="1" sqref="F16 F45 D47 F53:F54 D49:D54 D42:D45 H16 D7:D38">
      <formula1>INDIRECT(C7)</formula1>
    </dataValidation>
    <dataValidation type="list" allowBlank="1" showInputMessage="1" showErrorMessage="1" sqref="C47 E45 C42:C45 E53:E54 C49:C54 E16 C7:C38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S1" workbookViewId="0">
      <selection activeCell="AF26" sqref="AF26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78</v>
      </c>
      <c r="C2" s="13" t="s">
        <v>64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72</v>
      </c>
      <c r="AI2" s="23" t="s">
        <v>73</v>
      </c>
      <c r="AJ2" s="19" t="s">
        <v>80</v>
      </c>
    </row>
    <row r="3" spans="1:40" s="14" customFormat="1" x14ac:dyDescent="0.25">
      <c r="A3" s="46" t="s">
        <v>96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5" customFormat="1" x14ac:dyDescent="0.25">
      <c r="V4" s="76"/>
      <c r="Z4" s="99"/>
      <c r="AA4" s="99"/>
      <c r="AB4" s="99"/>
      <c r="AC4" s="99"/>
      <c r="AD4" s="99"/>
      <c r="AE4" s="99"/>
      <c r="AF4" s="100"/>
      <c r="AG4" s="101"/>
    </row>
    <row r="5" spans="1:40" s="75" customFormat="1" x14ac:dyDescent="0.25">
      <c r="V5" s="76"/>
      <c r="Y5" s="88"/>
      <c r="Z5" s="99"/>
      <c r="AA5" s="99"/>
      <c r="AB5" s="99"/>
      <c r="AC5" s="99"/>
      <c r="AD5" s="99"/>
      <c r="AE5" s="99"/>
      <c r="AF5" s="100"/>
      <c r="AG5" s="101"/>
    </row>
    <row r="6" spans="1:40" s="75" customFormat="1" x14ac:dyDescent="0.25">
      <c r="V6" s="76"/>
      <c r="Z6" s="99"/>
      <c r="AA6" s="99"/>
      <c r="AB6" s="99"/>
      <c r="AC6" s="99"/>
      <c r="AD6" s="99"/>
      <c r="AE6" s="99"/>
      <c r="AF6" s="100"/>
      <c r="AG6" s="101"/>
    </row>
    <row r="7" spans="1:40" s="75" customFormat="1" x14ac:dyDescent="0.25">
      <c r="V7" s="76"/>
      <c r="X7" s="88"/>
      <c r="Z7" s="99"/>
      <c r="AA7" s="99"/>
      <c r="AB7" s="99"/>
      <c r="AC7" s="99"/>
      <c r="AD7" s="99"/>
      <c r="AE7" s="99"/>
      <c r="AF7" s="100"/>
      <c r="AG7" s="101"/>
    </row>
    <row r="8" spans="1:40" s="75" customFormat="1" x14ac:dyDescent="0.25">
      <c r="V8" s="76"/>
      <c r="X8" s="88"/>
      <c r="Z8" s="99"/>
      <c r="AA8" s="99"/>
      <c r="AB8" s="99"/>
      <c r="AC8" s="99"/>
      <c r="AD8" s="99"/>
      <c r="AE8" s="99"/>
      <c r="AF8" s="100"/>
      <c r="AG8" s="101"/>
    </row>
    <row r="9" spans="1:40" s="75" customFormat="1" x14ac:dyDescent="0.25">
      <c r="A9" s="75">
        <v>4942</v>
      </c>
      <c r="B9" s="75" t="s">
        <v>157</v>
      </c>
      <c r="C9" s="75" t="s">
        <v>61</v>
      </c>
      <c r="D9" s="75" t="s">
        <v>24</v>
      </c>
      <c r="E9" s="75" t="s">
        <v>168</v>
      </c>
      <c r="F9" s="75">
        <v>-28.954718124282401</v>
      </c>
      <c r="G9" s="75">
        <v>-29.382177810132699</v>
      </c>
      <c r="H9" s="75">
        <v>3.8183447900964002E-3</v>
      </c>
      <c r="I9" s="75">
        <v>-54.161278765300104</v>
      </c>
      <c r="J9" s="75">
        <v>-55.683209452493998</v>
      </c>
      <c r="K9" s="75">
        <v>1.27213786789434E-3</v>
      </c>
      <c r="L9" s="75">
        <v>1.8556780784122099E-2</v>
      </c>
      <c r="M9" s="75">
        <v>3.9118544307144999E-3</v>
      </c>
      <c r="N9" s="75">
        <v>-38.854516603268699</v>
      </c>
      <c r="O9" s="75">
        <v>3.7794167970853902E-3</v>
      </c>
      <c r="P9" s="75">
        <v>-72.979789047633105</v>
      </c>
      <c r="Q9" s="75">
        <v>1.24682727422808E-3</v>
      </c>
      <c r="R9" s="75">
        <v>-108.186264312802</v>
      </c>
      <c r="S9" s="75">
        <v>0.14773149708274</v>
      </c>
      <c r="T9" s="75">
        <v>887.17638582782899</v>
      </c>
      <c r="U9" s="75">
        <v>8.8262050964631494E-2</v>
      </c>
      <c r="V9" s="76">
        <v>45149.811562499999</v>
      </c>
      <c r="W9" s="75">
        <v>2.5</v>
      </c>
      <c r="X9" s="75">
        <v>2.2120089443821698E-3</v>
      </c>
      <c r="Y9" s="75">
        <v>8.5653271841559602E-4</v>
      </c>
      <c r="Z9" s="100">
        <f>((((N9/1000)+1)/((SMOW!$Z$4/1000)+1))-1)*1000</f>
        <v>-28.743557499887995</v>
      </c>
      <c r="AA9" s="100">
        <f>((((P9/1000)+1)/((SMOW!$AA$4/1000)+1))-1)*1000</f>
        <v>-53.800628834637429</v>
      </c>
      <c r="AB9" s="100">
        <f>Z9*SMOW!$AN$6</f>
        <v>-30.235763002401079</v>
      </c>
      <c r="AC9" s="100">
        <f>AA9*SMOW!$AN$12</f>
        <v>-56.49278209765923</v>
      </c>
      <c r="AD9" s="100">
        <f t="shared" ref="AD9:AE12" si="0">LN((AB9/1000)+1)*1000</f>
        <v>-30.702291668925596</v>
      </c>
      <c r="AE9" s="100">
        <f t="shared" si="0"/>
        <v>-58.151264067827974</v>
      </c>
      <c r="AF9" s="100">
        <f>(AD9-SMOW!AN$14*AE9)</f>
        <v>1.5757588875757733E-3</v>
      </c>
      <c r="AG9" s="101">
        <f t="shared" ref="AG9:AG12" si="1">AF9*1000</f>
        <v>1.5757588875757733</v>
      </c>
      <c r="AK9" s="75">
        <v>28</v>
      </c>
      <c r="AL9" s="75">
        <v>3</v>
      </c>
      <c r="AM9" s="75">
        <v>0</v>
      </c>
      <c r="AN9" s="75">
        <v>0</v>
      </c>
    </row>
    <row r="10" spans="1:40" s="75" customFormat="1" x14ac:dyDescent="0.25">
      <c r="A10" s="75">
        <v>4943</v>
      </c>
      <c r="B10" s="75" t="s">
        <v>157</v>
      </c>
      <c r="C10" s="75" t="s">
        <v>61</v>
      </c>
      <c r="D10" s="75" t="s">
        <v>24</v>
      </c>
      <c r="E10" s="75" t="s">
        <v>169</v>
      </c>
      <c r="F10" s="75">
        <v>-28.4296099405198</v>
      </c>
      <c r="G10" s="75">
        <v>-28.8415583760213</v>
      </c>
      <c r="H10" s="75">
        <v>5.4536352202356701E-3</v>
      </c>
      <c r="I10" s="75">
        <v>-53.203451407944897</v>
      </c>
      <c r="J10" s="75">
        <v>-54.671048268704197</v>
      </c>
      <c r="K10" s="75">
        <v>8.5214980061378495E-3</v>
      </c>
      <c r="L10" s="75">
        <v>2.4755109854519401E-2</v>
      </c>
      <c r="M10" s="75">
        <v>4.4161310653512299E-3</v>
      </c>
      <c r="N10" s="75">
        <v>-38.3347618930216</v>
      </c>
      <c r="O10" s="75">
        <v>5.3980354550484701E-3</v>
      </c>
      <c r="P10" s="75">
        <v>-72.041018727771103</v>
      </c>
      <c r="Q10" s="75">
        <v>8.3519533530717893E-3</v>
      </c>
      <c r="R10" s="75">
        <v>-106.980878663236</v>
      </c>
      <c r="S10" s="75">
        <v>0.16409396806443599</v>
      </c>
      <c r="T10" s="75">
        <v>1212.72581551241</v>
      </c>
      <c r="U10" s="75">
        <v>0.31169184072147199</v>
      </c>
      <c r="V10" s="76">
        <v>45151.755069444444</v>
      </c>
      <c r="W10" s="75">
        <v>2.5</v>
      </c>
      <c r="X10" s="75">
        <v>0.164668285018545</v>
      </c>
      <c r="Y10" s="75">
        <v>0.162948598541859</v>
      </c>
      <c r="Z10" s="100">
        <f>((((N10/1000)+1)/((SMOW!$Z$4/1000)+1))-1)*1000</f>
        <v>-28.218335127658591</v>
      </c>
      <c r="AA10" s="100">
        <f>((((P10/1000)+1)/((SMOW!$AA$4/1000)+1))-1)*1000</f>
        <v>-52.842436256063998</v>
      </c>
      <c r="AB10" s="100">
        <f>Z10*SMOW!$AN$6</f>
        <v>-29.683274008289999</v>
      </c>
      <c r="AC10" s="100">
        <f>AA10*SMOW!$AN$12</f>
        <v>-55.486642100386689</v>
      </c>
      <c r="AD10" s="100">
        <f t="shared" si="0"/>
        <v>-30.132739140360016</v>
      </c>
      <c r="AE10" s="100">
        <f t="shared" si="0"/>
        <v>-57.085449314098497</v>
      </c>
      <c r="AF10" s="100">
        <f>(AD10-SMOW!AN$14*AE10)</f>
        <v>8.3780974839910982E-3</v>
      </c>
      <c r="AG10" s="101">
        <f t="shared" si="1"/>
        <v>8.3780974839910982</v>
      </c>
      <c r="AK10" s="75">
        <v>28</v>
      </c>
      <c r="AL10" s="75">
        <v>0</v>
      </c>
      <c r="AM10" s="75">
        <v>0</v>
      </c>
      <c r="AN10" s="75">
        <v>0</v>
      </c>
    </row>
    <row r="11" spans="1:40" s="75" customFormat="1" x14ac:dyDescent="0.25">
      <c r="A11" s="75">
        <v>4944</v>
      </c>
      <c r="B11" s="75" t="s">
        <v>157</v>
      </c>
      <c r="C11" s="75" t="s">
        <v>61</v>
      </c>
      <c r="D11" s="75" t="s">
        <v>24</v>
      </c>
      <c r="E11" s="75" t="s">
        <v>170</v>
      </c>
      <c r="F11" s="75">
        <v>-28.709584305811699</v>
      </c>
      <c r="G11" s="75">
        <v>-29.129766495898899</v>
      </c>
      <c r="H11" s="75">
        <v>4.2321099986998897E-3</v>
      </c>
      <c r="I11" s="75">
        <v>-53.718151686751803</v>
      </c>
      <c r="J11" s="75">
        <v>-55.214817450524698</v>
      </c>
      <c r="K11" s="75">
        <v>1.5461831777189999E-3</v>
      </c>
      <c r="L11" s="75">
        <v>2.36571179781143E-2</v>
      </c>
      <c r="M11" s="75">
        <v>4.2880916551256204E-3</v>
      </c>
      <c r="N11" s="75">
        <v>-38.611881922014902</v>
      </c>
      <c r="O11" s="75">
        <v>4.1889636728704004E-3</v>
      </c>
      <c r="P11" s="75">
        <v>-72.545478473735002</v>
      </c>
      <c r="Q11" s="75">
        <v>1.51542014870111E-3</v>
      </c>
      <c r="R11" s="75">
        <v>-107.83642960692301</v>
      </c>
      <c r="S11" s="75">
        <v>0.14295267026587299</v>
      </c>
      <c r="T11" s="75">
        <v>1139.4743314196101</v>
      </c>
      <c r="U11" s="75">
        <v>0.16873339168509599</v>
      </c>
      <c r="V11" s="76">
        <v>45151.83494212963</v>
      </c>
      <c r="W11" s="75">
        <v>2.5</v>
      </c>
      <c r="X11" s="75">
        <v>4.2674491806654804E-3</v>
      </c>
      <c r="Y11" s="75">
        <v>2.38575822199809E-3</v>
      </c>
      <c r="Z11" s="100">
        <f>((((N11/1000)+1)/((SMOW!$Z$4/1000)+1))-1)*1000</f>
        <v>-28.498370375344862</v>
      </c>
      <c r="AA11" s="100">
        <f>((((P11/1000)+1)/((SMOW!$AA$4/1000)+1))-1)*1000</f>
        <v>-53.357332790972322</v>
      </c>
      <c r="AB11" s="100">
        <f>Z11*SMOW!$AN$6</f>
        <v>-29.977847127201734</v>
      </c>
      <c r="AC11" s="100">
        <f>AA11*SMOW!$AN$12</f>
        <v>-56.027303768837086</v>
      </c>
      <c r="AD11" s="100">
        <f t="shared" si="0"/>
        <v>-30.43636973229793</v>
      </c>
      <c r="AE11" s="100">
        <f t="shared" si="0"/>
        <v>-57.658036738866031</v>
      </c>
      <c r="AF11" s="100">
        <f>(AD11-SMOW!AN$14*AE11)</f>
        <v>7.0736658233343519E-3</v>
      </c>
      <c r="AG11" s="101">
        <f t="shared" si="1"/>
        <v>7.0736658233343519</v>
      </c>
      <c r="AK11" s="75">
        <v>28</v>
      </c>
      <c r="AL11" s="75">
        <v>0</v>
      </c>
      <c r="AM11" s="75">
        <v>0</v>
      </c>
      <c r="AN11" s="75">
        <v>0</v>
      </c>
    </row>
    <row r="12" spans="1:40" s="75" customFormat="1" x14ac:dyDescent="0.25">
      <c r="A12" s="75">
        <v>4945</v>
      </c>
      <c r="B12" s="75" t="s">
        <v>157</v>
      </c>
      <c r="C12" s="75" t="s">
        <v>61</v>
      </c>
      <c r="D12" s="75" t="s">
        <v>24</v>
      </c>
      <c r="E12" s="75" t="s">
        <v>171</v>
      </c>
      <c r="F12" s="75">
        <v>-28.533767315993</v>
      </c>
      <c r="G12" s="75">
        <v>-28.948769110772101</v>
      </c>
      <c r="H12" s="75">
        <v>4.5376675255120796E-3</v>
      </c>
      <c r="I12" s="75">
        <v>-53.387196310325301</v>
      </c>
      <c r="J12" s="75">
        <v>-54.865136451084702</v>
      </c>
      <c r="K12" s="75">
        <v>6.1624691857986797E-3</v>
      </c>
      <c r="L12" s="75">
        <v>2.00229354006566E-2</v>
      </c>
      <c r="M12" s="75">
        <v>4.4509568734784101E-3</v>
      </c>
      <c r="N12" s="75">
        <v>-38.437857384928201</v>
      </c>
      <c r="O12" s="75">
        <v>4.4914060432651301E-3</v>
      </c>
      <c r="P12" s="75">
        <v>-72.221107821547903</v>
      </c>
      <c r="Q12" s="75">
        <v>6.0398600272456799E-3</v>
      </c>
      <c r="R12" s="75">
        <v>-107.632746856122</v>
      </c>
      <c r="S12" s="75">
        <v>0.18598079004271301</v>
      </c>
      <c r="T12" s="75">
        <v>1074.7512972167499</v>
      </c>
      <c r="U12" s="75">
        <v>0.518165068196483</v>
      </c>
      <c r="V12" s="76">
        <v>45152.442523148151</v>
      </c>
      <c r="W12" s="75">
        <v>2.5</v>
      </c>
      <c r="X12" s="75">
        <v>4.0253621711453698E-2</v>
      </c>
      <c r="Y12" s="75">
        <v>3.9010339648867E-2</v>
      </c>
      <c r="Z12" s="100">
        <f>((((N12/1000)+1)/((SMOW!$Z$4/1000)+1))-1)*1000</f>
        <v>-28.322515152885529</v>
      </c>
      <c r="AA12" s="100">
        <f>((((P12/1000)+1)/((SMOW!$AA$4/1000)+1))-1)*1000</f>
        <v>-53.026251220691712</v>
      </c>
      <c r="AB12" s="100">
        <f>Z12*SMOW!$AN$6</f>
        <v>-29.792862480501839</v>
      </c>
      <c r="AC12" s="100">
        <f>AA12*SMOW!$AN$12</f>
        <v>-55.679655062649999</v>
      </c>
      <c r="AD12" s="100">
        <f t="shared" si="0"/>
        <v>-30.245686447413576</v>
      </c>
      <c r="AE12" s="100">
        <f t="shared" si="0"/>
        <v>-57.289821951716398</v>
      </c>
      <c r="AF12" s="100">
        <f>(AD12-SMOW!AN$14*AE12)</f>
        <v>3.3395430926823622E-3</v>
      </c>
      <c r="AG12" s="101">
        <f t="shared" si="1"/>
        <v>3.3395430926823622</v>
      </c>
      <c r="AH12" s="2">
        <f>AVERAGE(AG9:AG12)</f>
        <v>5.0917663218958964</v>
      </c>
      <c r="AI12" s="75">
        <f>STDEV(AG9:AG12)</f>
        <v>3.170725083423342</v>
      </c>
    </row>
    <row r="13" spans="1:40" s="75" customFormat="1" x14ac:dyDescent="0.25">
      <c r="V13" s="76"/>
      <c r="Z13" s="100"/>
      <c r="AA13" s="100"/>
      <c r="AB13" s="100"/>
      <c r="AC13" s="100"/>
      <c r="AD13" s="100"/>
      <c r="AE13" s="100"/>
      <c r="AF13" s="100"/>
      <c r="AG13" s="101"/>
    </row>
    <row r="14" spans="1:40" s="75" customFormat="1" x14ac:dyDescent="0.25">
      <c r="A14" s="75">
        <v>5058</v>
      </c>
      <c r="B14" s="75" t="s">
        <v>229</v>
      </c>
      <c r="C14" s="75" t="s">
        <v>61</v>
      </c>
      <c r="D14" s="75" t="s">
        <v>24</v>
      </c>
      <c r="E14" s="75" t="s">
        <v>294</v>
      </c>
      <c r="F14" s="75">
        <v>-28.393525890256001</v>
      </c>
      <c r="G14" s="75">
        <v>-28.804418744484401</v>
      </c>
      <c r="H14" s="75">
        <v>3.2412984256803301E-3</v>
      </c>
      <c r="I14" s="75">
        <v>-53.111089478501903</v>
      </c>
      <c r="J14" s="75">
        <v>-54.573499459712998</v>
      </c>
      <c r="K14" s="75">
        <v>1.47314296465797E-3</v>
      </c>
      <c r="L14" s="75">
        <v>1.03889702441057E-2</v>
      </c>
      <c r="M14" s="75">
        <v>3.3839511008432999E-3</v>
      </c>
      <c r="N14" s="75">
        <v>-38.299045719346701</v>
      </c>
      <c r="O14" s="75">
        <v>3.2082534155018498E-3</v>
      </c>
      <c r="P14" s="75">
        <v>-71.950494441342599</v>
      </c>
      <c r="Q14" s="75">
        <v>1.4438331516788501E-3</v>
      </c>
      <c r="R14" s="75">
        <v>-107.598437649513</v>
      </c>
      <c r="S14" s="75">
        <v>0.139235055563697</v>
      </c>
      <c r="T14" s="75">
        <v>1351.25882018312</v>
      </c>
      <c r="U14" s="75">
        <v>0.123406106813651</v>
      </c>
      <c r="V14" s="76">
        <v>45196.732719907406</v>
      </c>
      <c r="W14" s="75">
        <v>2.5</v>
      </c>
      <c r="X14" s="75">
        <v>5.9602542738804902E-3</v>
      </c>
      <c r="Y14" s="75">
        <v>7.9204542957863697E-3</v>
      </c>
      <c r="Z14" s="100">
        <f>((((N14/1000)+1)/((SMOW!$Z$4/1000)+1))-1)*1000</f>
        <v>-28.182243230664426</v>
      </c>
      <c r="AA14" s="100">
        <f>((((P14/1000)+1)/((SMOW!$AA$4/1000)+1))-1)*1000</f>
        <v>-52.750039108858559</v>
      </c>
      <c r="AB14" s="100">
        <f>Z14*SMOW!$AN$6</f>
        <v>-29.645308420911789</v>
      </c>
      <c r="AC14" s="100">
        <f>AA14*SMOW!$AN$12</f>
        <v>-55.389621451807173</v>
      </c>
      <c r="AD14" s="100">
        <f t="shared" ref="AD14" si="2">LN((AB14/1000)+1)*1000</f>
        <v>-30.093612900813</v>
      </c>
      <c r="AE14" s="100">
        <f t="shared" ref="AE14" si="3">LN((AC14/1000)+1)*1000</f>
        <v>-56.982734339115169</v>
      </c>
      <c r="AF14" s="100">
        <f>(AD14-SMOW!AN$14*AE14)</f>
        <v>-6.729169760188114E-3</v>
      </c>
      <c r="AG14" s="101">
        <f t="shared" ref="AG14:AG16" si="4">AF14*1000</f>
        <v>-6.729169760188114</v>
      </c>
    </row>
    <row r="15" spans="1:40" s="75" customFormat="1" x14ac:dyDescent="0.25">
      <c r="A15" s="75">
        <v>5059</v>
      </c>
      <c r="B15" s="75" t="s">
        <v>229</v>
      </c>
      <c r="C15" s="75" t="s">
        <v>61</v>
      </c>
      <c r="D15" s="75" t="s">
        <v>24</v>
      </c>
      <c r="E15" s="75" t="s">
        <v>295</v>
      </c>
      <c r="F15" s="75">
        <v>-28.416171166681501</v>
      </c>
      <c r="G15" s="75">
        <v>-28.827726541089099</v>
      </c>
      <c r="H15" s="75">
        <v>5.8060899905324802E-3</v>
      </c>
      <c r="I15" s="75">
        <v>-53.174046557611298</v>
      </c>
      <c r="J15" s="75">
        <v>-54.639990855869002</v>
      </c>
      <c r="K15" s="75">
        <v>6.3792203165668896E-3</v>
      </c>
      <c r="L15" s="75">
        <v>2.2188630809763701E-2</v>
      </c>
      <c r="M15" s="75">
        <v>5.7339052050835396E-3</v>
      </c>
      <c r="N15" s="75">
        <v>-38.321460127369498</v>
      </c>
      <c r="O15" s="75">
        <v>5.7468969519281401E-3</v>
      </c>
      <c r="P15" s="75">
        <v>-72.012198919544502</v>
      </c>
      <c r="Q15" s="75">
        <v>6.2522986538935304E-3</v>
      </c>
      <c r="R15" s="75">
        <v>-106.49118099991399</v>
      </c>
      <c r="S15" s="75">
        <v>0.15004473072511501</v>
      </c>
      <c r="T15" s="75">
        <v>1369.9899962648899</v>
      </c>
      <c r="U15" s="75">
        <v>0.20528533177678501</v>
      </c>
      <c r="V15" s="76">
        <v>45197.335462962961</v>
      </c>
      <c r="W15" s="75">
        <v>2.5</v>
      </c>
      <c r="X15" s="75">
        <v>8.3839769495883204E-2</v>
      </c>
      <c r="Y15" s="75">
        <v>9.0725309339610302E-2</v>
      </c>
      <c r="Z15" s="100">
        <f>((((N15/1000)+1)/((SMOW!$Z$4/1000)+1))-1)*1000</f>
        <v>-28.204893431464374</v>
      </c>
      <c r="AA15" s="100">
        <f>((((P15/1000)+1)/((SMOW!$AA$4/1000)+1))-1)*1000</f>
        <v>-52.813020193610342</v>
      </c>
      <c r="AB15" s="100">
        <f>Z15*SMOW!$AN$6</f>
        <v>-29.669134494053452</v>
      </c>
      <c r="AC15" s="100">
        <f>AA15*SMOW!$AN$12</f>
        <v>-55.455754074682133</v>
      </c>
      <c r="AD15" s="100">
        <f t="shared" ref="AD15" si="5">LN((AB15/1000)+1)*1000</f>
        <v>-30.118167185824053</v>
      </c>
      <c r="AE15" s="100">
        <f t="shared" ref="AE15" si="6">LN((AC15/1000)+1)*1000</f>
        <v>-57.052747266638733</v>
      </c>
      <c r="AF15" s="100">
        <f>(AD15-SMOW!AN$14*AE15)</f>
        <v>5.683370961200751E-3</v>
      </c>
      <c r="AG15" s="101">
        <f t="shared" si="4"/>
        <v>5.683370961200751</v>
      </c>
    </row>
    <row r="16" spans="1:40" s="75" customFormat="1" x14ac:dyDescent="0.25">
      <c r="A16" s="75">
        <v>5061</v>
      </c>
      <c r="B16" s="75" t="s">
        <v>297</v>
      </c>
      <c r="C16" s="75" t="s">
        <v>61</v>
      </c>
      <c r="D16" s="75" t="s">
        <v>24</v>
      </c>
      <c r="E16" s="75" t="s">
        <v>298</v>
      </c>
      <c r="F16" s="75">
        <v>-28.0788986377794</v>
      </c>
      <c r="G16" s="75">
        <v>-28.4806498140508</v>
      </c>
      <c r="H16" s="75">
        <v>5.2071807048181097E-3</v>
      </c>
      <c r="I16" s="75">
        <v>-52.5202683560466</v>
      </c>
      <c r="J16" s="75">
        <v>-53.949733901218799</v>
      </c>
      <c r="K16" s="75">
        <v>3.3382099400713302E-3</v>
      </c>
      <c r="L16" s="75">
        <v>4.8096857927684604E-3</v>
      </c>
      <c r="M16" s="75">
        <v>5.3437564218711498E-3</v>
      </c>
      <c r="N16" s="75">
        <v>-37.987626089061997</v>
      </c>
      <c r="O16" s="75">
        <v>5.1540935413402298E-3</v>
      </c>
      <c r="P16" s="75">
        <v>-71.371428360331905</v>
      </c>
      <c r="Q16" s="75">
        <v>3.2717925512791399E-3</v>
      </c>
      <c r="R16" s="75">
        <v>-106.554407900595</v>
      </c>
      <c r="S16" s="75">
        <v>0.13626073888934301</v>
      </c>
      <c r="T16" s="75">
        <v>1954.82593782152</v>
      </c>
      <c r="U16" s="75">
        <v>0.20887263439807699</v>
      </c>
      <c r="V16" s="76">
        <v>45197.528136574074</v>
      </c>
      <c r="W16" s="75">
        <v>2.5</v>
      </c>
      <c r="X16" s="75">
        <v>8.8993420117524005E-3</v>
      </c>
      <c r="Y16" s="75">
        <v>1.10947714659114E-2</v>
      </c>
      <c r="Z16" s="100">
        <f>((((N16/1000)+1)/((SMOW!$Z$4/1000)+1))-1)*1000</f>
        <v>-27.867547560279426</v>
      </c>
      <c r="AA16" s="100">
        <f>((((P16/1000)+1)/((SMOW!$AA$4/1000)+1))-1)*1000</f>
        <v>-52.15899270529345</v>
      </c>
      <c r="AB16" s="100">
        <f>Z16*SMOW!$AN$6</f>
        <v>-29.314275503094301</v>
      </c>
      <c r="AC16" s="100">
        <f>AA16*SMOW!$AN$12</f>
        <v>-54.768999418023206</v>
      </c>
      <c r="AD16" s="100">
        <f t="shared" ref="AD16" si="7">LN((AB16/1000)+1)*1000</f>
        <v>-29.752524772729441</v>
      </c>
      <c r="AE16" s="100">
        <f t="shared" ref="AE16" si="8">LN((AC16/1000)+1)*1000</f>
        <v>-56.325936299927179</v>
      </c>
      <c r="AF16" s="100">
        <f>(AD16-SMOW!AN$14*AE16)</f>
        <v>-1.2430406367890612E-2</v>
      </c>
      <c r="AG16" s="101">
        <f t="shared" si="4"/>
        <v>-12.430406367890612</v>
      </c>
    </row>
    <row r="17" spans="1:35" s="75" customFormat="1" x14ac:dyDescent="0.25">
      <c r="A17" s="75">
        <v>5062</v>
      </c>
      <c r="B17" s="75" t="s">
        <v>297</v>
      </c>
      <c r="C17" s="75" t="s">
        <v>61</v>
      </c>
      <c r="D17" s="75" t="s">
        <v>24</v>
      </c>
      <c r="E17" s="75" t="s">
        <v>299</v>
      </c>
      <c r="F17" s="75">
        <v>-28.0375083095226</v>
      </c>
      <c r="G17" s="75">
        <v>-28.438064617229202</v>
      </c>
      <c r="H17" s="75">
        <v>5.1861074104084101E-3</v>
      </c>
      <c r="I17" s="75">
        <v>-52.453860561224403</v>
      </c>
      <c r="J17" s="75">
        <v>-53.879647305391302</v>
      </c>
      <c r="K17" s="75">
        <v>1.81852305322039E-3</v>
      </c>
      <c r="L17" s="75">
        <v>1.03891600174032E-2</v>
      </c>
      <c r="M17" s="75">
        <v>5.3351949513834101E-3</v>
      </c>
      <c r="N17" s="75">
        <v>-37.946657734853602</v>
      </c>
      <c r="O17" s="75">
        <v>5.1332350889911399E-3</v>
      </c>
      <c r="P17" s="75">
        <v>-71.306341822233094</v>
      </c>
      <c r="Q17" s="75">
        <v>1.78234152035696E-3</v>
      </c>
      <c r="R17" s="75">
        <v>-106.31743550888299</v>
      </c>
      <c r="S17" s="75">
        <v>0.16489219945904701</v>
      </c>
      <c r="T17" s="75">
        <v>2076.8013788396402</v>
      </c>
      <c r="U17" s="75">
        <v>0.153941140626289</v>
      </c>
      <c r="V17" s="76">
        <v>45197.612986111111</v>
      </c>
      <c r="W17" s="75">
        <v>2.5</v>
      </c>
      <c r="X17" s="75">
        <v>3.05505444321331E-3</v>
      </c>
      <c r="Y17" s="75">
        <v>4.7500646549328198E-3</v>
      </c>
      <c r="Z17" s="100">
        <f>((((N17/1000)+1)/((SMOW!$Z$4/1000)+1))-1)*1000</f>
        <v>-27.826148231404723</v>
      </c>
      <c r="AA17" s="100">
        <f>((((P17/1000)+1)/((SMOW!$AA$4/1000)+1))-1)*1000</f>
        <v>-52.092559589064891</v>
      </c>
      <c r="AB17" s="100">
        <f>Z17*SMOW!$AN$6</f>
        <v>-29.27072695151648</v>
      </c>
      <c r="AC17" s="100">
        <f>AA17*SMOW!$AN$12</f>
        <v>-54.699242025954362</v>
      </c>
      <c r="AD17" s="100">
        <f t="shared" ref="AD17" si="9">LN((AB17/1000)+1)*1000</f>
        <v>-29.707662080682447</v>
      </c>
      <c r="AE17" s="100">
        <f t="shared" ref="AE17" si="10">LN((AC17/1000)+1)*1000</f>
        <v>-56.252139716733289</v>
      </c>
      <c r="AF17" s="100">
        <f>(AD17-SMOW!AN$14*AE17)</f>
        <v>-6.5323102472696348E-3</v>
      </c>
      <c r="AG17" s="101">
        <f t="shared" ref="AG17" si="11">AF17*1000</f>
        <v>-6.5323102472696348</v>
      </c>
    </row>
    <row r="18" spans="1:35" s="75" customFormat="1" x14ac:dyDescent="0.25">
      <c r="V18" s="76"/>
      <c r="Z18" s="100"/>
      <c r="AA18" s="100"/>
      <c r="AB18" s="100"/>
      <c r="AC18" s="100"/>
      <c r="AD18" s="100"/>
      <c r="AE18" s="100"/>
      <c r="AF18" s="100"/>
      <c r="AG18" s="101"/>
    </row>
    <row r="19" spans="1:35" s="75" customFormat="1" x14ac:dyDescent="0.25">
      <c r="V19" s="76"/>
      <c r="Z19" s="100"/>
      <c r="AA19" s="100"/>
      <c r="AB19" s="100"/>
      <c r="AC19" s="100"/>
      <c r="AD19" s="100"/>
      <c r="AE19" s="100"/>
      <c r="AF19" s="100"/>
      <c r="AG19" s="101"/>
    </row>
    <row r="20" spans="1:35" s="75" customFormat="1" x14ac:dyDescent="0.25">
      <c r="V20" s="76"/>
      <c r="Z20" s="100"/>
      <c r="AA20" s="100"/>
      <c r="AB20" s="100"/>
      <c r="AC20" s="100"/>
      <c r="AD20" s="100"/>
      <c r="AE20" s="100"/>
      <c r="AF20" s="100"/>
      <c r="AG20" s="101"/>
    </row>
    <row r="21" spans="1:35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</row>
    <row r="22" spans="1:35" s="46" customFormat="1" x14ac:dyDescent="0.25">
      <c r="B22" s="21"/>
      <c r="F22" s="17"/>
      <c r="G22" s="17"/>
      <c r="H22" s="17"/>
      <c r="I22" s="17"/>
      <c r="J22" s="17"/>
      <c r="K22" s="17"/>
      <c r="L22" s="16"/>
      <c r="M22" s="16"/>
      <c r="X22" s="16"/>
      <c r="Y22" s="19" t="s">
        <v>35</v>
      </c>
      <c r="Z22" s="17">
        <f t="shared" ref="Z22:AG22" si="12">AVERAGE(Z4:Z21)</f>
        <v>-28.232951326198741</v>
      </c>
      <c r="AA22" s="17">
        <f t="shared" si="12"/>
        <v>-52.855157587399077</v>
      </c>
      <c r="AB22" s="17">
        <f t="shared" si="12"/>
        <v>-29.698648998496335</v>
      </c>
      <c r="AC22" s="17">
        <f t="shared" si="12"/>
        <v>-55.499999999999986</v>
      </c>
      <c r="AD22" s="17">
        <f t="shared" si="12"/>
        <v>-30.148631741130757</v>
      </c>
      <c r="AE22" s="17">
        <f t="shared" si="12"/>
        <v>-57.099766211865401</v>
      </c>
      <c r="AF22" s="17">
        <f t="shared" si="12"/>
        <v>4.4818734179497E-5</v>
      </c>
      <c r="AG22" s="17">
        <f t="shared" si="12"/>
        <v>4.4818734179497E-2</v>
      </c>
      <c r="AH22" s="19" t="s">
        <v>35</v>
      </c>
    </row>
    <row r="23" spans="1:35" x14ac:dyDescent="0.25">
      <c r="Y23" s="16"/>
      <c r="Z23" s="16"/>
      <c r="AA23" s="16"/>
      <c r="AB23" s="16"/>
      <c r="AC23" s="16"/>
      <c r="AD23" s="46"/>
      <c r="AE23" s="46"/>
      <c r="AF23" s="16"/>
      <c r="AG23" s="2">
        <f>STDEV(AG4:AG21)</f>
        <v>7.6402811354518025</v>
      </c>
      <c r="AH23" s="19" t="s">
        <v>73</v>
      </c>
    </row>
    <row r="25" spans="1:35" x14ac:dyDescent="0.25">
      <c r="A25" s="18"/>
    </row>
    <row r="26" spans="1:35" x14ac:dyDescent="0.25">
      <c r="A26" t="s">
        <v>81</v>
      </c>
    </row>
    <row r="27" spans="1:35" s="75" customFormat="1" x14ac:dyDescent="0.25">
      <c r="V27" s="76"/>
      <c r="Z27" s="99"/>
      <c r="AA27" s="99"/>
      <c r="AB27" s="99"/>
      <c r="AC27" s="99"/>
      <c r="AD27" s="99"/>
      <c r="AE27" s="99"/>
      <c r="AF27" s="100"/>
      <c r="AG27" s="101"/>
    </row>
    <row r="28" spans="1:35" s="46" customFormat="1" x14ac:dyDescent="0.25">
      <c r="B28" s="70"/>
      <c r="C28" s="48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W28" s="20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46" customFormat="1" x14ac:dyDescent="0.25">
      <c r="B29" s="70"/>
      <c r="C29" s="48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25">
      <c r="B30" s="70"/>
      <c r="C30" s="48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75" customFormat="1" x14ac:dyDescent="0.25">
      <c r="B31" s="70"/>
      <c r="C31" s="53"/>
      <c r="D31" s="5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76"/>
      <c r="X31" s="16"/>
      <c r="Y31" s="16"/>
      <c r="Z31" s="17"/>
      <c r="AA31" s="17"/>
      <c r="AB31" s="17"/>
      <c r="AC31" s="17"/>
      <c r="AD31" s="17"/>
      <c r="AE31" s="17"/>
      <c r="AF31" s="16"/>
      <c r="AG31" s="2"/>
      <c r="AH31" s="2"/>
      <c r="AI31" s="2"/>
    </row>
    <row r="32" spans="1:35" s="75" customFormat="1" x14ac:dyDescent="0.25">
      <c r="B32" s="70"/>
      <c r="C32" s="53"/>
      <c r="D32" s="5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76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7" s="75" customFormat="1" x14ac:dyDescent="0.25">
      <c r="B33" s="70"/>
      <c r="C33" s="53"/>
      <c r="D33" s="5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76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25">
      <c r="B34" s="21"/>
      <c r="C34" s="54"/>
      <c r="D34" s="5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21" customFormat="1" x14ac:dyDescent="0.25">
      <c r="A35" s="56"/>
      <c r="C35" s="54"/>
      <c r="D35" s="54"/>
      <c r="E35" s="4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47"/>
      <c r="W35" s="57"/>
      <c r="X35" s="57"/>
      <c r="Y35" s="57"/>
      <c r="Z35" s="58"/>
      <c r="AA35" s="58"/>
      <c r="AB35" s="58"/>
      <c r="AC35" s="58"/>
      <c r="AD35" s="58"/>
      <c r="AE35" s="58"/>
      <c r="AF35" s="57"/>
      <c r="AG35" s="59"/>
      <c r="AH35" s="55"/>
      <c r="AI35" s="55"/>
    </row>
    <row r="36" spans="1:37" s="21" customFormat="1" x14ac:dyDescent="0.25">
      <c r="A36" s="56"/>
      <c r="C36" s="54"/>
      <c r="D36" s="54"/>
      <c r="E36" s="48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47"/>
      <c r="W36" s="57"/>
      <c r="X36" s="57"/>
      <c r="Y36" s="57"/>
      <c r="Z36" s="58"/>
      <c r="AA36" s="58"/>
      <c r="AB36" s="58"/>
      <c r="AC36" s="58"/>
      <c r="AD36" s="58"/>
      <c r="AE36" s="58"/>
      <c r="AF36" s="57"/>
      <c r="AG36" s="59"/>
    </row>
    <row r="37" spans="1:37" s="21" customFormat="1" x14ac:dyDescent="0.25">
      <c r="A37" s="56"/>
      <c r="C37" s="54"/>
      <c r="D37" s="54"/>
      <c r="E37" s="48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47"/>
      <c r="W37" s="57"/>
      <c r="X37" s="57"/>
      <c r="Y37" s="57"/>
      <c r="Z37" s="58"/>
      <c r="AA37" s="58"/>
      <c r="AB37" s="58"/>
      <c r="AC37" s="58"/>
      <c r="AD37" s="58"/>
      <c r="AE37" s="58"/>
      <c r="AF37" s="57"/>
      <c r="AG37" s="59"/>
    </row>
    <row r="38" spans="1:37" s="21" customFormat="1" x14ac:dyDescent="0.25">
      <c r="A38" s="56"/>
      <c r="C38" s="54"/>
      <c r="D38" s="54"/>
      <c r="E38" s="48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47"/>
      <c r="W38" s="57"/>
      <c r="X38" s="57"/>
      <c r="Y38" s="57"/>
      <c r="Z38" s="58"/>
      <c r="AA38" s="58"/>
      <c r="AB38" s="58"/>
      <c r="AC38" s="58"/>
      <c r="AD38" s="58"/>
      <c r="AE38" s="58"/>
      <c r="AF38" s="57"/>
      <c r="AG38" s="59"/>
      <c r="AH38" s="51"/>
      <c r="AI38" s="55"/>
      <c r="AJ38" s="55"/>
      <c r="AK38" s="55"/>
    </row>
    <row r="39" spans="1:37" s="46" customFormat="1" x14ac:dyDescent="0.25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46" customFormat="1" x14ac:dyDescent="0.25">
      <c r="B40" s="21"/>
      <c r="C40" s="54"/>
      <c r="D40" s="5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7" s="46" customFormat="1" x14ac:dyDescent="0.25">
      <c r="B41" s="21"/>
      <c r="C41" s="54"/>
      <c r="D41" s="5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54"/>
      <c r="D42" s="5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6" spans="1:37" s="46" customFormat="1" x14ac:dyDescent="0.25"/>
    <row r="47" spans="1:37" s="46" customFormat="1" x14ac:dyDescent="0.25">
      <c r="B47" s="2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61"/>
      <c r="AI47" s="67"/>
    </row>
    <row r="48" spans="1:37" s="46" customFormat="1" x14ac:dyDescent="0.25">
      <c r="B48" s="21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68"/>
      <c r="AI48" s="69"/>
    </row>
    <row r="49" spans="1:35" s="46" customFormat="1" x14ac:dyDescent="0.25">
      <c r="B49" s="21"/>
      <c r="C49" s="53"/>
      <c r="D49" s="53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5" s="46" customFormat="1" x14ac:dyDescent="0.25">
      <c r="B50" s="21"/>
      <c r="C50" s="53"/>
      <c r="D50" s="5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5" s="46" customFormat="1" x14ac:dyDescent="0.25">
      <c r="A51" s="71"/>
      <c r="B51" s="21"/>
      <c r="C51" s="52"/>
      <c r="D51" s="52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1:35" s="46" customFormat="1" x14ac:dyDescent="0.25">
      <c r="B52" s="70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72"/>
      <c r="AI52" s="72"/>
    </row>
    <row r="53" spans="1:35" s="46" customFormat="1" x14ac:dyDescent="0.25">
      <c r="B53" s="70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73"/>
      <c r="AI53" s="73"/>
    </row>
    <row r="54" spans="1:35" s="46" customFormat="1" x14ac:dyDescent="0.25">
      <c r="B54" s="70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  <c r="AH54" s="2"/>
      <c r="AI54" s="2"/>
    </row>
    <row r="55" spans="1:35" s="46" customFormat="1" x14ac:dyDescent="0.25">
      <c r="B55" s="70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W55" s="20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</sheetData>
  <dataValidations count="2">
    <dataValidation type="list" allowBlank="1" showInputMessage="1" showErrorMessage="1" sqref="D47:D55 D27:D42 D4:D21">
      <formula1>INDIRECT(C4)</formula1>
    </dataValidation>
    <dataValidation type="list" allowBlank="1" showInputMessage="1" showErrorMessage="1" sqref="C47:C55 C27:C42 C4:C21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78</v>
      </c>
      <c r="C1" s="74" t="s">
        <v>64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72</v>
      </c>
      <c r="AI1" s="84" t="s">
        <v>73</v>
      </c>
      <c r="AJ1" s="74" t="s">
        <v>80</v>
      </c>
      <c r="AK1" s="19" t="s">
        <v>112</v>
      </c>
      <c r="AL1" s="23" t="s">
        <v>113</v>
      </c>
      <c r="AM1" s="23" t="s">
        <v>114</v>
      </c>
      <c r="AN1" s="23" t="s">
        <v>115</v>
      </c>
    </row>
    <row r="2" spans="1:40" s="75" customFormat="1" x14ac:dyDescent="0.25">
      <c r="V2" s="76"/>
      <c r="Z2" s="99"/>
      <c r="AA2" s="99"/>
      <c r="AB2" s="99"/>
      <c r="AC2" s="99"/>
      <c r="AD2" s="99"/>
      <c r="AE2" s="99"/>
      <c r="AF2" s="100"/>
      <c r="AG2" s="101"/>
      <c r="AH2" s="2"/>
      <c r="AI2" s="2"/>
    </row>
    <row r="3" spans="1:40" s="75" customFormat="1" x14ac:dyDescent="0.25">
      <c r="V3" s="76"/>
      <c r="Z3" s="99"/>
      <c r="AA3" s="99"/>
      <c r="AB3" s="99"/>
      <c r="AC3" s="99"/>
      <c r="AD3" s="99"/>
      <c r="AE3" s="99"/>
      <c r="AF3" s="100"/>
      <c r="AG3" s="101"/>
      <c r="AH3" s="2"/>
      <c r="AI3" s="2"/>
    </row>
    <row r="4" spans="1:40" s="75" customFormat="1" x14ac:dyDescent="0.25">
      <c r="V4" s="76"/>
      <c r="Z4" s="99"/>
      <c r="AA4" s="99"/>
      <c r="AB4" s="99"/>
      <c r="AC4" s="99"/>
      <c r="AD4" s="99"/>
      <c r="AE4" s="99"/>
      <c r="AF4" s="100"/>
      <c r="AG4" s="101"/>
      <c r="AH4" s="2"/>
      <c r="AI4" s="2"/>
    </row>
    <row r="5" spans="1:40" s="75" customFormat="1" x14ac:dyDescent="0.25">
      <c r="V5" s="76"/>
      <c r="Z5" s="99"/>
      <c r="AA5" s="99"/>
      <c r="AB5" s="99"/>
      <c r="AC5" s="99"/>
      <c r="AD5" s="99"/>
      <c r="AE5" s="99"/>
      <c r="AF5" s="100"/>
      <c r="AG5" s="101"/>
    </row>
    <row r="6" spans="1:40" s="75" customFormat="1" x14ac:dyDescent="0.25">
      <c r="V6" s="76"/>
      <c r="Z6" s="99"/>
      <c r="AA6" s="99"/>
      <c r="AB6" s="99"/>
      <c r="AC6" s="99"/>
      <c r="AD6" s="99"/>
      <c r="AE6" s="99"/>
      <c r="AF6" s="100"/>
      <c r="AG6" s="101"/>
    </row>
    <row r="7" spans="1:40" s="75" customFormat="1" x14ac:dyDescent="0.25">
      <c r="V7" s="76"/>
      <c r="Z7" s="99"/>
      <c r="AA7" s="99"/>
      <c r="AB7" s="99"/>
      <c r="AC7" s="99"/>
      <c r="AD7" s="99"/>
      <c r="AE7" s="99"/>
      <c r="AF7" s="100"/>
      <c r="AG7" s="101"/>
      <c r="AH7" s="2"/>
      <c r="AI7" s="2"/>
    </row>
    <row r="8" spans="1:40" s="75" customFormat="1" x14ac:dyDescent="0.25">
      <c r="V8" s="76"/>
      <c r="Z8" s="99"/>
      <c r="AA8" s="99"/>
      <c r="AB8" s="99"/>
      <c r="AC8" s="99"/>
      <c r="AD8" s="99"/>
      <c r="AE8" s="99"/>
      <c r="AF8" s="100"/>
      <c r="AG8" s="101"/>
      <c r="AK8" s="64"/>
      <c r="AL8" s="64"/>
      <c r="AM8" s="64"/>
      <c r="AN8" s="64"/>
    </row>
    <row r="9" spans="1:40" s="75" customFormat="1" x14ac:dyDescent="0.25">
      <c r="V9" s="76"/>
      <c r="X9" s="88"/>
      <c r="Z9" s="99"/>
      <c r="AA9" s="99"/>
      <c r="AB9" s="99"/>
      <c r="AC9" s="99"/>
      <c r="AD9" s="99"/>
      <c r="AE9" s="99"/>
      <c r="AF9" s="100"/>
      <c r="AG9" s="101"/>
    </row>
    <row r="10" spans="1:40" s="75" customFormat="1" x14ac:dyDescent="0.25">
      <c r="V10" s="76"/>
      <c r="Z10" s="99"/>
      <c r="AA10" s="99"/>
      <c r="AB10" s="99"/>
      <c r="AC10" s="99"/>
      <c r="AD10" s="99"/>
      <c r="AE10" s="99"/>
      <c r="AF10" s="100"/>
      <c r="AG10" s="101"/>
    </row>
    <row r="11" spans="1:40" s="75" customFormat="1" x14ac:dyDescent="0.25">
      <c r="V11" s="76"/>
      <c r="Z11" s="99"/>
      <c r="AA11" s="99"/>
      <c r="AB11" s="99"/>
      <c r="AC11" s="99"/>
      <c r="AD11" s="99"/>
      <c r="AE11" s="99"/>
      <c r="AF11" s="100"/>
      <c r="AG11" s="101"/>
      <c r="AH11" s="2"/>
      <c r="AI11" s="2"/>
    </row>
    <row r="12" spans="1:40" s="63" customFormat="1" x14ac:dyDescent="0.25">
      <c r="V12" s="65"/>
      <c r="Z12" s="99"/>
      <c r="AA12" s="99"/>
      <c r="AB12" s="99"/>
      <c r="AC12" s="99"/>
      <c r="AD12" s="99"/>
      <c r="AE12" s="99"/>
      <c r="AF12" s="100"/>
      <c r="AG12" s="101"/>
      <c r="AH12" s="66"/>
      <c r="AI12" s="66"/>
      <c r="AK12" s="64"/>
      <c r="AL12" s="64"/>
      <c r="AM12" s="64"/>
      <c r="AN12" s="64"/>
    </row>
    <row r="13" spans="1:40" s="75" customFormat="1" x14ac:dyDescent="0.25">
      <c r="V13" s="76"/>
      <c r="Z13" s="99"/>
      <c r="AA13" s="99"/>
      <c r="AB13" s="99"/>
      <c r="AC13" s="99"/>
      <c r="AD13" s="99"/>
      <c r="AE13" s="99"/>
      <c r="AF13" s="100"/>
      <c r="AG13" s="101"/>
    </row>
    <row r="14" spans="1:40" s="75" customFormat="1" x14ac:dyDescent="0.25">
      <c r="V14" s="76"/>
      <c r="Z14" s="99"/>
      <c r="AA14" s="99"/>
      <c r="AB14" s="99"/>
      <c r="AC14" s="99"/>
      <c r="AD14" s="99"/>
      <c r="AE14" s="99"/>
      <c r="AF14" s="100"/>
      <c r="AG14" s="101"/>
    </row>
    <row r="15" spans="1:40" s="75" customFormat="1" x14ac:dyDescent="0.25">
      <c r="V15" s="76"/>
      <c r="Z15" s="99"/>
      <c r="AA15" s="99"/>
      <c r="AB15" s="99"/>
      <c r="AC15" s="99"/>
      <c r="AD15" s="99"/>
      <c r="AE15" s="99"/>
      <c r="AF15" s="100"/>
      <c r="AG15" s="101"/>
      <c r="AH15" s="2"/>
      <c r="AI15" s="2"/>
    </row>
    <row r="16" spans="1:40" s="75" customFormat="1" x14ac:dyDescent="0.25">
      <c r="V16" s="76"/>
      <c r="Z16" s="99"/>
      <c r="AA16" s="99"/>
      <c r="AB16" s="99"/>
      <c r="AC16" s="99"/>
      <c r="AD16" s="99"/>
      <c r="AE16" s="99"/>
      <c r="AF16" s="100"/>
      <c r="AG16" s="101"/>
    </row>
    <row r="17" spans="2:41" s="75" customFormat="1" x14ac:dyDescent="0.25">
      <c r="V17" s="76"/>
      <c r="Z17" s="99"/>
      <c r="AA17" s="99"/>
      <c r="AB17" s="99"/>
      <c r="AC17" s="99"/>
      <c r="AD17" s="99"/>
      <c r="AE17" s="99"/>
      <c r="AF17" s="100"/>
      <c r="AG17" s="101"/>
    </row>
    <row r="18" spans="2:41" s="75" customFormat="1" x14ac:dyDescent="0.25">
      <c r="V18" s="76"/>
      <c r="Z18" s="99"/>
      <c r="AA18" s="99"/>
      <c r="AB18" s="99"/>
      <c r="AC18" s="99"/>
      <c r="AD18" s="99"/>
      <c r="AE18" s="99"/>
      <c r="AF18" s="100"/>
      <c r="AG18" s="101"/>
      <c r="AK18" s="85"/>
      <c r="AL18" s="70"/>
      <c r="AM18" s="85"/>
      <c r="AN18" s="70"/>
    </row>
    <row r="19" spans="2:41" s="75" customFormat="1" x14ac:dyDescent="0.25">
      <c r="V19" s="76"/>
      <c r="Z19" s="99"/>
      <c r="AA19" s="99"/>
      <c r="AB19" s="99"/>
      <c r="AC19" s="99"/>
      <c r="AD19" s="99"/>
      <c r="AE19" s="99"/>
      <c r="AF19" s="100"/>
      <c r="AG19" s="101"/>
      <c r="AH19" s="2"/>
      <c r="AI19" s="2"/>
      <c r="AK19" s="85"/>
      <c r="AL19" s="70"/>
      <c r="AM19" s="85"/>
      <c r="AN19" s="70"/>
    </row>
    <row r="20" spans="2:41" s="75" customFormat="1" x14ac:dyDescent="0.25">
      <c r="V20" s="76"/>
      <c r="Z20" s="99"/>
      <c r="AA20" s="99"/>
      <c r="AB20" s="99"/>
      <c r="AC20" s="99"/>
      <c r="AD20" s="99"/>
      <c r="AE20" s="99"/>
      <c r="AF20" s="100"/>
      <c r="AG20" s="101"/>
      <c r="AK20" s="85"/>
      <c r="AL20" s="70"/>
      <c r="AM20" s="85"/>
      <c r="AN20" s="70"/>
    </row>
    <row r="21" spans="2:41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  <c r="AH21" s="2"/>
      <c r="AI21" s="2"/>
      <c r="AK21" s="85"/>
      <c r="AL21" s="70"/>
      <c r="AM21" s="85"/>
      <c r="AN21" s="70"/>
    </row>
    <row r="22" spans="2:41" s="75" customFormat="1" x14ac:dyDescent="0.25">
      <c r="V22" s="76"/>
      <c r="Z22" s="99"/>
      <c r="AA22" s="99"/>
      <c r="AB22" s="99"/>
      <c r="AC22" s="99"/>
      <c r="AD22" s="99"/>
      <c r="AE22" s="99"/>
      <c r="AF22" s="100"/>
      <c r="AG22" s="101"/>
      <c r="AK22" s="85"/>
      <c r="AL22" s="70"/>
      <c r="AM22" s="85"/>
      <c r="AN22" s="70"/>
    </row>
    <row r="23" spans="2:41" s="75" customFormat="1" x14ac:dyDescent="0.25">
      <c r="V23" s="76"/>
      <c r="Z23" s="99"/>
      <c r="AA23" s="99"/>
      <c r="AB23" s="99"/>
      <c r="AC23" s="99"/>
      <c r="AD23" s="99"/>
      <c r="AE23" s="99"/>
      <c r="AF23" s="100"/>
      <c r="AG23" s="101"/>
      <c r="AK23" s="85"/>
      <c r="AL23" s="70"/>
      <c r="AM23" s="85"/>
      <c r="AN23" s="70"/>
    </row>
    <row r="24" spans="2:41" s="75" customFormat="1" x14ac:dyDescent="0.25">
      <c r="V24" s="76"/>
      <c r="Z24" s="99"/>
      <c r="AA24" s="99"/>
      <c r="AB24" s="99"/>
      <c r="AC24" s="99"/>
      <c r="AD24" s="99"/>
      <c r="AE24" s="99"/>
      <c r="AF24" s="100"/>
      <c r="AG24" s="101"/>
      <c r="AH24" s="2"/>
      <c r="AI24" s="2"/>
      <c r="AK24" s="85"/>
      <c r="AL24" s="70"/>
      <c r="AM24" s="85"/>
      <c r="AN24" s="70"/>
    </row>
    <row r="25" spans="2:41" s="75" customFormat="1" x14ac:dyDescent="0.25">
      <c r="V25" s="76"/>
      <c r="Z25" s="99"/>
      <c r="AA25" s="99"/>
      <c r="AB25" s="99"/>
      <c r="AC25" s="99"/>
      <c r="AD25" s="99"/>
      <c r="AE25" s="99"/>
      <c r="AF25" s="100"/>
      <c r="AG25" s="101"/>
      <c r="AK25" s="85"/>
      <c r="AL25" s="70"/>
      <c r="AM25" s="85"/>
      <c r="AN25" s="70"/>
    </row>
    <row r="26" spans="2:41" s="75" customFormat="1" x14ac:dyDescent="0.25">
      <c r="V26" s="76"/>
      <c r="Z26" s="99"/>
      <c r="AA26" s="99"/>
      <c r="AB26" s="99"/>
      <c r="AC26" s="99"/>
      <c r="AD26" s="99"/>
      <c r="AE26" s="99"/>
      <c r="AF26" s="100"/>
      <c r="AG26" s="101"/>
      <c r="AH26" s="2"/>
      <c r="AI26" s="2"/>
      <c r="AK26" s="85"/>
      <c r="AL26" s="70"/>
      <c r="AM26" s="85"/>
      <c r="AN26" s="70"/>
    </row>
    <row r="27" spans="2:41" s="75" customFormat="1" x14ac:dyDescent="0.25">
      <c r="V27" s="76"/>
      <c r="Y27" s="88"/>
      <c r="Z27" s="99"/>
      <c r="AA27" s="99"/>
      <c r="AB27" s="99"/>
      <c r="AC27" s="99"/>
      <c r="AD27" s="99"/>
      <c r="AE27" s="99"/>
      <c r="AF27" s="100"/>
      <c r="AG27" s="101"/>
      <c r="AK27" s="85"/>
      <c r="AL27" s="70"/>
      <c r="AM27" s="85"/>
      <c r="AN27" s="70"/>
    </row>
    <row r="28" spans="2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2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2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2" sqref="D32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6" width="13.42578125" customWidth="1"/>
    <col min="7" max="7" width="13.42578125" style="75" customWidth="1"/>
    <col min="8" max="8" width="12.42578125" customWidth="1"/>
    <col min="9" max="9" width="13.42578125" style="7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s="14" t="s">
        <v>48</v>
      </c>
      <c r="F1" s="75" t="s">
        <v>126</v>
      </c>
      <c r="G1" s="94" t="s">
        <v>119</v>
      </c>
      <c r="H1" s="98" t="s">
        <v>132</v>
      </c>
      <c r="I1" s="94" t="s">
        <v>142</v>
      </c>
    </row>
    <row r="2" spans="1:9" x14ac:dyDescent="0.25">
      <c r="A2" t="s">
        <v>62</v>
      </c>
      <c r="B2" t="s">
        <v>22</v>
      </c>
      <c r="C2" t="s">
        <v>50</v>
      </c>
      <c r="D2" s="14" t="s">
        <v>71</v>
      </c>
      <c r="E2" s="14" t="s">
        <v>45</v>
      </c>
      <c r="F2" s="75" t="s">
        <v>101</v>
      </c>
      <c r="G2" s="95" t="s">
        <v>121</v>
      </c>
      <c r="H2" s="102" t="s">
        <v>134</v>
      </c>
      <c r="I2" s="97" t="s">
        <v>141</v>
      </c>
    </row>
    <row r="3" spans="1:9" x14ac:dyDescent="0.25">
      <c r="A3" t="s">
        <v>61</v>
      </c>
      <c r="B3" t="s">
        <v>24</v>
      </c>
      <c r="C3" t="s">
        <v>52</v>
      </c>
      <c r="D3" s="14" t="s">
        <v>77</v>
      </c>
      <c r="E3" s="14" t="s">
        <v>46</v>
      </c>
      <c r="F3" s="75" t="s">
        <v>102</v>
      </c>
      <c r="G3" s="96" t="s">
        <v>120</v>
      </c>
      <c r="H3" s="103" t="s">
        <v>133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127</v>
      </c>
      <c r="G4" s="95" t="s">
        <v>122</v>
      </c>
      <c r="H4" s="102" t="s">
        <v>143</v>
      </c>
      <c r="I4" s="95"/>
    </row>
    <row r="5" spans="1:9" x14ac:dyDescent="0.25">
      <c r="A5" t="s">
        <v>63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130</v>
      </c>
      <c r="G5" s="96" t="s">
        <v>125</v>
      </c>
      <c r="H5" s="102" t="s">
        <v>144</v>
      </c>
      <c r="I5" s="96"/>
    </row>
    <row r="6" spans="1:9" x14ac:dyDescent="0.25">
      <c r="A6" t="s">
        <v>88</v>
      </c>
      <c r="B6" t="s">
        <v>65</v>
      </c>
      <c r="C6" t="s">
        <v>87</v>
      </c>
      <c r="D6" s="14" t="s">
        <v>51</v>
      </c>
      <c r="E6" s="14" t="s">
        <v>51</v>
      </c>
      <c r="F6" s="75"/>
      <c r="G6" s="95"/>
      <c r="I6" s="95"/>
    </row>
    <row r="7" spans="1:9" x14ac:dyDescent="0.25">
      <c r="A7" t="s">
        <v>119</v>
      </c>
      <c r="B7" t="s">
        <v>66</v>
      </c>
      <c r="C7" t="s">
        <v>82</v>
      </c>
      <c r="D7" s="14" t="s">
        <v>53</v>
      </c>
      <c r="E7" s="14" t="s">
        <v>53</v>
      </c>
      <c r="F7" s="75"/>
    </row>
    <row r="8" spans="1:9" x14ac:dyDescent="0.25">
      <c r="A8" s="75" t="s">
        <v>126</v>
      </c>
      <c r="B8" t="s">
        <v>67</v>
      </c>
      <c r="C8" t="s">
        <v>83</v>
      </c>
      <c r="D8" s="14" t="s">
        <v>54</v>
      </c>
      <c r="E8" s="14" t="s">
        <v>54</v>
      </c>
      <c r="F8" s="75"/>
    </row>
    <row r="9" spans="1:9" x14ac:dyDescent="0.25">
      <c r="A9" s="75" t="s">
        <v>132</v>
      </c>
      <c r="B9" t="s">
        <v>68</v>
      </c>
      <c r="C9" t="s">
        <v>84</v>
      </c>
      <c r="D9" t="s">
        <v>79</v>
      </c>
      <c r="E9" t="s">
        <v>140</v>
      </c>
      <c r="F9" s="75"/>
    </row>
    <row r="10" spans="1:9" x14ac:dyDescent="0.25">
      <c r="A10" s="75" t="s">
        <v>142</v>
      </c>
      <c r="B10" t="s">
        <v>69</v>
      </c>
      <c r="C10" t="s">
        <v>107</v>
      </c>
      <c r="D10" t="s">
        <v>86</v>
      </c>
      <c r="E10" t="s">
        <v>94</v>
      </c>
      <c r="F10" s="75"/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  <c r="F11" s="75"/>
    </row>
    <row r="12" spans="1:9" x14ac:dyDescent="0.25">
      <c r="B12" t="s">
        <v>70</v>
      </c>
      <c r="C12" s="75" t="s">
        <v>98</v>
      </c>
      <c r="D12" s="14" t="s">
        <v>92</v>
      </c>
      <c r="E12" s="46" t="s">
        <v>139</v>
      </c>
      <c r="F12" s="75"/>
    </row>
    <row r="13" spans="1:9" x14ac:dyDescent="0.25">
      <c r="C13" t="s">
        <v>100</v>
      </c>
      <c r="D13" t="s">
        <v>93</v>
      </c>
      <c r="E13" s="75" t="s">
        <v>99</v>
      </c>
      <c r="F13" s="75"/>
    </row>
    <row r="14" spans="1:9" x14ac:dyDescent="0.25">
      <c r="C14" t="s">
        <v>111</v>
      </c>
      <c r="D14" s="63" t="s">
        <v>95</v>
      </c>
      <c r="E14" t="s">
        <v>103</v>
      </c>
      <c r="F14" s="75"/>
    </row>
    <row r="15" spans="1:9" x14ac:dyDescent="0.25">
      <c r="C15" t="s">
        <v>116</v>
      </c>
      <c r="D15" s="63" t="s">
        <v>105</v>
      </c>
      <c r="E15" s="75" t="s">
        <v>108</v>
      </c>
    </row>
    <row r="16" spans="1:9" x14ac:dyDescent="0.25">
      <c r="C16" s="75" t="s">
        <v>117</v>
      </c>
      <c r="D16" t="s">
        <v>106</v>
      </c>
      <c r="E16" t="s">
        <v>109</v>
      </c>
    </row>
    <row r="17" spans="1:5" x14ac:dyDescent="0.25">
      <c r="D17" s="63" t="s">
        <v>56</v>
      </c>
      <c r="E17" s="14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s="75" t="s">
        <v>128</v>
      </c>
      <c r="E19" s="75" t="s">
        <v>123</v>
      </c>
    </row>
    <row r="20" spans="1:5" x14ac:dyDescent="0.25">
      <c r="A20" s="77" t="s">
        <v>62</v>
      </c>
      <c r="B20" s="77" t="s">
        <v>77</v>
      </c>
      <c r="D20" t="s">
        <v>154</v>
      </c>
      <c r="E20" s="75" t="s">
        <v>129</v>
      </c>
    </row>
    <row r="21" spans="1:5" x14ac:dyDescent="0.25">
      <c r="D21" t="s">
        <v>138</v>
      </c>
      <c r="E21" s="75" t="s">
        <v>131</v>
      </c>
    </row>
    <row r="22" spans="1:5" x14ac:dyDescent="0.25">
      <c r="D22" s="75" t="s">
        <v>137</v>
      </c>
      <c r="E22" s="75" t="s">
        <v>135</v>
      </c>
    </row>
    <row r="23" spans="1:5" x14ac:dyDescent="0.25">
      <c r="D23" s="75" t="s">
        <v>146</v>
      </c>
      <c r="E23" t="s">
        <v>136</v>
      </c>
    </row>
    <row r="24" spans="1:5" x14ac:dyDescent="0.25">
      <c r="D24" s="75" t="s">
        <v>147</v>
      </c>
      <c r="E24" s="75" t="s">
        <v>137</v>
      </c>
    </row>
    <row r="25" spans="1:5" x14ac:dyDescent="0.25">
      <c r="D25" s="75" t="s">
        <v>148</v>
      </c>
      <c r="E25" s="75" t="s">
        <v>151</v>
      </c>
    </row>
    <row r="26" spans="1:5" x14ac:dyDescent="0.25">
      <c r="D26" s="75" t="s">
        <v>149</v>
      </c>
      <c r="E26" s="75" t="s">
        <v>152</v>
      </c>
    </row>
    <row r="27" spans="1:5" x14ac:dyDescent="0.25">
      <c r="D27" s="75" t="s">
        <v>150</v>
      </c>
      <c r="E27" t="s">
        <v>130</v>
      </c>
    </row>
    <row r="28" spans="1:5" x14ac:dyDescent="0.25">
      <c r="D28" s="75" t="s">
        <v>153</v>
      </c>
      <c r="E28" t="s">
        <v>158</v>
      </c>
    </row>
    <row r="29" spans="1:5" x14ac:dyDescent="0.25">
      <c r="D29" s="75" t="s">
        <v>155</v>
      </c>
      <c r="E29" s="75" t="s">
        <v>260</v>
      </c>
    </row>
    <row r="30" spans="1:5" x14ac:dyDescent="0.25">
      <c r="D30" s="75" t="s">
        <v>156</v>
      </c>
    </row>
    <row r="31" spans="1:5" x14ac:dyDescent="0.25">
      <c r="D31" s="75" t="s">
        <v>306</v>
      </c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2023-10-26T19:27:15Z</dcterms:modified>
</cp:coreProperties>
</file>