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T:\IPL\InstrumentsData\TripleDog 17O\Operating Conditions\Active Reactor\"/>
    </mc:Choice>
  </mc:AlternateContent>
  <bookViews>
    <workbookView xWindow="0" yWindow="0" windowWidth="26985" windowHeight="10815" activeTab="3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_xlnm._FilterDatabase" localSheetId="0" hidden="1">'All Data'!$E$1:$AN$1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SulfateStd">'Data sorting'!#REF!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56" i="10" l="1"/>
  <c r="AB156" i="10" s="1"/>
  <c r="AD156" i="10" s="1"/>
  <c r="AF156" i="10" s="1"/>
  <c r="AG156" i="10" s="1"/>
  <c r="AA156" i="10"/>
  <c r="AC156" i="10"/>
  <c r="AE156" i="10"/>
  <c r="AG155" i="10"/>
  <c r="Z155" i="10"/>
  <c r="AB155" i="10" s="1"/>
  <c r="AD155" i="10" s="1"/>
  <c r="AF155" i="10" s="1"/>
  <c r="AA155" i="10"/>
  <c r="AC155" i="10"/>
  <c r="AE155" i="10"/>
  <c r="AI154" i="10"/>
  <c r="AH154" i="10"/>
  <c r="Z154" i="10"/>
  <c r="AB154" i="10" s="1"/>
  <c r="AD154" i="10" s="1"/>
  <c r="AA154" i="10"/>
  <c r="AC154" i="10" s="1"/>
  <c r="AE154" i="10" s="1"/>
  <c r="Z153" i="10"/>
  <c r="AA153" i="10"/>
  <c r="AB153" i="10"/>
  <c r="AC153" i="10"/>
  <c r="AD153" i="10"/>
  <c r="AE153" i="10"/>
  <c r="AF153" i="10"/>
  <c r="AG153" i="10"/>
  <c r="Z152" i="10"/>
  <c r="AB152" i="10" s="1"/>
  <c r="AD152" i="10" s="1"/>
  <c r="AF152" i="10" s="1"/>
  <c r="AG152" i="10" s="1"/>
  <c r="AA152" i="10"/>
  <c r="AC152" i="10"/>
  <c r="AE152" i="10"/>
  <c r="AF154" i="10" l="1"/>
  <c r="AG154" i="10" s="1"/>
  <c r="AI151" i="10"/>
  <c r="AH151" i="10"/>
  <c r="Z151" i="10"/>
  <c r="AB151" i="10" s="1"/>
  <c r="AD151" i="10" s="1"/>
  <c r="AF151" i="10" s="1"/>
  <c r="AG151" i="10" s="1"/>
  <c r="AA151" i="10"/>
  <c r="AC151" i="10"/>
  <c r="AE151" i="10"/>
  <c r="Z150" i="10"/>
  <c r="AB150" i="10" s="1"/>
  <c r="AD150" i="10" s="1"/>
  <c r="AA150" i="10"/>
  <c r="AC150" i="10" s="1"/>
  <c r="AE150" i="10" s="1"/>
  <c r="AI149" i="10"/>
  <c r="AH149" i="10"/>
  <c r="Z149" i="10"/>
  <c r="AB149" i="10" s="1"/>
  <c r="AD149" i="10" s="1"/>
  <c r="AA149" i="10"/>
  <c r="AC149" i="10" s="1"/>
  <c r="AE149" i="10" s="1"/>
  <c r="Z148" i="10"/>
  <c r="AB148" i="10" s="1"/>
  <c r="AD148" i="10" s="1"/>
  <c r="AF148" i="10" s="1"/>
  <c r="AG148" i="10" s="1"/>
  <c r="AA148" i="10"/>
  <c r="AC148" i="10"/>
  <c r="AE148" i="10"/>
  <c r="AI147" i="10"/>
  <c r="AH147" i="10"/>
  <c r="Z147" i="10"/>
  <c r="AB147" i="10" s="1"/>
  <c r="AD147" i="10" s="1"/>
  <c r="AF147" i="10" s="1"/>
  <c r="AG147" i="10" s="1"/>
  <c r="AA147" i="10"/>
  <c r="AC147" i="10" s="1"/>
  <c r="AE147" i="10" s="1"/>
  <c r="Z146" i="10"/>
  <c r="AB146" i="10" s="1"/>
  <c r="AD146" i="10" s="1"/>
  <c r="AF146" i="10" s="1"/>
  <c r="AG146" i="10" s="1"/>
  <c r="AA146" i="10"/>
  <c r="AC146" i="10"/>
  <c r="AE146" i="10"/>
  <c r="AI145" i="10"/>
  <c r="AH145" i="10"/>
  <c r="Z145" i="10"/>
  <c r="AB145" i="10" s="1"/>
  <c r="AD145" i="10" s="1"/>
  <c r="AF145" i="10" s="1"/>
  <c r="AG145" i="10" s="1"/>
  <c r="AA145" i="10"/>
  <c r="AC145" i="10" s="1"/>
  <c r="AE145" i="10" s="1"/>
  <c r="Z144" i="10"/>
  <c r="AA144" i="10"/>
  <c r="AB144" i="10"/>
  <c r="AC144" i="10"/>
  <c r="AD144" i="10"/>
  <c r="AF144" i="10" s="1"/>
  <c r="AG144" i="10" s="1"/>
  <c r="AE144" i="10"/>
  <c r="AI143" i="10"/>
  <c r="AH143" i="10"/>
  <c r="Z143" i="10"/>
  <c r="AB143" i="10" s="1"/>
  <c r="AD143" i="10" s="1"/>
  <c r="AF143" i="10" s="1"/>
  <c r="AG143" i="10" s="1"/>
  <c r="AA143" i="10"/>
  <c r="AC143" i="10"/>
  <c r="AE143" i="10"/>
  <c r="Z142" i="10"/>
  <c r="AA142" i="10"/>
  <c r="AB142" i="10"/>
  <c r="AC142" i="10"/>
  <c r="AD142" i="10"/>
  <c r="AE142" i="10"/>
  <c r="AF142" i="10"/>
  <c r="AG142" i="10" s="1"/>
  <c r="Z141" i="10"/>
  <c r="AA141" i="10"/>
  <c r="AB141" i="10"/>
  <c r="AC141" i="10"/>
  <c r="AD141" i="10"/>
  <c r="AE141" i="10"/>
  <c r="AF141" i="10"/>
  <c r="AG141" i="10" s="1"/>
  <c r="AG140" i="10"/>
  <c r="Z140" i="10"/>
  <c r="AB140" i="10" s="1"/>
  <c r="AD140" i="10" s="1"/>
  <c r="AA140" i="10"/>
  <c r="AC140" i="10" s="1"/>
  <c r="AE140" i="10" s="1"/>
  <c r="Z139" i="10"/>
  <c r="AA139" i="10"/>
  <c r="AB139" i="10"/>
  <c r="AC139" i="10"/>
  <c r="AD139" i="10"/>
  <c r="AF139" i="10" s="1"/>
  <c r="AG139" i="10" s="1"/>
  <c r="AE139" i="10"/>
  <c r="AI138" i="10"/>
  <c r="AH138" i="10"/>
  <c r="AG138" i="10"/>
  <c r="Z138" i="10"/>
  <c r="AB138" i="10" s="1"/>
  <c r="AD138" i="10" s="1"/>
  <c r="AF138" i="10" s="1"/>
  <c r="AA138" i="10"/>
  <c r="AC138" i="10"/>
  <c r="AE138" i="10"/>
  <c r="Z137" i="10"/>
  <c r="AB137" i="10" s="1"/>
  <c r="AD137" i="10" s="1"/>
  <c r="AA137" i="10"/>
  <c r="AC137" i="10" s="1"/>
  <c r="AE137" i="10" s="1"/>
  <c r="Z136" i="10"/>
  <c r="AB136" i="10" s="1"/>
  <c r="AD136" i="10" s="1"/>
  <c r="AF136" i="10" s="1"/>
  <c r="AG136" i="10" s="1"/>
  <c r="AA136" i="10"/>
  <c r="AC136" i="10" s="1"/>
  <c r="AE136" i="10" s="1"/>
  <c r="AF150" i="10" l="1"/>
  <c r="AG150" i="10" s="1"/>
  <c r="AF149" i="10"/>
  <c r="AG149" i="10" s="1"/>
  <c r="AF140" i="10"/>
  <c r="AF137" i="10"/>
  <c r="AG137" i="10" s="1"/>
  <c r="AI135" i="10"/>
  <c r="AH135" i="10"/>
  <c r="Z135" i="10"/>
  <c r="AB135" i="10" s="1"/>
  <c r="AD135" i="10" s="1"/>
  <c r="AF135" i="10" s="1"/>
  <c r="AG135" i="10" s="1"/>
  <c r="AA135" i="10"/>
  <c r="AC135" i="10" s="1"/>
  <c r="AE135" i="10" s="1"/>
  <c r="Z134" i="10"/>
  <c r="AB134" i="10" s="1"/>
  <c r="AD134" i="10" s="1"/>
  <c r="AF134" i="10" s="1"/>
  <c r="AG134" i="10" s="1"/>
  <c r="AA134" i="10"/>
  <c r="AC134" i="10"/>
  <c r="AE134" i="10"/>
  <c r="Z133" i="10"/>
  <c r="AB133" i="10" s="1"/>
  <c r="AD133" i="10" s="1"/>
  <c r="AF133" i="10" s="1"/>
  <c r="AG133" i="10" s="1"/>
  <c r="AA133" i="10"/>
  <c r="AC133" i="10" s="1"/>
  <c r="AE133" i="10" s="1"/>
  <c r="AH132" i="10"/>
  <c r="AI132" i="10"/>
  <c r="Z132" i="10"/>
  <c r="AB132" i="10" s="1"/>
  <c r="AD132" i="10" s="1"/>
  <c r="AA132" i="10"/>
  <c r="AC132" i="10" s="1"/>
  <c r="AE132" i="10" s="1"/>
  <c r="Z131" i="10"/>
  <c r="AA131" i="10"/>
  <c r="AB131" i="10"/>
  <c r="AC131" i="10"/>
  <c r="AD131" i="10"/>
  <c r="AE131" i="10"/>
  <c r="AF131" i="10"/>
  <c r="AG131" i="10" s="1"/>
  <c r="AH130" i="10"/>
  <c r="AI130" i="10"/>
  <c r="Z130" i="10"/>
  <c r="AB130" i="10" s="1"/>
  <c r="AD130" i="10" s="1"/>
  <c r="AF130" i="10" s="1"/>
  <c r="AG130" i="10" s="1"/>
  <c r="AA130" i="10"/>
  <c r="AC130" i="10" s="1"/>
  <c r="AE130" i="10" s="1"/>
  <c r="Z129" i="10"/>
  <c r="AB129" i="10" s="1"/>
  <c r="AD129" i="10" s="1"/>
  <c r="AF129" i="10" s="1"/>
  <c r="AG129" i="10" s="1"/>
  <c r="AA129" i="10"/>
  <c r="AC129" i="10" s="1"/>
  <c r="AE129" i="10" s="1"/>
  <c r="AF132" i="10" l="1"/>
  <c r="AG132" i="10" s="1"/>
  <c r="AH128" i="10" l="1"/>
  <c r="AI128" i="10"/>
  <c r="Z128" i="10"/>
  <c r="AB128" i="10" s="1"/>
  <c r="AD128" i="10" s="1"/>
  <c r="AF128" i="10" s="1"/>
  <c r="AG128" i="10" s="1"/>
  <c r="AA128" i="10"/>
  <c r="AC128" i="10"/>
  <c r="AE128" i="10"/>
  <c r="Z127" i="10"/>
  <c r="AB127" i="10" s="1"/>
  <c r="AD127" i="10" s="1"/>
  <c r="AF127" i="10" s="1"/>
  <c r="AG127" i="10" s="1"/>
  <c r="AA127" i="10"/>
  <c r="AC127" i="10"/>
  <c r="AE127" i="10"/>
  <c r="AC18" i="9"/>
  <c r="AE18" i="9" s="1"/>
  <c r="AA18" i="9"/>
  <c r="Z18" i="9"/>
  <c r="AB18" i="9" s="1"/>
  <c r="AD18" i="9" s="1"/>
  <c r="AF18" i="9" s="1"/>
  <c r="AG18" i="9" s="1"/>
  <c r="AC17" i="9"/>
  <c r="AE17" i="9" s="1"/>
  <c r="AA17" i="9"/>
  <c r="Z17" i="9"/>
  <c r="AB17" i="9" s="1"/>
  <c r="AD17" i="9" s="1"/>
  <c r="AF17" i="9" s="1"/>
  <c r="AG17" i="9" s="1"/>
  <c r="AI126" i="10"/>
  <c r="AH126" i="10"/>
  <c r="Z126" i="10"/>
  <c r="AB126" i="10" s="1"/>
  <c r="AD126" i="10" s="1"/>
  <c r="AA126" i="10"/>
  <c r="AC126" i="10" s="1"/>
  <c r="AE126" i="10" s="1"/>
  <c r="Z125" i="10"/>
  <c r="AB125" i="10" s="1"/>
  <c r="AD125" i="10" s="1"/>
  <c r="AF125" i="10" s="1"/>
  <c r="AG125" i="10" s="1"/>
  <c r="AA125" i="10"/>
  <c r="AC125" i="10"/>
  <c r="AE125" i="10"/>
  <c r="AI18" i="9" l="1"/>
  <c r="AH18" i="9"/>
  <c r="AF126" i="10"/>
  <c r="AG126" i="10" s="1"/>
  <c r="AG18" i="8"/>
  <c r="Z18" i="8" l="1"/>
  <c r="AA18" i="8"/>
  <c r="AA21" i="8"/>
  <c r="Z21" i="8"/>
  <c r="Z124" i="10"/>
  <c r="AA124" i="10"/>
  <c r="AA4" i="7" l="1"/>
  <c r="Z4" i="7"/>
  <c r="Z123" i="10" l="1"/>
  <c r="Z20" i="8"/>
  <c r="Z19" i="8"/>
  <c r="Z122" i="10"/>
  <c r="Z121" i="10"/>
  <c r="AA123" i="10"/>
  <c r="AA20" i="8"/>
  <c r="AA19" i="8"/>
  <c r="AA121" i="10"/>
  <c r="AA122" i="10"/>
  <c r="Z30" i="7"/>
  <c r="Z31" i="7"/>
  <c r="Z120" i="10"/>
  <c r="AA30" i="7"/>
  <c r="AA120" i="10"/>
  <c r="AA31" i="7"/>
  <c r="Z15" i="9"/>
  <c r="Z14" i="9"/>
  <c r="Z16" i="9"/>
  <c r="Z119" i="10"/>
  <c r="AA16" i="9"/>
  <c r="AA15" i="9"/>
  <c r="AA14" i="9"/>
  <c r="AA119" i="10"/>
  <c r="Z29" i="7"/>
  <c r="Z118" i="10"/>
  <c r="AA118" i="10"/>
  <c r="AA29" i="7"/>
  <c r="AA26" i="7"/>
  <c r="AA117" i="10"/>
  <c r="AA28" i="7"/>
  <c r="AA114" i="10"/>
  <c r="AA116" i="10"/>
  <c r="AA115" i="10"/>
  <c r="AA109" i="10"/>
  <c r="AA108" i="10"/>
  <c r="AA103" i="10"/>
  <c r="AA97" i="10"/>
  <c r="AA13" i="9"/>
  <c r="AA11" i="9"/>
  <c r="AA69" i="10"/>
  <c r="AA66" i="10"/>
  <c r="AA62" i="10"/>
  <c r="AA90" i="10"/>
  <c r="AA77" i="10"/>
  <c r="AA113" i="10"/>
  <c r="AA111" i="10"/>
  <c r="AA105" i="10"/>
  <c r="AA101" i="10"/>
  <c r="AA100" i="10"/>
  <c r="AA94" i="10"/>
  <c r="AA86" i="10"/>
  <c r="AA83" i="10"/>
  <c r="AA79" i="10"/>
  <c r="AA76" i="10"/>
  <c r="AA12" i="9"/>
  <c r="AA71" i="10"/>
  <c r="AA10" i="9"/>
  <c r="AA70" i="10"/>
  <c r="AA65" i="10"/>
  <c r="AA96" i="10"/>
  <c r="AA78" i="10"/>
  <c r="AA64" i="10"/>
  <c r="AA104" i="10"/>
  <c r="AA102" i="10"/>
  <c r="AA98" i="10"/>
  <c r="AA93" i="10"/>
  <c r="AA91" i="10"/>
  <c r="AA89" i="10"/>
  <c r="AA85" i="10"/>
  <c r="AA82" i="10"/>
  <c r="AA75" i="10"/>
  <c r="AA80" i="10"/>
  <c r="AA9" i="9"/>
  <c r="AA68" i="10"/>
  <c r="AA99" i="10"/>
  <c r="AA73" i="10"/>
  <c r="AA110" i="10"/>
  <c r="AA106" i="10"/>
  <c r="AA95" i="10"/>
  <c r="AA88" i="10"/>
  <c r="AA87" i="10"/>
  <c r="AA81" i="10"/>
  <c r="AA74" i="10"/>
  <c r="AA92" i="10"/>
  <c r="AA107" i="10"/>
  <c r="AA8" i="9"/>
  <c r="AA84" i="10"/>
  <c r="AA72" i="10"/>
  <c r="AA67" i="10"/>
  <c r="AA63" i="10"/>
  <c r="AA112" i="10"/>
  <c r="AA58" i="10"/>
  <c r="AA54" i="10"/>
  <c r="AA52" i="10"/>
  <c r="AA48" i="10"/>
  <c r="AA4" i="9"/>
  <c r="AA6" i="9"/>
  <c r="AA61" i="10"/>
  <c r="AA57" i="10"/>
  <c r="AA53" i="10"/>
  <c r="AA51" i="10"/>
  <c r="AA47" i="10"/>
  <c r="AA59" i="10"/>
  <c r="AA5" i="9"/>
  <c r="AA7" i="9"/>
  <c r="AA3" i="9"/>
  <c r="AA2" i="9"/>
  <c r="AA55" i="10"/>
  <c r="AA46" i="10"/>
  <c r="AA60" i="10"/>
  <c r="AA56" i="10"/>
  <c r="AA50" i="10"/>
  <c r="AA45" i="10"/>
  <c r="AA49" i="10"/>
  <c r="AA39" i="10"/>
  <c r="AA35" i="10"/>
  <c r="AA42" i="10"/>
  <c r="AA43" i="10"/>
  <c r="AA38" i="10"/>
  <c r="AA34" i="10"/>
  <c r="AA37" i="10"/>
  <c r="AA41" i="10"/>
  <c r="AA33" i="10"/>
  <c r="AA40" i="10"/>
  <c r="AA36" i="10"/>
  <c r="AA44" i="10"/>
  <c r="AA32" i="10"/>
  <c r="AA29" i="10"/>
  <c r="AA31" i="10"/>
  <c r="AA30" i="10"/>
  <c r="AA27" i="10"/>
  <c r="AA28" i="10"/>
  <c r="AA26" i="10"/>
  <c r="AA25" i="10"/>
  <c r="Z26" i="7"/>
  <c r="Z117" i="10"/>
  <c r="Z28" i="7"/>
  <c r="Z116" i="10"/>
  <c r="Z115" i="10"/>
  <c r="Z114" i="10"/>
  <c r="Z113" i="10"/>
  <c r="Z111" i="10"/>
  <c r="Z105" i="10"/>
  <c r="Z101" i="10"/>
  <c r="Z100" i="10"/>
  <c r="Z94" i="10"/>
  <c r="Z86" i="10"/>
  <c r="Z83" i="10"/>
  <c r="Z79" i="10"/>
  <c r="Z76" i="10"/>
  <c r="Z13" i="9"/>
  <c r="Z11" i="9"/>
  <c r="Z70" i="10"/>
  <c r="Z65" i="10"/>
  <c r="Z95" i="10"/>
  <c r="Z66" i="10"/>
  <c r="Z104" i="10"/>
  <c r="Z102" i="10"/>
  <c r="Z98" i="10"/>
  <c r="Z93" i="10"/>
  <c r="Z91" i="10"/>
  <c r="Z89" i="10"/>
  <c r="Z85" i="10"/>
  <c r="Z82" i="10"/>
  <c r="Z75" i="10"/>
  <c r="Z62" i="10"/>
  <c r="Z96" i="10"/>
  <c r="Z10" i="9"/>
  <c r="Z78" i="10"/>
  <c r="Z71" i="10"/>
  <c r="Z68" i="10"/>
  <c r="Z64" i="10"/>
  <c r="Z88" i="10"/>
  <c r="Z87" i="10"/>
  <c r="Z74" i="10"/>
  <c r="Z106" i="10"/>
  <c r="Z81" i="10"/>
  <c r="Z8" i="9"/>
  <c r="Z107" i="10"/>
  <c r="Z12" i="9"/>
  <c r="Z9" i="9"/>
  <c r="Z84" i="10"/>
  <c r="Z72" i="10"/>
  <c r="Z67" i="10"/>
  <c r="Z63" i="10"/>
  <c r="Z112" i="10"/>
  <c r="Z110" i="10"/>
  <c r="Z99" i="10"/>
  <c r="Z92" i="10"/>
  <c r="Z90" i="10"/>
  <c r="Z80" i="10"/>
  <c r="Z77" i="10"/>
  <c r="Z73" i="10"/>
  <c r="Z109" i="10"/>
  <c r="Z108" i="10"/>
  <c r="Z103" i="10"/>
  <c r="Z97" i="10"/>
  <c r="Z69" i="10"/>
  <c r="Z5" i="9"/>
  <c r="Z61" i="10"/>
  <c r="Z57" i="10"/>
  <c r="Z53" i="10"/>
  <c r="Z51" i="10"/>
  <c r="Z47" i="10"/>
  <c r="Z6" i="9"/>
  <c r="Z58" i="10"/>
  <c r="Z4" i="9"/>
  <c r="Z55" i="10"/>
  <c r="Z46" i="10"/>
  <c r="Z2" i="9"/>
  <c r="Z60" i="10"/>
  <c r="Z56" i="10"/>
  <c r="Z50" i="10"/>
  <c r="Z45" i="10"/>
  <c r="Z59" i="10"/>
  <c r="Z48" i="10"/>
  <c r="Z7" i="9"/>
  <c r="Z3" i="9"/>
  <c r="Z49" i="10"/>
  <c r="Z54" i="10"/>
  <c r="Z52" i="10"/>
  <c r="Z42" i="10"/>
  <c r="Z38" i="10"/>
  <c r="Z34" i="10"/>
  <c r="Z36" i="10"/>
  <c r="Z41" i="10"/>
  <c r="Z37" i="10"/>
  <c r="Z33" i="10"/>
  <c r="Z44" i="10"/>
  <c r="Z35" i="10"/>
  <c r="Z40" i="10"/>
  <c r="Z32" i="10"/>
  <c r="Z43" i="10"/>
  <c r="Z39" i="10"/>
  <c r="Z29" i="10"/>
  <c r="Z31" i="10"/>
  <c r="Z30" i="10"/>
  <c r="Z28" i="10"/>
  <c r="Z26" i="10"/>
  <c r="Z27" i="10"/>
  <c r="Z25" i="10"/>
  <c r="Z24" i="10"/>
  <c r="AA24" i="10"/>
  <c r="Z25" i="7"/>
  <c r="Z23" i="10"/>
  <c r="AA25" i="7"/>
  <c r="AA23" i="10"/>
  <c r="Z12" i="10"/>
  <c r="Z24" i="7"/>
  <c r="Z22" i="10"/>
  <c r="Z16" i="8"/>
  <c r="Z14" i="8"/>
  <c r="Z21" i="10"/>
  <c r="Z19" i="10"/>
  <c r="Z15" i="8"/>
  <c r="Z20" i="10"/>
  <c r="Z18" i="10"/>
  <c r="Z11" i="8"/>
  <c r="Z12" i="8"/>
  <c r="Z17" i="10"/>
  <c r="Z10" i="8"/>
  <c r="Z9" i="8"/>
  <c r="AA20" i="7"/>
  <c r="AA24" i="7"/>
  <c r="AA22" i="10"/>
  <c r="AA20" i="10"/>
  <c r="AA14" i="8"/>
  <c r="AA19" i="10"/>
  <c r="AA15" i="8"/>
  <c r="AA16" i="8"/>
  <c r="AA21" i="10"/>
  <c r="AA18" i="10"/>
  <c r="AA11" i="8"/>
  <c r="AA17" i="10"/>
  <c r="AA12" i="8"/>
  <c r="AA10" i="8"/>
  <c r="AA15" i="10"/>
  <c r="Z15" i="10"/>
  <c r="AA9" i="8"/>
  <c r="AA16" i="10"/>
  <c r="Z16" i="10"/>
  <c r="AA14" i="10"/>
  <c r="Z14" i="10"/>
  <c r="Z22" i="7"/>
  <c r="AA22" i="7"/>
  <c r="Z21" i="7"/>
  <c r="AA21" i="7"/>
  <c r="Z13" i="10"/>
  <c r="AA13" i="10"/>
  <c r="AA12" i="10"/>
  <c r="Z20" i="7"/>
  <c r="AA19" i="7"/>
  <c r="Z19" i="7"/>
  <c r="AB4" i="7" l="1"/>
  <c r="AA11" i="10" l="1"/>
  <c r="AA10" i="10"/>
  <c r="AA9" i="10"/>
  <c r="AA8" i="10"/>
  <c r="AA7" i="10"/>
  <c r="Z11" i="10"/>
  <c r="Z10" i="10"/>
  <c r="Z9" i="10"/>
  <c r="Z8" i="10"/>
  <c r="Z7" i="10"/>
  <c r="AA39" i="7" l="1"/>
  <c r="Z39" i="7"/>
  <c r="AA26" i="8"/>
  <c r="Z26" i="8"/>
  <c r="AN11" i="7" l="1"/>
  <c r="AN4" i="7" l="1"/>
  <c r="AM11" i="7" l="1"/>
  <c r="AM4" i="7" l="1"/>
  <c r="AM10" i="7"/>
  <c r="AN12" i="7" s="1"/>
  <c r="AC18" i="8" s="1"/>
  <c r="AE18" i="8" s="1"/>
  <c r="AM3" i="7"/>
  <c r="AC124" i="10" l="1"/>
  <c r="AE124" i="10" s="1"/>
  <c r="AC21" i="8"/>
  <c r="AE21" i="8" s="1"/>
  <c r="AC20" i="8"/>
  <c r="AE20" i="8" s="1"/>
  <c r="AC123" i="10"/>
  <c r="AE123" i="10" s="1"/>
  <c r="AC19" i="8"/>
  <c r="AE19" i="8" s="1"/>
  <c r="AC122" i="10"/>
  <c r="AE122" i="10" s="1"/>
  <c r="AC121" i="10"/>
  <c r="AE121" i="10" s="1"/>
  <c r="AC30" i="7"/>
  <c r="AE30" i="7" s="1"/>
  <c r="AC31" i="7"/>
  <c r="AE31" i="7" s="1"/>
  <c r="AC120" i="10"/>
  <c r="AE120" i="10" s="1"/>
  <c r="AC14" i="9"/>
  <c r="AE14" i="9" s="1"/>
  <c r="AC119" i="10"/>
  <c r="AE119" i="10" s="1"/>
  <c r="AC16" i="9"/>
  <c r="AE16" i="9" s="1"/>
  <c r="AC15" i="9"/>
  <c r="AE15" i="9" s="1"/>
  <c r="AC29" i="7"/>
  <c r="AE29" i="7" s="1"/>
  <c r="AC118" i="10"/>
  <c r="AE118" i="10" s="1"/>
  <c r="AC26" i="7"/>
  <c r="AE26" i="7" s="1"/>
  <c r="AC28" i="10"/>
  <c r="AE28" i="10" s="1"/>
  <c r="AC27" i="10"/>
  <c r="AE27" i="10" s="1"/>
  <c r="AC9" i="9"/>
  <c r="AE9" i="9" s="1"/>
  <c r="AC61" i="10"/>
  <c r="AE61" i="10" s="1"/>
  <c r="AC101" i="10"/>
  <c r="AE101" i="10" s="1"/>
  <c r="AC67" i="10"/>
  <c r="AE67" i="10" s="1"/>
  <c r="AC69" i="10"/>
  <c r="AE69" i="10" s="1"/>
  <c r="AC4" i="9"/>
  <c r="AE4" i="9" s="1"/>
  <c r="AC111" i="10"/>
  <c r="AE111" i="10" s="1"/>
  <c r="AC68" i="10"/>
  <c r="AE68" i="10" s="1"/>
  <c r="AC48" i="10"/>
  <c r="AE48" i="10" s="1"/>
  <c r="AC113" i="10"/>
  <c r="AE113" i="10" s="1"/>
  <c r="AC44" i="10"/>
  <c r="AE44" i="10" s="1"/>
  <c r="AC85" i="10"/>
  <c r="AE85" i="10" s="1"/>
  <c r="AC66" i="10"/>
  <c r="AE66" i="10" s="1"/>
  <c r="AC97" i="10"/>
  <c r="AE97" i="10" s="1"/>
  <c r="AC86" i="10"/>
  <c r="AE86" i="10" s="1"/>
  <c r="AC84" i="10"/>
  <c r="AE84" i="10" s="1"/>
  <c r="AC78" i="10"/>
  <c r="AE78" i="10" s="1"/>
  <c r="AC83" i="10"/>
  <c r="AE83" i="10" s="1"/>
  <c r="AC12" i="9"/>
  <c r="AE12" i="9" s="1"/>
  <c r="AC6" i="9"/>
  <c r="AE6" i="9" s="1"/>
  <c r="AC76" i="10"/>
  <c r="AE76" i="10" s="1"/>
  <c r="AC79" i="10"/>
  <c r="AE79" i="10" s="1"/>
  <c r="AC40" i="10"/>
  <c r="AE40" i="10" s="1"/>
  <c r="AC91" i="10"/>
  <c r="AE91" i="10" s="1"/>
  <c r="AC33" i="10"/>
  <c r="AE33" i="10" s="1"/>
  <c r="AC93" i="10"/>
  <c r="AE93" i="10" s="1"/>
  <c r="AC63" i="10"/>
  <c r="AE63" i="10" s="1"/>
  <c r="AC8" i="9"/>
  <c r="AE8" i="9" s="1"/>
  <c r="AC72" i="10"/>
  <c r="AE72" i="10" s="1"/>
  <c r="AC43" i="10"/>
  <c r="AE43" i="10" s="1"/>
  <c r="AC60" i="10"/>
  <c r="AE60" i="10" s="1"/>
  <c r="AC73" i="10"/>
  <c r="AE73" i="10" s="1"/>
  <c r="AC32" i="10"/>
  <c r="AE32" i="10" s="1"/>
  <c r="AC77" i="10"/>
  <c r="AE77" i="10" s="1"/>
  <c r="AC34" i="10"/>
  <c r="AE34" i="10" s="1"/>
  <c r="AC64" i="10"/>
  <c r="AE64" i="10" s="1"/>
  <c r="AC11" i="9"/>
  <c r="AE11" i="9" s="1"/>
  <c r="AC50" i="10"/>
  <c r="AE50" i="10" s="1"/>
  <c r="AC56" i="10"/>
  <c r="AE56" i="10" s="1"/>
  <c r="AC3" i="9"/>
  <c r="AE3" i="9" s="1"/>
  <c r="AC59" i="10"/>
  <c r="AE59" i="10" s="1"/>
  <c r="AC35" i="10"/>
  <c r="AE35" i="10" s="1"/>
  <c r="AC96" i="10"/>
  <c r="AE96" i="10" s="1"/>
  <c r="AC39" i="10"/>
  <c r="AE39" i="10" s="1"/>
  <c r="AC65" i="10"/>
  <c r="AE65" i="10" s="1"/>
  <c r="AC13" i="9"/>
  <c r="AE13" i="9" s="1"/>
  <c r="AC106" i="10"/>
  <c r="AE106" i="10" s="1"/>
  <c r="AC107" i="10"/>
  <c r="AE107" i="10" s="1"/>
  <c r="AC103" i="10"/>
  <c r="AE103" i="10" s="1"/>
  <c r="AC92" i="10"/>
  <c r="AE92" i="10" s="1"/>
  <c r="AC108" i="10"/>
  <c r="AE108" i="10" s="1"/>
  <c r="AC47" i="10"/>
  <c r="AE47" i="10" s="1"/>
  <c r="AC117" i="10"/>
  <c r="AE117" i="10" s="1"/>
  <c r="AC88" i="10"/>
  <c r="AE88" i="10" s="1"/>
  <c r="AC26" i="10"/>
  <c r="AE26" i="10" s="1"/>
  <c r="AC105" i="10"/>
  <c r="AE105" i="10" s="1"/>
  <c r="AC25" i="10"/>
  <c r="AE25" i="10" s="1"/>
  <c r="AC51" i="10"/>
  <c r="AE51" i="10" s="1"/>
  <c r="AC55" i="10"/>
  <c r="AE55" i="10" s="1"/>
  <c r="AC10" i="9"/>
  <c r="AE10" i="9" s="1"/>
  <c r="AC2" i="9"/>
  <c r="AE2" i="9" s="1"/>
  <c r="AC71" i="10"/>
  <c r="AE71" i="10" s="1"/>
  <c r="AC95" i="10"/>
  <c r="AE95" i="10" s="1"/>
  <c r="AC31" i="10"/>
  <c r="AE31" i="10" s="1"/>
  <c r="AC110" i="10"/>
  <c r="AE110" i="10" s="1"/>
  <c r="AC38" i="10"/>
  <c r="AE38" i="10" s="1"/>
  <c r="AC115" i="10"/>
  <c r="AE115" i="10" s="1"/>
  <c r="AC70" i="10"/>
  <c r="AE70" i="10" s="1"/>
  <c r="AC109" i="10"/>
  <c r="AE109" i="10" s="1"/>
  <c r="AC116" i="10"/>
  <c r="AE116" i="10" s="1"/>
  <c r="AC99" i="10"/>
  <c r="AE99" i="10" s="1"/>
  <c r="AC81" i="10"/>
  <c r="AE81" i="10" s="1"/>
  <c r="AC53" i="10"/>
  <c r="AE53" i="10" s="1"/>
  <c r="AC94" i="10"/>
  <c r="AE94" i="10" s="1"/>
  <c r="AC46" i="10"/>
  <c r="AE46" i="10" s="1"/>
  <c r="AC57" i="10"/>
  <c r="AE57" i="10" s="1"/>
  <c r="AC100" i="10"/>
  <c r="AE100" i="10" s="1"/>
  <c r="AC54" i="10"/>
  <c r="AE54" i="10" s="1"/>
  <c r="AC30" i="10"/>
  <c r="AE30" i="10" s="1"/>
  <c r="AC80" i="10"/>
  <c r="AE80" i="10" s="1"/>
  <c r="AC37" i="10"/>
  <c r="AE37" i="10" s="1"/>
  <c r="AC102" i="10"/>
  <c r="AE102" i="10" s="1"/>
  <c r="AC29" i="10"/>
  <c r="AE29" i="10" s="1"/>
  <c r="AC75" i="10"/>
  <c r="AE75" i="10" s="1"/>
  <c r="AC28" i="7"/>
  <c r="AE28" i="7" s="1"/>
  <c r="AC82" i="10"/>
  <c r="AE82" i="10" s="1"/>
  <c r="AC52" i="10"/>
  <c r="AE52" i="10" s="1"/>
  <c r="AC104" i="10"/>
  <c r="AE104" i="10" s="1"/>
  <c r="AC49" i="10"/>
  <c r="AE49" i="10" s="1"/>
  <c r="AC7" i="9"/>
  <c r="AE7" i="9" s="1"/>
  <c r="AC87" i="10"/>
  <c r="AE87" i="10" s="1"/>
  <c r="AC114" i="10"/>
  <c r="AE114" i="10" s="1"/>
  <c r="AC36" i="10"/>
  <c r="AE36" i="10" s="1"/>
  <c r="AC42" i="10"/>
  <c r="AE42" i="10" s="1"/>
  <c r="AC58" i="10"/>
  <c r="AE58" i="10" s="1"/>
  <c r="AC89" i="10"/>
  <c r="AE89" i="10" s="1"/>
  <c r="AC112" i="10"/>
  <c r="AE112" i="10" s="1"/>
  <c r="AC62" i="10"/>
  <c r="AE62" i="10" s="1"/>
  <c r="AC90" i="10"/>
  <c r="AE90" i="10" s="1"/>
  <c r="AC41" i="10"/>
  <c r="AE41" i="10" s="1"/>
  <c r="AC98" i="10"/>
  <c r="AE98" i="10" s="1"/>
  <c r="AC45" i="10"/>
  <c r="AE45" i="10" s="1"/>
  <c r="AC74" i="10"/>
  <c r="AE74" i="10" s="1"/>
  <c r="AC5" i="9"/>
  <c r="AE5" i="9" s="1"/>
  <c r="AC24" i="10"/>
  <c r="AE24" i="10" s="1"/>
  <c r="AC23" i="10"/>
  <c r="AE23" i="10" s="1"/>
  <c r="AC25" i="7"/>
  <c r="AE25" i="7" s="1"/>
  <c r="AC22" i="10"/>
  <c r="AE22" i="10" s="1"/>
  <c r="AC24" i="7"/>
  <c r="AE24" i="7" s="1"/>
  <c r="AC16" i="8"/>
  <c r="AE16" i="8" s="1"/>
  <c r="AC21" i="10"/>
  <c r="AE21" i="10" s="1"/>
  <c r="AC20" i="10"/>
  <c r="AE20" i="10" s="1"/>
  <c r="AC15" i="8"/>
  <c r="AE15" i="8" s="1"/>
  <c r="AC19" i="10"/>
  <c r="AE19" i="10" s="1"/>
  <c r="AC14" i="8"/>
  <c r="AE14" i="8" s="1"/>
  <c r="AC18" i="10"/>
  <c r="AE18" i="10" s="1"/>
  <c r="AC12" i="8"/>
  <c r="AE12" i="8" s="1"/>
  <c r="AN6" i="7"/>
  <c r="AB18" i="8" s="1"/>
  <c r="AD18" i="8" s="1"/>
  <c r="AF18" i="8" s="1"/>
  <c r="AC11" i="8"/>
  <c r="AE11" i="8" s="1"/>
  <c r="AC17" i="10"/>
  <c r="AE17" i="10" s="1"/>
  <c r="AC16" i="10"/>
  <c r="AE16" i="10" s="1"/>
  <c r="AC10" i="8"/>
  <c r="AE10" i="8" s="1"/>
  <c r="AC15" i="10"/>
  <c r="AE15" i="10" s="1"/>
  <c r="AC9" i="8"/>
  <c r="AE9" i="8" s="1"/>
  <c r="AC14" i="10"/>
  <c r="AE14" i="10" s="1"/>
  <c r="AC22" i="7"/>
  <c r="AE22" i="7" s="1"/>
  <c r="AC13" i="10"/>
  <c r="AE13" i="10" s="1"/>
  <c r="AC21" i="7"/>
  <c r="AE21" i="7" s="1"/>
  <c r="AC19" i="7"/>
  <c r="AC20" i="7"/>
  <c r="AE20" i="7" s="1"/>
  <c r="AC12" i="10"/>
  <c r="AE12" i="10" s="1"/>
  <c r="AC11" i="10"/>
  <c r="AE11" i="10" s="1"/>
  <c r="AC9" i="10"/>
  <c r="AE9" i="10" s="1"/>
  <c r="AC8" i="10"/>
  <c r="AE8" i="10" s="1"/>
  <c r="AC10" i="10"/>
  <c r="AE10" i="10" s="1"/>
  <c r="AC7" i="10"/>
  <c r="AE7" i="10" s="1"/>
  <c r="AB21" i="8" l="1"/>
  <c r="AD21" i="8" s="1"/>
  <c r="AF21" i="8" s="1"/>
  <c r="AG21" i="8" s="1"/>
  <c r="AB124" i="10"/>
  <c r="AD124" i="10" s="1"/>
  <c r="AF124" i="10" s="1"/>
  <c r="AG124" i="10" s="1"/>
  <c r="AB20" i="8"/>
  <c r="AD20" i="8" s="1"/>
  <c r="AF20" i="8" s="1"/>
  <c r="AG20" i="8" s="1"/>
  <c r="AB123" i="10"/>
  <c r="AD123" i="10" s="1"/>
  <c r="AF123" i="10" s="1"/>
  <c r="AG123" i="10" s="1"/>
  <c r="AB19" i="8"/>
  <c r="AD19" i="8" s="1"/>
  <c r="AF19" i="8" s="1"/>
  <c r="AG19" i="8" s="1"/>
  <c r="AB122" i="10"/>
  <c r="AD122" i="10" s="1"/>
  <c r="AF122" i="10" s="1"/>
  <c r="AG122" i="10" s="1"/>
  <c r="AB121" i="10"/>
  <c r="AD121" i="10" s="1"/>
  <c r="AF121" i="10" s="1"/>
  <c r="AG121" i="10" s="1"/>
  <c r="AB30" i="7"/>
  <c r="AD30" i="7" s="1"/>
  <c r="AF30" i="7" s="1"/>
  <c r="AG30" i="7" s="1"/>
  <c r="AB120" i="10"/>
  <c r="AD120" i="10" s="1"/>
  <c r="AF120" i="10" s="1"/>
  <c r="AG120" i="10" s="1"/>
  <c r="AB31" i="7"/>
  <c r="AD31" i="7" s="1"/>
  <c r="AF31" i="7" s="1"/>
  <c r="AG31" i="7" s="1"/>
  <c r="AB13" i="10"/>
  <c r="AD13" i="10" s="1"/>
  <c r="AF13" i="10" s="1"/>
  <c r="AG13" i="10" s="1"/>
  <c r="AB15" i="9"/>
  <c r="AD15" i="9" s="1"/>
  <c r="AF15" i="9" s="1"/>
  <c r="AG15" i="9" s="1"/>
  <c r="AB119" i="10"/>
  <c r="AD119" i="10" s="1"/>
  <c r="AF119" i="10" s="1"/>
  <c r="AG119" i="10" s="1"/>
  <c r="AB16" i="9"/>
  <c r="AD16" i="9" s="1"/>
  <c r="AF16" i="9" s="1"/>
  <c r="AG16" i="9" s="1"/>
  <c r="AB14" i="9"/>
  <c r="AD14" i="9" s="1"/>
  <c r="AF14" i="9" s="1"/>
  <c r="AG14" i="9" s="1"/>
  <c r="AB118" i="10"/>
  <c r="AD118" i="10" s="1"/>
  <c r="AF118" i="10" s="1"/>
  <c r="AG118" i="10" s="1"/>
  <c r="AB29" i="7"/>
  <c r="AD29" i="7" s="1"/>
  <c r="AF29" i="7" s="1"/>
  <c r="AG29" i="7" s="1"/>
  <c r="AB26" i="7"/>
  <c r="AD26" i="7" s="1"/>
  <c r="AF26" i="7" s="1"/>
  <c r="AG26" i="7" s="1"/>
  <c r="AB4" i="9"/>
  <c r="AD4" i="9" s="1"/>
  <c r="AF4" i="9" s="1"/>
  <c r="AG4" i="9" s="1"/>
  <c r="AB35" i="10"/>
  <c r="AD35" i="10" s="1"/>
  <c r="AF35" i="10" s="1"/>
  <c r="AG35" i="10" s="1"/>
  <c r="AB87" i="10"/>
  <c r="AD87" i="10" s="1"/>
  <c r="AF87" i="10" s="1"/>
  <c r="AG87" i="10" s="1"/>
  <c r="AB44" i="10"/>
  <c r="AD44" i="10" s="1"/>
  <c r="AF44" i="10" s="1"/>
  <c r="AG44" i="10" s="1"/>
  <c r="AB88" i="10"/>
  <c r="AD88" i="10" s="1"/>
  <c r="AF88" i="10" s="1"/>
  <c r="AG88" i="10" s="1"/>
  <c r="AB103" i="10"/>
  <c r="AD103" i="10" s="1"/>
  <c r="AF103" i="10" s="1"/>
  <c r="AG103" i="10" s="1"/>
  <c r="AB13" i="9"/>
  <c r="AD13" i="9" s="1"/>
  <c r="AF13" i="9" s="1"/>
  <c r="AG13" i="9" s="1"/>
  <c r="AB110" i="10"/>
  <c r="AD110" i="10" s="1"/>
  <c r="AF110" i="10" s="1"/>
  <c r="AG110" i="10" s="1"/>
  <c r="AB105" i="10"/>
  <c r="AD105" i="10" s="1"/>
  <c r="AF105" i="10" s="1"/>
  <c r="AG105" i="10" s="1"/>
  <c r="AB109" i="10"/>
  <c r="AD109" i="10" s="1"/>
  <c r="AF109" i="10" s="1"/>
  <c r="AG109" i="10" s="1"/>
  <c r="AB76" i="10"/>
  <c r="AD76" i="10" s="1"/>
  <c r="AF76" i="10" s="1"/>
  <c r="AG76" i="10" s="1"/>
  <c r="AB57" i="10"/>
  <c r="AD57" i="10" s="1"/>
  <c r="AF57" i="10" s="1"/>
  <c r="AG57" i="10" s="1"/>
  <c r="AB34" i="10"/>
  <c r="AD34" i="10" s="1"/>
  <c r="AF34" i="10" s="1"/>
  <c r="AG34" i="10" s="1"/>
  <c r="AB112" i="10"/>
  <c r="AD112" i="10" s="1"/>
  <c r="AF112" i="10" s="1"/>
  <c r="AG112" i="10" s="1"/>
  <c r="AB111" i="10"/>
  <c r="AD111" i="10" s="1"/>
  <c r="AF111" i="10" s="1"/>
  <c r="AG111" i="10" s="1"/>
  <c r="AB79" i="10"/>
  <c r="AD79" i="10" s="1"/>
  <c r="AF79" i="10" s="1"/>
  <c r="AG79" i="10" s="1"/>
  <c r="AB48" i="10"/>
  <c r="AD48" i="10" s="1"/>
  <c r="AF48" i="10" s="1"/>
  <c r="AG48" i="10" s="1"/>
  <c r="AB102" i="10"/>
  <c r="AD102" i="10" s="1"/>
  <c r="AF102" i="10" s="1"/>
  <c r="AG102" i="10" s="1"/>
  <c r="AB61" i="10"/>
  <c r="AD61" i="10" s="1"/>
  <c r="AF61" i="10" s="1"/>
  <c r="AG61" i="10" s="1"/>
  <c r="AB77" i="10"/>
  <c r="AD77" i="10" s="1"/>
  <c r="AF77" i="10" s="1"/>
  <c r="AG77" i="10" s="1"/>
  <c r="AB5" i="9"/>
  <c r="AD5" i="9" s="1"/>
  <c r="AF5" i="9" s="1"/>
  <c r="AG5" i="9" s="1"/>
  <c r="AB80" i="10"/>
  <c r="AD80" i="10" s="1"/>
  <c r="AF80" i="10" s="1"/>
  <c r="AG80" i="10" s="1"/>
  <c r="AB72" i="10"/>
  <c r="AD72" i="10" s="1"/>
  <c r="AF72" i="10" s="1"/>
  <c r="AG72" i="10" s="1"/>
  <c r="AB89" i="10"/>
  <c r="AD89" i="10" s="1"/>
  <c r="AF89" i="10" s="1"/>
  <c r="AG89" i="10" s="1"/>
  <c r="AB7" i="9"/>
  <c r="AD7" i="9" s="1"/>
  <c r="AF7" i="9" s="1"/>
  <c r="AG7" i="9" s="1"/>
  <c r="AB65" i="10"/>
  <c r="AD65" i="10" s="1"/>
  <c r="AF65" i="10" s="1"/>
  <c r="AG65" i="10" s="1"/>
  <c r="AB75" i="10"/>
  <c r="AD75" i="10" s="1"/>
  <c r="AF75" i="10" s="1"/>
  <c r="AG75" i="10" s="1"/>
  <c r="AB42" i="10"/>
  <c r="AD42" i="10" s="1"/>
  <c r="AF42" i="10" s="1"/>
  <c r="AG42" i="10" s="1"/>
  <c r="AB40" i="10"/>
  <c r="AD40" i="10" s="1"/>
  <c r="AF40" i="10" s="1"/>
  <c r="AG40" i="10" s="1"/>
  <c r="AB52" i="10"/>
  <c r="AD52" i="10" s="1"/>
  <c r="AF52" i="10" s="1"/>
  <c r="AG52" i="10" s="1"/>
  <c r="AB38" i="10"/>
  <c r="AD38" i="10" s="1"/>
  <c r="AF38" i="10" s="1"/>
  <c r="AG38" i="10" s="1"/>
  <c r="AB99" i="10"/>
  <c r="AD99" i="10" s="1"/>
  <c r="AF99" i="10" s="1"/>
  <c r="AG99" i="10" s="1"/>
  <c r="AB101" i="10"/>
  <c r="AD101" i="10" s="1"/>
  <c r="AF101" i="10" s="1"/>
  <c r="AG101" i="10" s="1"/>
  <c r="AB33" i="10"/>
  <c r="AD33" i="10" s="1"/>
  <c r="AF33" i="10" s="1"/>
  <c r="AG33" i="10" s="1"/>
  <c r="AB73" i="10"/>
  <c r="AD73" i="10" s="1"/>
  <c r="AF73" i="10" s="1"/>
  <c r="AG73" i="10" s="1"/>
  <c r="AB70" i="10"/>
  <c r="AD70" i="10" s="1"/>
  <c r="AF70" i="10" s="1"/>
  <c r="AG70" i="10" s="1"/>
  <c r="AB28" i="10"/>
  <c r="AD28" i="10" s="1"/>
  <c r="AF28" i="10" s="1"/>
  <c r="AG28" i="10" s="1"/>
  <c r="AB107" i="10"/>
  <c r="AD107" i="10" s="1"/>
  <c r="AF107" i="10" s="1"/>
  <c r="AG107" i="10" s="1"/>
  <c r="AB115" i="10"/>
  <c r="AD115" i="10" s="1"/>
  <c r="AF115" i="10" s="1"/>
  <c r="AG115" i="10" s="1"/>
  <c r="AB45" i="10"/>
  <c r="AD45" i="10" s="1"/>
  <c r="AF45" i="10" s="1"/>
  <c r="AG45" i="10" s="1"/>
  <c r="AB82" i="10"/>
  <c r="AD82" i="10" s="1"/>
  <c r="AF82" i="10" s="1"/>
  <c r="AG82" i="10" s="1"/>
  <c r="AB9" i="9"/>
  <c r="AD9" i="9" s="1"/>
  <c r="AF9" i="9" s="1"/>
  <c r="AG9" i="9" s="1"/>
  <c r="AB50" i="10"/>
  <c r="AD50" i="10" s="1"/>
  <c r="AF50" i="10" s="1"/>
  <c r="AG50" i="10" s="1"/>
  <c r="AB85" i="10"/>
  <c r="AD85" i="10" s="1"/>
  <c r="AF85" i="10" s="1"/>
  <c r="AG85" i="10" s="1"/>
  <c r="AB29" i="10"/>
  <c r="AD29" i="10" s="1"/>
  <c r="AF29" i="10" s="1"/>
  <c r="AG29" i="10" s="1"/>
  <c r="AB8" i="9"/>
  <c r="AD8" i="9" s="1"/>
  <c r="AF8" i="9" s="1"/>
  <c r="AG8" i="9" s="1"/>
  <c r="AB28" i="7"/>
  <c r="AD28" i="7" s="1"/>
  <c r="AF28" i="7" s="1"/>
  <c r="AG28" i="7" s="1"/>
  <c r="AB47" i="10"/>
  <c r="AD47" i="10" s="1"/>
  <c r="AF47" i="10" s="1"/>
  <c r="AG47" i="10" s="1"/>
  <c r="AB54" i="10"/>
  <c r="AD54" i="10" s="1"/>
  <c r="AF54" i="10" s="1"/>
  <c r="AG54" i="10" s="1"/>
  <c r="AB113" i="10"/>
  <c r="AD113" i="10" s="1"/>
  <c r="AF113" i="10" s="1"/>
  <c r="AG113" i="10" s="1"/>
  <c r="AB55" i="10"/>
  <c r="AD55" i="10" s="1"/>
  <c r="AF55" i="10" s="1"/>
  <c r="AG55" i="10" s="1"/>
  <c r="AB67" i="10"/>
  <c r="AD67" i="10" s="1"/>
  <c r="AF67" i="10" s="1"/>
  <c r="AG67" i="10" s="1"/>
  <c r="AB36" i="10"/>
  <c r="AD36" i="10" s="1"/>
  <c r="AF36" i="10" s="1"/>
  <c r="AG36" i="10" s="1"/>
  <c r="AB114" i="10"/>
  <c r="AD114" i="10" s="1"/>
  <c r="AF114" i="10" s="1"/>
  <c r="AG114" i="10" s="1"/>
  <c r="AB116" i="10"/>
  <c r="AD116" i="10" s="1"/>
  <c r="AF116" i="10" s="1"/>
  <c r="AG116" i="10" s="1"/>
  <c r="AB31" i="10"/>
  <c r="AD31" i="10" s="1"/>
  <c r="AF31" i="10" s="1"/>
  <c r="AG31" i="10" s="1"/>
  <c r="AB74" i="10"/>
  <c r="AD74" i="10" s="1"/>
  <c r="AF74" i="10" s="1"/>
  <c r="AG74" i="10" s="1"/>
  <c r="AB104" i="10"/>
  <c r="AD104" i="10" s="1"/>
  <c r="AF104" i="10" s="1"/>
  <c r="AG104" i="10" s="1"/>
  <c r="AB27" i="10"/>
  <c r="AD27" i="10" s="1"/>
  <c r="AF27" i="10" s="1"/>
  <c r="AG27" i="10" s="1"/>
  <c r="AB12" i="9"/>
  <c r="AD12" i="9" s="1"/>
  <c r="AF12" i="9" s="1"/>
  <c r="AG12" i="9" s="1"/>
  <c r="AB46" i="10"/>
  <c r="AD46" i="10" s="1"/>
  <c r="AF46" i="10" s="1"/>
  <c r="AG46" i="10" s="1"/>
  <c r="AB58" i="10"/>
  <c r="AD58" i="10" s="1"/>
  <c r="AF58" i="10" s="1"/>
  <c r="AG58" i="10" s="1"/>
  <c r="AB66" i="10"/>
  <c r="AD66" i="10" s="1"/>
  <c r="AF66" i="10" s="1"/>
  <c r="AG66" i="10" s="1"/>
  <c r="AB86" i="10"/>
  <c r="AD86" i="10" s="1"/>
  <c r="AF86" i="10" s="1"/>
  <c r="AG86" i="10" s="1"/>
  <c r="AB6" i="9"/>
  <c r="AD6" i="9" s="1"/>
  <c r="AF6" i="9" s="1"/>
  <c r="AG6" i="9" s="1"/>
  <c r="AB95" i="10"/>
  <c r="AD95" i="10" s="1"/>
  <c r="AF95" i="10" s="1"/>
  <c r="AG95" i="10" s="1"/>
  <c r="AB37" i="10"/>
  <c r="AD37" i="10" s="1"/>
  <c r="AF37" i="10" s="1"/>
  <c r="AG37" i="10" s="1"/>
  <c r="AB68" i="10"/>
  <c r="AD68" i="10" s="1"/>
  <c r="AF68" i="10" s="1"/>
  <c r="AG68" i="10" s="1"/>
  <c r="AB39" i="10"/>
  <c r="AD39" i="10" s="1"/>
  <c r="AF39" i="10" s="1"/>
  <c r="AG39" i="10" s="1"/>
  <c r="AB81" i="10"/>
  <c r="AD81" i="10" s="1"/>
  <c r="AF81" i="10" s="1"/>
  <c r="AG81" i="10" s="1"/>
  <c r="AB117" i="10"/>
  <c r="AD117" i="10" s="1"/>
  <c r="AF117" i="10" s="1"/>
  <c r="AG117" i="10" s="1"/>
  <c r="AB25" i="10"/>
  <c r="AD25" i="10" s="1"/>
  <c r="AF25" i="10" s="1"/>
  <c r="AG25" i="10" s="1"/>
  <c r="AB83" i="10"/>
  <c r="AD83" i="10" s="1"/>
  <c r="AF83" i="10" s="1"/>
  <c r="AG83" i="10" s="1"/>
  <c r="AB96" i="10"/>
  <c r="AD96" i="10" s="1"/>
  <c r="AF96" i="10" s="1"/>
  <c r="AG96" i="10" s="1"/>
  <c r="AB2" i="9"/>
  <c r="AD2" i="9" s="1"/>
  <c r="AF2" i="9" s="1"/>
  <c r="AG2" i="9" s="1"/>
  <c r="AB62" i="10"/>
  <c r="AD62" i="10" s="1"/>
  <c r="AF62" i="10" s="1"/>
  <c r="AG62" i="10" s="1"/>
  <c r="AB53" i="10"/>
  <c r="AD53" i="10" s="1"/>
  <c r="AF53" i="10" s="1"/>
  <c r="AG53" i="10" s="1"/>
  <c r="AB98" i="10"/>
  <c r="AD98" i="10" s="1"/>
  <c r="AF98" i="10" s="1"/>
  <c r="AG98" i="10" s="1"/>
  <c r="AB69" i="10"/>
  <c r="AD69" i="10" s="1"/>
  <c r="AF69" i="10" s="1"/>
  <c r="AG69" i="10" s="1"/>
  <c r="AB97" i="10"/>
  <c r="AD97" i="10" s="1"/>
  <c r="AF97" i="10" s="1"/>
  <c r="AG97" i="10" s="1"/>
  <c r="AB11" i="9"/>
  <c r="AD11" i="9" s="1"/>
  <c r="AF11" i="9" s="1"/>
  <c r="AG11" i="9" s="1"/>
  <c r="AB64" i="10"/>
  <c r="AD64" i="10" s="1"/>
  <c r="AF64" i="10" s="1"/>
  <c r="AG64" i="10" s="1"/>
  <c r="AB49" i="10"/>
  <c r="AD49" i="10" s="1"/>
  <c r="AF49" i="10" s="1"/>
  <c r="AG49" i="10" s="1"/>
  <c r="AB10" i="9"/>
  <c r="AD10" i="9" s="1"/>
  <c r="AF10" i="9" s="1"/>
  <c r="AG10" i="9" s="1"/>
  <c r="AB59" i="10"/>
  <c r="AD59" i="10" s="1"/>
  <c r="AF59" i="10" s="1"/>
  <c r="AG59" i="10" s="1"/>
  <c r="AB41" i="10"/>
  <c r="AD41" i="10" s="1"/>
  <c r="AF41" i="10" s="1"/>
  <c r="AG41" i="10" s="1"/>
  <c r="AB71" i="10"/>
  <c r="AD71" i="10" s="1"/>
  <c r="AF71" i="10" s="1"/>
  <c r="AG71" i="10" s="1"/>
  <c r="AB43" i="10"/>
  <c r="AD43" i="10" s="1"/>
  <c r="AF43" i="10" s="1"/>
  <c r="AG43" i="10" s="1"/>
  <c r="AB106" i="10"/>
  <c r="AD106" i="10" s="1"/>
  <c r="AF106" i="10" s="1"/>
  <c r="AG106" i="10" s="1"/>
  <c r="AB78" i="10"/>
  <c r="AD78" i="10" s="1"/>
  <c r="AF78" i="10" s="1"/>
  <c r="AG78" i="10" s="1"/>
  <c r="AB84" i="10"/>
  <c r="AD84" i="10" s="1"/>
  <c r="AF84" i="10" s="1"/>
  <c r="AG84" i="10" s="1"/>
  <c r="AB108" i="10"/>
  <c r="AD108" i="10" s="1"/>
  <c r="AF108" i="10" s="1"/>
  <c r="AG108" i="10" s="1"/>
  <c r="AB90" i="10"/>
  <c r="AD90" i="10" s="1"/>
  <c r="AF90" i="10" s="1"/>
  <c r="AG90" i="10" s="1"/>
  <c r="AB94" i="10"/>
  <c r="AD94" i="10" s="1"/>
  <c r="AF94" i="10" s="1"/>
  <c r="AG94" i="10" s="1"/>
  <c r="AB92" i="10"/>
  <c r="AD92" i="10" s="1"/>
  <c r="AF92" i="10" s="1"/>
  <c r="AG92" i="10" s="1"/>
  <c r="AB100" i="10"/>
  <c r="AD100" i="10" s="1"/>
  <c r="AF100" i="10" s="1"/>
  <c r="AG100" i="10" s="1"/>
  <c r="AB26" i="10"/>
  <c r="AD26" i="10" s="1"/>
  <c r="AF26" i="10" s="1"/>
  <c r="AG26" i="10" s="1"/>
  <c r="AB60" i="10"/>
  <c r="AD60" i="10" s="1"/>
  <c r="AF60" i="10" s="1"/>
  <c r="AG60" i="10" s="1"/>
  <c r="AB91" i="10"/>
  <c r="AD91" i="10" s="1"/>
  <c r="AF91" i="10" s="1"/>
  <c r="AG91" i="10" s="1"/>
  <c r="AB3" i="9"/>
  <c r="AD3" i="9" s="1"/>
  <c r="AF3" i="9" s="1"/>
  <c r="AG3" i="9" s="1"/>
  <c r="AB63" i="10"/>
  <c r="AD63" i="10" s="1"/>
  <c r="AF63" i="10" s="1"/>
  <c r="AG63" i="10" s="1"/>
  <c r="AB51" i="10"/>
  <c r="AD51" i="10" s="1"/>
  <c r="AF51" i="10" s="1"/>
  <c r="AG51" i="10" s="1"/>
  <c r="AB93" i="10"/>
  <c r="AD93" i="10" s="1"/>
  <c r="AF93" i="10" s="1"/>
  <c r="AG93" i="10" s="1"/>
  <c r="AB30" i="10"/>
  <c r="AD30" i="10" s="1"/>
  <c r="AF30" i="10" s="1"/>
  <c r="AG30" i="10" s="1"/>
  <c r="AB56" i="10"/>
  <c r="AD56" i="10" s="1"/>
  <c r="AF56" i="10" s="1"/>
  <c r="AG56" i="10" s="1"/>
  <c r="AB32" i="10"/>
  <c r="AD32" i="10" s="1"/>
  <c r="AF32" i="10" s="1"/>
  <c r="AG32" i="10" s="1"/>
  <c r="AB24" i="10"/>
  <c r="AD24" i="10" s="1"/>
  <c r="AF24" i="10" s="1"/>
  <c r="AG24" i="10" s="1"/>
  <c r="AB23" i="10"/>
  <c r="AD23" i="10" s="1"/>
  <c r="AF23" i="10" s="1"/>
  <c r="AG23" i="10" s="1"/>
  <c r="AB25" i="7"/>
  <c r="AD25" i="7" s="1"/>
  <c r="AF25" i="7" s="1"/>
  <c r="AG25" i="7" s="1"/>
  <c r="AB22" i="10"/>
  <c r="AD22" i="10" s="1"/>
  <c r="AF22" i="10" s="1"/>
  <c r="AG22" i="10" s="1"/>
  <c r="AB24" i="7"/>
  <c r="AD24" i="7" s="1"/>
  <c r="AF24" i="7" s="1"/>
  <c r="AG24" i="7" s="1"/>
  <c r="AB16" i="8"/>
  <c r="AD16" i="8" s="1"/>
  <c r="AF16" i="8" s="1"/>
  <c r="AG16" i="8" s="1"/>
  <c r="AB21" i="10"/>
  <c r="AD21" i="10" s="1"/>
  <c r="AF21" i="10" s="1"/>
  <c r="AG21" i="10" s="1"/>
  <c r="AB20" i="10"/>
  <c r="AD20" i="10" s="1"/>
  <c r="AF20" i="10" s="1"/>
  <c r="AG20" i="10" s="1"/>
  <c r="AB15" i="8"/>
  <c r="AD15" i="8" s="1"/>
  <c r="AF15" i="8" s="1"/>
  <c r="AG15" i="8" s="1"/>
  <c r="AB20" i="7"/>
  <c r="AD20" i="7" s="1"/>
  <c r="AF20" i="7" s="1"/>
  <c r="AG20" i="7" s="1"/>
  <c r="AB17" i="10"/>
  <c r="AD17" i="10" s="1"/>
  <c r="AF17" i="10" s="1"/>
  <c r="AG17" i="10" s="1"/>
  <c r="AB19" i="10"/>
  <c r="AD19" i="10" s="1"/>
  <c r="AF19" i="10" s="1"/>
  <c r="AG19" i="10" s="1"/>
  <c r="AB14" i="8"/>
  <c r="AD14" i="8" s="1"/>
  <c r="AF14" i="8" s="1"/>
  <c r="AG14" i="8" s="1"/>
  <c r="AB19" i="7"/>
  <c r="AD19" i="7" s="1"/>
  <c r="AB18" i="10"/>
  <c r="AD18" i="10" s="1"/>
  <c r="AF18" i="10" s="1"/>
  <c r="AG18" i="10" s="1"/>
  <c r="AB12" i="8"/>
  <c r="AD12" i="8" s="1"/>
  <c r="AF12" i="8" s="1"/>
  <c r="AG12" i="8" s="1"/>
  <c r="AB9" i="8"/>
  <c r="AD9" i="8" s="1"/>
  <c r="AF9" i="8" s="1"/>
  <c r="AG9" i="8" s="1"/>
  <c r="AB11" i="8"/>
  <c r="AD11" i="8" s="1"/>
  <c r="AF11" i="8" s="1"/>
  <c r="AG11" i="8" s="1"/>
  <c r="AB11" i="10"/>
  <c r="AD11" i="10" s="1"/>
  <c r="AF11" i="10" s="1"/>
  <c r="AG11" i="10" s="1"/>
  <c r="AB7" i="10"/>
  <c r="AD7" i="10" s="1"/>
  <c r="AF7" i="10" s="1"/>
  <c r="AG7" i="10" s="1"/>
  <c r="AB22" i="7"/>
  <c r="AD22" i="7" s="1"/>
  <c r="AF22" i="7" s="1"/>
  <c r="AG22" i="7" s="1"/>
  <c r="AB16" i="10"/>
  <c r="AD16" i="10" s="1"/>
  <c r="AF16" i="10" s="1"/>
  <c r="AG16" i="10" s="1"/>
  <c r="AB14" i="10"/>
  <c r="AD14" i="10" s="1"/>
  <c r="AF14" i="10" s="1"/>
  <c r="AG14" i="10" s="1"/>
  <c r="AB10" i="10"/>
  <c r="AD10" i="10" s="1"/>
  <c r="AF10" i="10" s="1"/>
  <c r="AG10" i="10" s="1"/>
  <c r="AB10" i="8"/>
  <c r="AD10" i="8" s="1"/>
  <c r="AF10" i="8" s="1"/>
  <c r="AG10" i="8" s="1"/>
  <c r="AB8" i="10"/>
  <c r="AD8" i="10" s="1"/>
  <c r="AF8" i="10" s="1"/>
  <c r="AG8" i="10" s="1"/>
  <c r="AB9" i="10"/>
  <c r="AD9" i="10" s="1"/>
  <c r="AF9" i="10" s="1"/>
  <c r="AG9" i="10" s="1"/>
  <c r="AB12" i="10"/>
  <c r="AD12" i="10" s="1"/>
  <c r="AF12" i="10" s="1"/>
  <c r="AG12" i="10" s="1"/>
  <c r="AB21" i="7"/>
  <c r="AD21" i="7" s="1"/>
  <c r="AF21" i="7" s="1"/>
  <c r="AG21" i="7" s="1"/>
  <c r="AB15" i="10"/>
  <c r="AD15" i="10" s="1"/>
  <c r="AF15" i="10" s="1"/>
  <c r="AG15" i="10" s="1"/>
  <c r="AC39" i="7"/>
  <c r="AE19" i="7"/>
  <c r="AC26" i="8"/>
  <c r="AE26" i="8"/>
  <c r="AI124" i="10" l="1"/>
  <c r="AH124" i="10"/>
  <c r="AH21" i="8"/>
  <c r="AI21" i="8"/>
  <c r="AH31" i="7"/>
  <c r="AI31" i="7"/>
  <c r="AH26" i="7"/>
  <c r="AI26" i="7"/>
  <c r="AI120" i="10"/>
  <c r="AH120" i="10"/>
  <c r="AI9" i="9"/>
  <c r="AH16" i="9"/>
  <c r="AI16" i="9"/>
  <c r="AI54" i="10"/>
  <c r="AI86" i="10"/>
  <c r="AH86" i="10"/>
  <c r="AI83" i="10"/>
  <c r="AH83" i="10"/>
  <c r="AI99" i="10"/>
  <c r="AH99" i="10"/>
  <c r="AI91" i="10"/>
  <c r="AH91" i="10"/>
  <c r="AI7" i="9"/>
  <c r="AI44" i="10"/>
  <c r="AH44" i="10"/>
  <c r="AI27" i="10"/>
  <c r="AH27" i="10"/>
  <c r="AI101" i="10"/>
  <c r="AH101" i="10"/>
  <c r="AI63" i="10"/>
  <c r="AH63" i="10"/>
  <c r="AI33" i="10"/>
  <c r="AH33" i="10"/>
  <c r="AI77" i="10"/>
  <c r="AH77" i="10"/>
  <c r="AI87" i="10"/>
  <c r="AH87" i="10"/>
  <c r="AI73" i="10"/>
  <c r="AH73" i="10"/>
  <c r="AI49" i="10"/>
  <c r="AH49" i="10"/>
  <c r="AI93" i="10"/>
  <c r="AH93" i="10"/>
  <c r="AH65" i="10"/>
  <c r="AI65" i="10"/>
  <c r="AI4" i="9"/>
  <c r="AH4" i="9"/>
  <c r="AI108" i="10"/>
  <c r="AH108" i="10"/>
  <c r="AI85" i="10"/>
  <c r="AH85" i="10"/>
  <c r="AI81" i="10"/>
  <c r="AH81" i="10"/>
  <c r="AI106" i="10"/>
  <c r="AH106" i="10"/>
  <c r="AI103" i="10"/>
  <c r="AH103" i="10"/>
  <c r="AI95" i="10"/>
  <c r="AH95" i="10"/>
  <c r="AI13" i="9"/>
  <c r="AH13" i="9"/>
  <c r="AI97" i="10"/>
  <c r="AH97" i="10"/>
  <c r="AI39" i="10"/>
  <c r="AH39" i="10"/>
  <c r="AI115" i="10"/>
  <c r="AH115" i="10"/>
  <c r="AH30" i="10"/>
  <c r="AI30" i="10"/>
  <c r="AH7" i="9"/>
  <c r="AI88" i="10"/>
  <c r="AH88" i="10"/>
  <c r="AI71" i="10"/>
  <c r="AI41" i="10"/>
  <c r="AH41" i="10"/>
  <c r="AI47" i="10"/>
  <c r="AH47" i="10"/>
  <c r="AH36" i="10"/>
  <c r="AI36" i="10"/>
  <c r="AI52" i="10"/>
  <c r="AH52" i="10"/>
  <c r="AH113" i="10"/>
  <c r="AI113" i="10"/>
  <c r="AH71" i="10"/>
  <c r="AH68" i="10"/>
  <c r="AI78" i="10"/>
  <c r="AI68" i="10"/>
  <c r="AH78" i="10"/>
  <c r="AH9" i="9"/>
  <c r="AI111" i="10"/>
  <c r="AH111" i="10"/>
  <c r="AI24" i="10"/>
  <c r="AH24" i="10"/>
  <c r="AI12" i="8"/>
  <c r="AI16" i="8"/>
  <c r="AH16" i="8"/>
  <c r="AH21" i="10"/>
  <c r="AI21" i="10"/>
  <c r="AH12" i="8"/>
  <c r="AI18" i="10"/>
  <c r="AH18" i="10"/>
  <c r="AB26" i="8"/>
  <c r="AB39" i="7"/>
  <c r="AI14" i="10"/>
  <c r="AH14" i="10"/>
  <c r="AF19" i="7"/>
  <c r="AG19" i="7" s="1"/>
  <c r="AE39" i="7"/>
  <c r="AD39" i="7"/>
  <c r="AI10" i="10"/>
  <c r="AH10" i="10"/>
  <c r="AD26" i="8"/>
  <c r="AI22" i="7" l="1"/>
  <c r="AH22" i="7"/>
  <c r="AF39" i="7"/>
  <c r="AG40" i="7"/>
  <c r="AF26" i="8"/>
  <c r="AG39" i="7" l="1"/>
  <c r="AG27" i="8"/>
  <c r="AG26" i="8"/>
</calcChain>
</file>

<file path=xl/sharedStrings.xml><?xml version="1.0" encoding="utf-8"?>
<sst xmlns="http://schemas.openxmlformats.org/spreadsheetml/2006/main" count="1127" uniqueCount="353">
  <si>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</si>
  <si>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</si>
  <si>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</si>
  <si>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</si>
  <si>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</si>
  <si>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</si>
  <si>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</si>
  <si>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</si>
  <si>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</si>
  <si>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</si>
  <si>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</si>
  <si>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</si>
  <si>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</si>
  <si>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</si>
  <si>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</si>
  <si>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</si>
  <si>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</si>
  <si>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</si>
  <si>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</si>
  <si>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</si>
  <si>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</si>
  <si>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</si>
  <si>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</si>
  <si>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</si>
  <si>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</si>
  <si>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</si>
  <si>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</si>
  <si>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</si>
  <si>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</si>
  <si>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</si>
  <si>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</si>
  <si>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</si>
  <si>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</si>
  <si>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</si>
  <si>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</si>
  <si>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</si>
  <si>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</si>
  <si>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</si>
  <si>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</si>
  <si>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</si>
  <si>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</si>
  <si>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</si>
  <si>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</si>
  <si>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</si>
  <si>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</si>
  <si>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</si>
  <si>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</si>
  <si>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</si>
  <si>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</si>
  <si>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</si>
  <si>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</si>
  <si>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</si>
  <si>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</si>
  <si>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</si>
  <si>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</si>
  <si>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</si>
  <si>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</si>
  <si>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</si>
  <si>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</si>
  <si>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</si>
  <si>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</si>
  <si>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</si>
  <si>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</si>
  <si>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</si>
  <si>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</si>
  <si>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</si>
  <si>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</si>
  <si>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</si>
  <si>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</si>
  <si>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</si>
  <si>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</si>
  <si>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</si>
  <si>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</si>
  <si>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</si>
  <si>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</si>
  <si>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</si>
  <si>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</si>
  <si>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</si>
  <si>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</si>
  <si>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</si>
  <si>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</si>
  <si>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</si>
  <si>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</si>
  <si>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</si>
  <si>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</si>
  <si>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</si>
  <si>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</si>
  <si>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</si>
  <si>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</si>
  <si>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</si>
  <si>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</si>
  <si>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</si>
  <si>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</si>
  <si>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</si>
  <si>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</si>
  <si>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</si>
  <si>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</si>
  <si>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</si>
  <si>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</si>
  <si>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</si>
  <si>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</si>
  <si>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</si>
  <si>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</si>
  <si>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</si>
  <si>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</si>
  <si>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</si>
  <si>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</si>
  <si>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</si>
  <si>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</si>
  <si>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</si>
  <si>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</si>
  <si>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</si>
  <si>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</si>
  <si>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</si>
  <si>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</si>
  <si>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</si>
  <si>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</si>
  <si>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</si>
  <si>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</si>
  <si>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</si>
  <si>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</si>
  <si>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</si>
  <si>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</si>
  <si>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</si>
  <si>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Natalie Green River</t>
  </si>
  <si>
    <t>RSP-1</t>
  </si>
  <si>
    <t>Phosphate</t>
  </si>
  <si>
    <t>POX</t>
  </si>
  <si>
    <t>Nick's Waters</t>
  </si>
  <si>
    <t>Peru Holocene</t>
  </si>
  <si>
    <t>Nick's Samples</t>
  </si>
  <si>
    <t>Natalie Offline Tubes</t>
  </si>
  <si>
    <t>SulfateStd</t>
  </si>
  <si>
    <t>JMG-3</t>
  </si>
  <si>
    <t>EMD-091819</t>
  </si>
  <si>
    <t>Junin Core</t>
  </si>
  <si>
    <t>Gona</t>
  </si>
  <si>
    <t>CZ17O</t>
  </si>
  <si>
    <t>Afar Waters</t>
  </si>
  <si>
    <t>El Tesoro</t>
  </si>
  <si>
    <t>BrittanyPrice</t>
  </si>
  <si>
    <t>KHS</t>
  </si>
  <si>
    <t>OrganicStd</t>
  </si>
  <si>
    <t>IAEA-SO-5</t>
  </si>
  <si>
    <t>IAEA-SO-6</t>
  </si>
  <si>
    <t>Contract Waters</t>
  </si>
  <si>
    <t>Huron/Ann Arbor Waters</t>
  </si>
  <si>
    <t>Western US Waters</t>
  </si>
  <si>
    <t>Tara's Waters</t>
  </si>
  <si>
    <t>Mono Basin</t>
  </si>
  <si>
    <t>Ben's Samples</t>
  </si>
  <si>
    <t>Sarah's Samples</t>
  </si>
  <si>
    <t>Ben's Waters</t>
  </si>
  <si>
    <t>Lake Turkana</t>
  </si>
  <si>
    <t>Bolivia Waters</t>
  </si>
  <si>
    <t>Peru waters</t>
  </si>
  <si>
    <t>Junin</t>
  </si>
  <si>
    <t>Sarah's Speleothem</t>
  </si>
  <si>
    <t>Lake Erie</t>
  </si>
  <si>
    <t>mam</t>
  </si>
  <si>
    <t>***Septum Changed 8/21/2024***</t>
  </si>
  <si>
    <t>Data_3148 IPL-17O-5394 HouseDI#3-R31-1 1</t>
  </si>
  <si>
    <t>Data_3149 IPL-17O-5395 HouseDI#3-R31-2 1</t>
  </si>
  <si>
    <t>Data_3150 IPL-17O-5396 HouseDI#3-R31-3 1</t>
  </si>
  <si>
    <t>Data_3151 IPL-17O-5397 HouseDI#3-R31-4 1</t>
  </si>
  <si>
    <t>***Computer updated 8/30/2024***</t>
  </si>
  <si>
    <t>Data_3152 IPL-17O-5398 VSMOW2-B9-R31-1 1</t>
  </si>
  <si>
    <t>Data_3156 IPL-17O-5401 VSMOW2-B9-R31-4 1</t>
  </si>
  <si>
    <t>Previous two samples were lost on MS transfer</t>
  </si>
  <si>
    <t>Data_3157 IPL-17O-5402 VSMOW2-B9-R31-5 1</t>
  </si>
  <si>
    <t>Data_3158 IPL-17O-5403 VSMOW2-B9-R31-6 1</t>
  </si>
  <si>
    <t>Data_3159 IPL-17O-5404 SLAP-B10-R31-1 1</t>
  </si>
  <si>
    <t>Data_3160 IPL-17O-5405 SLAP-B10-R31-2 1</t>
  </si>
  <si>
    <t>Data_3161 IPL-17O-5406 SLAP-B10-R31-3 1</t>
  </si>
  <si>
    <t>Data_3162 IPL-17O-5407 SLAP-B10-R31-4 1</t>
  </si>
  <si>
    <t>Data_3172 IPL-17O-5410  SLAP-B10-R31-7 1</t>
  </si>
  <si>
    <t>Data_3173 IPL-17O-5411  SLAP-B10-R31-8 1</t>
  </si>
  <si>
    <t>Data_3174 IPL-17O-5412  SLAP-B10-R31-9 1</t>
  </si>
  <si>
    <t>Data_3175 IPL-17O-5413 VSMOW2-B9-R31-7 1</t>
  </si>
  <si>
    <t>only one prime for this run, but we have two samples were lost and the first was primed 3 times</t>
  </si>
  <si>
    <t>Data_3176 IPL-17O-5414 VSMOW2-B9-R31-8 1</t>
  </si>
  <si>
    <t>Data_3177 IPL-17O-5415 VSMOW2-B9-R31-9 1</t>
  </si>
  <si>
    <t>Data_3178 IPL-17O-5416 IAEA-C1-R31-1 1</t>
  </si>
  <si>
    <t>Data_3180 IPL-17O-5418 IAEA-C1-R31-3 1</t>
  </si>
  <si>
    <t>Data_3179 IPL-17O-5417 IAEA-C1-R31-2 1</t>
  </si>
  <si>
    <t>Data_3181 IPL-17O-5419 DANL-040-R31-1 1</t>
  </si>
  <si>
    <t>Data_3182 IPL-17O-5420 DANL-040-R31-2 1</t>
  </si>
  <si>
    <t>Data_3183 IPL-17O-5421 DANL-040-R31-3 1</t>
  </si>
  <si>
    <t>Data_3184 IPL-17O-5422 ET04-OMO-335-R31-1 1</t>
  </si>
  <si>
    <t>Data_3185 IPL-17O-5423 ET04-OMO-335-R31-2 1</t>
  </si>
  <si>
    <t>Data_3186 IPL-17O-5424 ET04-OMO-335-R31-3 1</t>
  </si>
  <si>
    <t>The yield for this sample was high 672 after the AB change</t>
  </si>
  <si>
    <t>Data_3187 IPL-17O-5425 KN07WT-449-R31-1 1</t>
  </si>
  <si>
    <t>Data_3189 IPL-17O-5427 KN07WT-449-R31-3 1</t>
  </si>
  <si>
    <t>Data_3188 IPL-17O-5426 KN07WT-449-R31-2 1</t>
  </si>
  <si>
    <t>May be flag, big d18O change from the previous two runs</t>
  </si>
  <si>
    <t>Data_3192 IPL-17O-5428 GONJQ-202-R31-1 1</t>
  </si>
  <si>
    <t>run after two blank runs, and Acid bath change</t>
  </si>
  <si>
    <t>Data_3193 IPL-17O-5429 GONJQ-202-R31-2 1</t>
  </si>
  <si>
    <t>The AB rough pump pressure is still higher than normal</t>
  </si>
  <si>
    <t>Data_3194 IPL-17O-5430 GONJQ-202-R31-3 1</t>
  </si>
  <si>
    <t>high standard deviation</t>
  </si>
  <si>
    <t>Data_3195 IPL-17O-5431 DANL-003-R31-1 1</t>
  </si>
  <si>
    <t>Data_3199 IPL-17O-5433 DANL-003-R31-3 1</t>
  </si>
  <si>
    <t>Run after two days break. High standard deviation between the two analysis</t>
  </si>
  <si>
    <t>Data_3201 IPL-17O-5435 IAEA-C1-R31-5 1</t>
  </si>
  <si>
    <t>Data_3202 IPL-17O-5436 IAEA-C1-R31-6 1</t>
  </si>
  <si>
    <t>Data_3204 IPL-17O-5438 DANL-096-R31-2 1</t>
  </si>
  <si>
    <t>Data_3203 IPL-17O-5437 DANL-096-R31-1 1</t>
  </si>
  <si>
    <t>Data_3205 IPL-17O-5439 DANL-096-R31-3 1</t>
  </si>
  <si>
    <t>Sample name changed, it was Data_3200 IPL-17O-5434 IAEA-C1-4 1</t>
  </si>
  <si>
    <t>Data_3200 IPL-17O-5434 IAEA-C1-R31-4 1</t>
  </si>
  <si>
    <t>Data_3206 IPL-17O-5441 ET04-OMO-319-R31-2 1</t>
  </si>
  <si>
    <t>Data_3207 IPL-17O-5442 ET04-OMO-319-R31-3 1</t>
  </si>
  <si>
    <t>analyzed after a sample lost due to autoIT error</t>
  </si>
  <si>
    <t>Data_3208 IPL-17O-5443 KN07WT-511-R31-1 1</t>
  </si>
  <si>
    <t>Data_3209 IPL-17O-5444 KN07WT-511-R31-2 1</t>
  </si>
  <si>
    <t>Data_3210 IPL-17O-5445 KN07WT-511-R31-3 1</t>
  </si>
  <si>
    <t>maybe flag</t>
  </si>
  <si>
    <t>Data_3211 IPL-17O-5446 KN07WT-472-R31-1 1</t>
  </si>
  <si>
    <t>Data_3212 IPL-17O-5447 KN07WT-472-R31-2 1</t>
  </si>
  <si>
    <t>Data_3213 IPL-17O-5448 KN07WT-472-R31-3 1</t>
  </si>
  <si>
    <t>Data_3214 IPL-17O-5449 ET04-OMO-350-R31-1 1</t>
  </si>
  <si>
    <t>Data_3215 IPL-17O-5450 ET04-OMO-350-R31-2 1</t>
  </si>
  <si>
    <t>Data_3217 IPL-17O-5452 ET04-OMO-319-R31-4 1</t>
  </si>
  <si>
    <t>Data_3218 IPL-17O-5453 DANL-096-R31-4 1</t>
  </si>
  <si>
    <t>Data_3219 IPL-17O-5454 DANL-003-R31-4 1</t>
  </si>
  <si>
    <t>Data_3220 IPL-17O-5455 GONJQ-202-R31-4 1</t>
  </si>
  <si>
    <t>Data_3221 IPL-17O-5456 WM11-ARI-125-R31-1 1</t>
  </si>
  <si>
    <t>Data_3222 IPL-17O-5457 WM11-ARI-125-R31-2 1</t>
  </si>
  <si>
    <t>mla</t>
  </si>
  <si>
    <t>Data_3223 IPL-17O-5458 IAEA-C1-R31-7 1</t>
  </si>
  <si>
    <t>Data_3224 IPL-17O-5459 IAEA-C1-R31-8 1</t>
  </si>
  <si>
    <t>Data_3225 IPL-17O-5460 IAEA-C1-R31-9 1</t>
  </si>
  <si>
    <t>Sample sat on T9 for extended period before transfer to MS</t>
  </si>
  <si>
    <t>acf</t>
  </si>
  <si>
    <t>Data_3228 IPL-17O-5464 UWI-MONO15-1B-1G-1-W_75.5-76_1 1</t>
  </si>
  <si>
    <t>Data_3229 IPL-17O-5465 UWI-MONO15-1B-1G-1-W_75.5-76_2 1</t>
  </si>
  <si>
    <t>Data_3230 IPL-17O-5466 UWI-MONO15-1B-1G-1-W_75.5-76_3 1</t>
  </si>
  <si>
    <t>Data_3231 IPL-17O-5467 UWI-MONO15-1B-1G-1-W_78.5-79_1 1</t>
  </si>
  <si>
    <t>Data_3233 IPL-17O-5468 UWI-MONO15-1B-1G-1-W_78.5-79_2 1</t>
  </si>
  <si>
    <t>Data_3234 IPL-17O-5468 UWI-MONO15-1B-1G-1-W_78.5-79_3 1</t>
  </si>
  <si>
    <t>low yield, flag analysis</t>
  </si>
  <si>
    <t>Data_3235 IPL-17O-5470 UWI-MONO15-1B-1G-1-W_26-26.5_1 1</t>
  </si>
  <si>
    <t>Data_3236 IPL-17O-5471 UWI-MONO15-1B-1G-1-W_26-26.5_2 1</t>
  </si>
  <si>
    <t>Data_3237 IPL-17O-5472 UWI-MONO15-1B-1G-1-W_26-26.5_3 1</t>
  </si>
  <si>
    <t>Data_3238 IPL-17O-5473 UWI-MONO15-1B-1G-1-W_102.9-103.4_4 1</t>
  </si>
  <si>
    <t>Data_3226 IPL-17O-5462 UWI-MONO15-1B-1G-1-W_102.9-103.4_2 1</t>
  </si>
  <si>
    <t>Data_3227 IPL-17O-5463 UWI-MONO15-1B-1G-1-W_102.9-103.4_3 1</t>
  </si>
  <si>
    <t>Data_3239 IPL-17O-5474 UWI-MONO15-1B-1G-1-W_9.5-10_1 1</t>
  </si>
  <si>
    <t>Data_3240 IPL-17O-5475 UWI-MONO15-1B-1G-1-W_13.7-14.1_1 1</t>
  </si>
  <si>
    <t>Data_3241 IPL-17O-5476 UWI-MONO15-1B-1G-1-W_13.7-14.1_2 1</t>
  </si>
  <si>
    <t>high std dev; robot error during fluorination, reset</t>
  </si>
  <si>
    <t>Data_3242 IPL-17O-5477 UWI-MONO15-1B-1G-1-W_132.5-133_1 1</t>
  </si>
  <si>
    <t>Data_3243 IPL-17O-5478 UWI-MONO15-1B-1G-1-W_132.5-133_2 1</t>
  </si>
  <si>
    <t>Data_3244 IPL-17O-5479 UWI-MONO15-1B-1G-1-W_9.5-10_2 1</t>
  </si>
  <si>
    <t>Data_3245 IPL-17O-5480 UWI-MONO15-1B-1G-1-W_13.7-14.1_3 1</t>
  </si>
  <si>
    <t>with 3rd rep this looks like the odd rep out</t>
  </si>
  <si>
    <t>Data_3246 IPL-17O-5481 UWI-MONO15-1B-1G-1-W_132.5-133_3 1</t>
  </si>
  <si>
    <t>high std dev?</t>
  </si>
  <si>
    <t>Data_3247 IPL-17O-5482 UWI-MONO15-1B-1G-1-W_78.5-79_3 1</t>
  </si>
  <si>
    <t>Data_3248 IPL-17O-5483 UWI-MONO15-1B-1G-1-W_75.5-76_4 1</t>
  </si>
  <si>
    <t>Data_3249 IPL-17O-5484 IAEA-C1-R31-10 1</t>
  </si>
  <si>
    <t>Data_3250 IPL-17O-5485 IAEA-C1-R31-11 1</t>
  </si>
  <si>
    <t>Data_3251 IPL-17O-5486 IAEA-C1-R31-12 1</t>
  </si>
  <si>
    <t>maybe flag, big d18O jump from previous</t>
  </si>
  <si>
    <t>Data_3252 IPL-17O-5487 WM23-LDD-427-R31-1 1</t>
  </si>
  <si>
    <t>Data_3253 IPL-17O-5488 WM23-LDD-427-R31-2 1</t>
  </si>
  <si>
    <t>Data_3254 IPL-17O-5489 WM23-BRT-368-R31-1 1</t>
  </si>
  <si>
    <t>Data_3255 IPL-17O-5490 WM23-BRT-368-R31-2 1</t>
  </si>
  <si>
    <t>Data_3256 IPL-17O-5491 WM24-BRT-530-R31-1 1</t>
  </si>
  <si>
    <t>Data_3257 IPL-17O-5492 WM24-BRT-530-R31-2 1</t>
  </si>
  <si>
    <t>Data_3258 IPL-17O-5493 WM24-BRT-523-R31-1 1</t>
  </si>
  <si>
    <t>Data_3259 IPL-17O-5494 WM24-BRT-523-R31-2 1</t>
  </si>
  <si>
    <t>Data_3260 IPL-17O-5495 WM23-BRT-382-R31-1 1</t>
  </si>
  <si>
    <t>Data_3261 IPL-17O-5496 WM23-BRT-382-R31-2 1</t>
  </si>
  <si>
    <t>Data_3262 IPL-17O-5497 WM23-BRT-371-R31-1 1</t>
  </si>
  <si>
    <t>Data_3263 IPL-17O-5498 WM23-BRT-371-R31-2 1</t>
  </si>
  <si>
    <t>Data_3264 IPL-17O-5499 IAEA-C1-R31-13 1</t>
  </si>
  <si>
    <t>Data_3265 IPL-17O-5500 IAEA-C1-R31-14 1</t>
  </si>
  <si>
    <t>Data_3266 IPL-17O-5501 IAEA-C1-R31-15 1</t>
  </si>
  <si>
    <t>Data_3267 IPL-17O-5503 PB-00-03-08-R31-1 1</t>
  </si>
  <si>
    <t>analysis 5502,  ran as 5503</t>
  </si>
  <si>
    <t>Bighorn PETM</t>
  </si>
  <si>
    <t>Data_3268 IPL-17O-5504 PB-00-03-08-R31-2 1</t>
  </si>
  <si>
    <t>analysis 5503,  ran as 5504</t>
  </si>
  <si>
    <t>Data_3269 IPL-17O-5504 PB-00-03-16-R31-1 1</t>
  </si>
  <si>
    <t>Data_3271 IPL-17O-5506 PB-00-04-16-R31-1 1</t>
  </si>
  <si>
    <t>Data_3272 IPL-17O-5507 PB-00-04-16-R31-2 1</t>
  </si>
  <si>
    <t>Data_3273 IPL-17O-5508 PB-00-02-19-R31-1 1</t>
  </si>
  <si>
    <t>Data_3274 IPL-17O-5509 PB-00-02-19-R31-2 1</t>
  </si>
  <si>
    <t>Data_3275 IPL-17O-5510 PB-00-02-07d-R31-1 1</t>
  </si>
  <si>
    <t>Data_3277 IPL-17O-5512 PB-00-02-07d-R31-2 1</t>
  </si>
  <si>
    <t>Previous sample is lost</t>
  </si>
  <si>
    <t>Data_3278 IPL-17O-5513 PB-00-02-07d-R31-spar 1</t>
  </si>
  <si>
    <t>Data_3279 IPL-17O-5514 VSMOW2-B9-R31-10 1</t>
  </si>
  <si>
    <t>Data_3280 IPL-17O-5515 VSMOW2-B9-R31-11 1</t>
  </si>
  <si>
    <t>Data_3281 IPL-17O-5516 VSMOW2-B9-R31-12 1</t>
  </si>
  <si>
    <t>Data_3282 IPL-17O-5517 VSMOW2-B9-R31-13 1</t>
  </si>
  <si>
    <t>There was leakage at the injection port</t>
  </si>
  <si>
    <t>***Septum Changed 11/04/2024***</t>
  </si>
  <si>
    <t>Data_3283 IPL-17O-5518 SLAP-B10-R31-10 1</t>
  </si>
  <si>
    <t>maybe flag, d18O is off</t>
  </si>
  <si>
    <t>Data_3284 IPL-17O-5519 SLAP-B10-R31-11 1</t>
  </si>
  <si>
    <t>Data_3285 IPL-17O-5520 SLAP-B10-R31-12 1</t>
  </si>
  <si>
    <t>Data_3286 IPL-17O-5521 SLAP-B10-R31-13 1</t>
  </si>
  <si>
    <t>Data_3287 IPL-17O-5522 IAEA-C1-R31-16 1</t>
  </si>
  <si>
    <t>Data_3288 IPL-17O-5523 IAEA-C1-R31-17 1</t>
  </si>
  <si>
    <t>Data_3289 IPL-17O-5524 WM18-LDD-402-R31-1 1</t>
  </si>
  <si>
    <t>Data_3290 IPL-17O-5525 WM18-LDD-402-R31-2 1</t>
  </si>
  <si>
    <t>Data_3291 IPL-17O-5526 WM18-LDD-401-R31-1 1</t>
  </si>
  <si>
    <t>Data_3292 IPL-17O-5527 WM18-LDD-401-R31-2 1</t>
  </si>
  <si>
    <t>Hadar</t>
  </si>
  <si>
    <t>Data_3293 IPL-17O-5528 HD24-DDR-152-R31-1 1</t>
  </si>
  <si>
    <t>Data_3294 IPL-17O-5529 HD24-DDR-152-R31-2 1</t>
  </si>
  <si>
    <t>Data_3295 IPL-17O-5530 HD24-DDR-147-R31-1 1</t>
  </si>
  <si>
    <t>Data_3296 IPL-17O-5532 HD24-DDR-146-R31-1 1</t>
  </si>
  <si>
    <t>Data_3297 IPL-17O-5533 HD24-DDR-146-R31-2 1</t>
  </si>
  <si>
    <t>Maybe flag, had low yield, and high mismatch</t>
  </si>
  <si>
    <t>Data_3298 IPL-17O-5534 HD24-DDR-147-R31-3 1</t>
  </si>
  <si>
    <t>second sample lost during T9 pumping, off in d18O</t>
  </si>
  <si>
    <t>Data_3299 IPL-17O-5535 HD24-DDR-154-R31-1 1</t>
  </si>
  <si>
    <t>Data_3300 IPL-17O-5536 HD24-DDR-154-R31-2 1</t>
  </si>
  <si>
    <t>Bighorn Morrison</t>
  </si>
  <si>
    <t>Data_3301 IPL-17O-5537 BHB-24-COY-189-1-R31-1 1</t>
  </si>
  <si>
    <t>eyl</t>
  </si>
  <si>
    <t>Data_3302 IPL-17O-5538 BHB-24-COY-189-1-R31-2 1</t>
  </si>
  <si>
    <t>very low yield ~36 mbar</t>
  </si>
  <si>
    <t>Data_3303 IPL-17O-5539 Prime20-R31-1 1</t>
  </si>
  <si>
    <t>Data_3304 IPL-17O-5540 BHB-24-COY-189-1-R31-3 1</t>
  </si>
  <si>
    <t>Data_3305 IPL-17O-5541 BHB-24-COY-189-1-R31-4 1</t>
  </si>
  <si>
    <t>Data_3306 IPL-17O-5542 BHB-24-COY-179-B-h1-t-R31-1 1</t>
  </si>
  <si>
    <t>this wasn't from the Morrison; this was one of the carbonate priming standards (+20) and I was using it to see if the reactor was still working</t>
  </si>
  <si>
    <t>Data_3307 IPL-17O-5543 BHB-24-COY-179-B-h1-t-R31-2 1</t>
  </si>
  <si>
    <t>high mismatch, not sure if this is a problem?</t>
  </si>
  <si>
    <t>Data_3308 IPL-17O-5544 BHB-24-COY-182-1-h1-t-R31-1 1</t>
  </si>
  <si>
    <t>Data_3309 IPL-17O-5545 BHB-24-COY-182-1-h1-t-R31-2 1</t>
  </si>
  <si>
    <t xml:space="preserve">high standard deviation; robot error at end of carb stage right before reduction </t>
  </si>
  <si>
    <t>Data_3310 IPL-17O-5546 BHB-24-CRC-124-h2-R31-1 1</t>
  </si>
  <si>
    <t>Data_3311 IPL-17O-5547 BHB-24-CRC-124-h2-R31-2 1</t>
  </si>
  <si>
    <t>Data_3312 IPL-17O-5548 BHB-24-THB-210-h1-t-R31-1 1</t>
  </si>
  <si>
    <t>Data_3313 IPL-17O-5549 BHB-24-THB-210-h1-t-R31-2 1</t>
  </si>
  <si>
    <t>very low yield ~15 mbar; high acid bath pressure (~480 mbar) up through sample IPL 5552</t>
  </si>
  <si>
    <t>pretty big jump in d18O but shouldn't have been (expected to be ~20 per mil)</t>
  </si>
  <si>
    <t>Data_3314 IPL-17O-5550 IAEA-C1-R31-18 1</t>
  </si>
  <si>
    <t>wasn't able to prime because no waters had high enough d18O; flagging for this reason</t>
  </si>
  <si>
    <t>Data_3315 IPL-17O-5551 IAEA-C1-R31-19 1</t>
  </si>
  <si>
    <t>Data_3316 IPL-17O-5552 IAEA-C1-R31-20 1</t>
  </si>
  <si>
    <t>only averaging 5551 and 5552 because 5550 was not primed</t>
  </si>
  <si>
    <t>Data_3317 IPL-17O-5553 BHB-24-COY-189-1-R31-5 1</t>
  </si>
  <si>
    <t>Data_3318 IPL-17O-5554 BHB-24-COY-189-1-R31-6 1</t>
  </si>
  <si>
    <t>high mismatch, consider flagging?</t>
  </si>
  <si>
    <t>primed w/ +22 b/c that was the highest d18O priming water we had; consider flagging?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</si>
</sst>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03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 applyAlignment="1">
      <alignment horizontal="left"/>
    </xf>
    <xf numFmtId="0" fontId="23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40" borderId="11" xfId="0" applyFill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22" fillId="34" borderId="0" xfId="39"/>
    <xf numFmtId="0" fontId="9" fillId="32" borderId="0" xfId="37"/>
    <xf numFmtId="0" fontId="9" fillId="31" borderId="0" xfId="36"/>
    <xf numFmtId="0" fontId="0" fillId="32" borderId="0" xfId="37" applyFont="1"/>
    <xf numFmtId="0" fontId="1" fillId="34" borderId="12" xfId="39" applyFont="1" applyBorder="1"/>
    <xf numFmtId="2" fontId="0" fillId="0" borderId="0" xfId="0" applyNumberFormat="1" applyAlignment="1">
      <alignment horizontal="center"/>
    </xf>
    <xf numFmtId="0" fontId="0" fillId="41" borderId="13" xfId="0" applyFill="1" applyBorder="1"/>
    <xf numFmtId="0" fontId="0" fillId="42" borderId="13" xfId="0" applyFill="1" applyBorder="1"/>
    <xf numFmtId="164" fontId="0" fillId="0" borderId="0" xfId="0" applyNumberFormat="1" applyAlignment="1">
      <alignment horizontal="center"/>
    </xf>
    <xf numFmtId="0" fontId="28" fillId="43" borderId="0" xfId="0" applyFont="1" applyFill="1" applyAlignment="1">
      <alignment horizontal="center"/>
    </xf>
    <xf numFmtId="0" fontId="27" fillId="43" borderId="0" xfId="0" applyFont="1" applyFill="1" applyAlignment="1">
      <alignment horizontal="center"/>
    </xf>
    <xf numFmtId="0" fontId="4" fillId="43" borderId="0" xfId="0" applyFont="1" applyFill="1" applyAlignment="1">
      <alignment horizontal="left"/>
    </xf>
    <xf numFmtId="0" fontId="0" fillId="43" borderId="0" xfId="0" applyFill="1" applyAlignment="1">
      <alignment horizontal="left"/>
    </xf>
    <xf numFmtId="165" fontId="2" fillId="43" borderId="0" xfId="0" applyNumberFormat="1" applyFont="1" applyFill="1" applyAlignment="1">
      <alignment horizontal="center"/>
    </xf>
    <xf numFmtId="166" fontId="2" fillId="43" borderId="0" xfId="0" applyNumberFormat="1" applyFont="1" applyFill="1" applyAlignment="1">
      <alignment horizontal="center"/>
    </xf>
    <xf numFmtId="2" fontId="0" fillId="43" borderId="0" xfId="0" applyNumberFormat="1" applyFill="1" applyAlignment="1">
      <alignment horizontal="center"/>
    </xf>
    <xf numFmtId="165" fontId="0" fillId="43" borderId="0" xfId="0" applyNumberFormat="1" applyFill="1" applyAlignment="1">
      <alignment horizontal="center"/>
    </xf>
    <xf numFmtId="164" fontId="0" fillId="43" borderId="0" xfId="0" applyNumberFormat="1" applyFill="1" applyAlignment="1">
      <alignment horizontal="center"/>
    </xf>
    <xf numFmtId="1" fontId="2" fillId="43" borderId="0" xfId="0" applyNumberFormat="1" applyFont="1" applyFill="1" applyAlignment="1">
      <alignment horizontal="center" vertical="center"/>
    </xf>
    <xf numFmtId="0" fontId="2" fillId="43" borderId="0" xfId="0" applyFont="1" applyFill="1" applyAlignment="1">
      <alignment horizontal="left"/>
    </xf>
    <xf numFmtId="0" fontId="0" fillId="43" borderId="0" xfId="0" applyFill="1" applyAlignment="1">
      <alignment horizontal="right"/>
    </xf>
    <xf numFmtId="0" fontId="2" fillId="43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0" borderId="0" xfId="0" applyFill="1"/>
    <xf numFmtId="22" fontId="0" fillId="0" borderId="0" xfId="0" applyNumberFormat="1" applyFill="1"/>
    <xf numFmtId="165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/>
    <xf numFmtId="0" fontId="0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D17O of VSMOW through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30002778033380212"/>
          <c:y val="4.1666656151156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492994547490748E-2"/>
          <c:y val="0.12174697195205554"/>
          <c:w val="0.86039129483814525"/>
          <c:h val="0.70414343023578652"/>
        </c:manualLayout>
      </c:layout>
      <c:scatterChart>
        <c:scatterStyle val="lineMarker"/>
        <c:varyColors val="0"/>
        <c:ser>
          <c:idx val="0"/>
          <c:order val="0"/>
          <c:tx>
            <c:v>SMOW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950521084281233E-2"/>
                  <c:y val="-3.54396677872989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SMOW!$A$19:$A$36</c:f>
              <c:numCache>
                <c:formatCode>General</c:formatCode>
                <c:ptCount val="18"/>
                <c:pt idx="0">
                  <c:v>5398</c:v>
                </c:pt>
                <c:pt idx="1">
                  <c:v>5401</c:v>
                </c:pt>
                <c:pt idx="2">
                  <c:v>5402</c:v>
                </c:pt>
                <c:pt idx="3">
                  <c:v>5403</c:v>
                </c:pt>
                <c:pt idx="5">
                  <c:v>5413</c:v>
                </c:pt>
                <c:pt idx="6">
                  <c:v>5414</c:v>
                </c:pt>
                <c:pt idx="7">
                  <c:v>5415</c:v>
                </c:pt>
                <c:pt idx="9">
                  <c:v>5514</c:v>
                </c:pt>
                <c:pt idx="10">
                  <c:v>5515</c:v>
                </c:pt>
                <c:pt idx="11">
                  <c:v>5516</c:v>
                </c:pt>
                <c:pt idx="12">
                  <c:v>5517</c:v>
                </c:pt>
              </c:numCache>
            </c:numRef>
          </c:xVal>
          <c:yVal>
            <c:numRef>
              <c:f>SMOW!$AG$19:$AG$35</c:f>
              <c:numCache>
                <c:formatCode>0</c:formatCode>
                <c:ptCount val="17"/>
                <c:pt idx="0">
                  <c:v>-1.3242136260296979</c:v>
                </c:pt>
                <c:pt idx="1">
                  <c:v>4.54291852953732</c:v>
                </c:pt>
                <c:pt idx="2">
                  <c:v>3.4978050887072287</c:v>
                </c:pt>
                <c:pt idx="3">
                  <c:v>4.9874287679473746</c:v>
                </c:pt>
                <c:pt idx="5">
                  <c:v>11.957327691601211</c:v>
                </c:pt>
                <c:pt idx="6">
                  <c:v>4.591075969060082</c:v>
                </c:pt>
                <c:pt idx="7">
                  <c:v>6.6877760241556974</c:v>
                </c:pt>
                <c:pt idx="9">
                  <c:v>-8.5402964478989425</c:v>
                </c:pt>
                <c:pt idx="10">
                  <c:v>-7.0901261208948245</c:v>
                </c:pt>
                <c:pt idx="11">
                  <c:v>-7.4324865427707749</c:v>
                </c:pt>
                <c:pt idx="12">
                  <c:v>-11.706449419491477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8-4CCC-AB56-DFDF087D2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5416"/>
        <c:axId val="519221976"/>
      </c:scatterChart>
      <c:valAx>
        <c:axId val="51921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1976"/>
        <c:crossesAt val="-250"/>
        <c:crossBetween val="midCat"/>
      </c:valAx>
      <c:valAx>
        <c:axId val="519221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D17O (per Meg)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5416"/>
        <c:crossesAt val="538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D17O of  Standards through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30002778033380212"/>
          <c:y val="4.1666656151156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492994547490748E-2"/>
          <c:y val="0.12174697195205554"/>
          <c:w val="0.86039129483814525"/>
          <c:h val="0.70414343023578652"/>
        </c:manualLayout>
      </c:layout>
      <c:scatterChart>
        <c:scatterStyle val="lineMarker"/>
        <c:varyColors val="0"/>
        <c:ser>
          <c:idx val="0"/>
          <c:order val="0"/>
          <c:tx>
            <c:v>SMOW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950521084281233E-2"/>
                  <c:y val="-3.54396677872989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SMOW!$A$19:$A$36</c:f>
              <c:numCache>
                <c:formatCode>General</c:formatCode>
                <c:ptCount val="18"/>
                <c:pt idx="0">
                  <c:v>5398</c:v>
                </c:pt>
                <c:pt idx="1">
                  <c:v>5401</c:v>
                </c:pt>
                <c:pt idx="2">
                  <c:v>5402</c:v>
                </c:pt>
                <c:pt idx="3">
                  <c:v>5403</c:v>
                </c:pt>
                <c:pt idx="5">
                  <c:v>5413</c:v>
                </c:pt>
                <c:pt idx="6">
                  <c:v>5414</c:v>
                </c:pt>
                <c:pt idx="7">
                  <c:v>5415</c:v>
                </c:pt>
                <c:pt idx="9">
                  <c:v>5514</c:v>
                </c:pt>
                <c:pt idx="10">
                  <c:v>5515</c:v>
                </c:pt>
                <c:pt idx="11">
                  <c:v>5516</c:v>
                </c:pt>
                <c:pt idx="12">
                  <c:v>5517</c:v>
                </c:pt>
              </c:numCache>
            </c:numRef>
          </c:xVal>
          <c:yVal>
            <c:numRef>
              <c:f>SMOW!$AG$19:$AG$35</c:f>
              <c:numCache>
                <c:formatCode>0</c:formatCode>
                <c:ptCount val="17"/>
                <c:pt idx="0">
                  <c:v>-1.3242136260296979</c:v>
                </c:pt>
                <c:pt idx="1">
                  <c:v>4.54291852953732</c:v>
                </c:pt>
                <c:pt idx="2">
                  <c:v>3.4978050887072287</c:v>
                </c:pt>
                <c:pt idx="3">
                  <c:v>4.9874287679473746</c:v>
                </c:pt>
                <c:pt idx="5">
                  <c:v>11.957327691601211</c:v>
                </c:pt>
                <c:pt idx="6">
                  <c:v>4.591075969060082</c:v>
                </c:pt>
                <c:pt idx="7">
                  <c:v>6.6877760241556974</c:v>
                </c:pt>
                <c:pt idx="9">
                  <c:v>-8.5402964478989425</c:v>
                </c:pt>
                <c:pt idx="10">
                  <c:v>-7.0901261208948245</c:v>
                </c:pt>
                <c:pt idx="11">
                  <c:v>-7.4324865427707749</c:v>
                </c:pt>
                <c:pt idx="12">
                  <c:v>-11.706449419491477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6-4CC6-9100-C3430B999077}"/>
            </c:ext>
          </c:extLst>
        </c:ser>
        <c:ser>
          <c:idx val="1"/>
          <c:order val="1"/>
          <c:tx>
            <c:v>SLAP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85412499275764E-2"/>
                  <c:y val="1.01468749840665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SLAP!$A$9:$A$24</c:f>
              <c:numCache>
                <c:formatCode>General</c:formatCode>
                <c:ptCount val="16"/>
                <c:pt idx="0">
                  <c:v>5404</c:v>
                </c:pt>
                <c:pt idx="1">
                  <c:v>5405</c:v>
                </c:pt>
                <c:pt idx="2">
                  <c:v>5406</c:v>
                </c:pt>
                <c:pt idx="3">
                  <c:v>5407</c:v>
                </c:pt>
                <c:pt idx="5">
                  <c:v>5410</c:v>
                </c:pt>
                <c:pt idx="6">
                  <c:v>5411</c:v>
                </c:pt>
                <c:pt idx="7">
                  <c:v>5412</c:v>
                </c:pt>
                <c:pt idx="9">
                  <c:v>5518</c:v>
                </c:pt>
                <c:pt idx="10">
                  <c:v>5519</c:v>
                </c:pt>
                <c:pt idx="11">
                  <c:v>5520</c:v>
                </c:pt>
                <c:pt idx="12">
                  <c:v>5521</c:v>
                </c:pt>
              </c:numCache>
            </c:numRef>
          </c:xVal>
          <c:yVal>
            <c:numRef>
              <c:f>SLAP!$AG$9:$AG$24</c:f>
              <c:numCache>
                <c:formatCode>0</c:formatCode>
                <c:ptCount val="16"/>
                <c:pt idx="0">
                  <c:v>1.8366244469198989</c:v>
                </c:pt>
                <c:pt idx="1">
                  <c:v>6.8186890488668439</c:v>
                </c:pt>
                <c:pt idx="2">
                  <c:v>7.6127342835867751</c:v>
                </c:pt>
                <c:pt idx="3">
                  <c:v>8.8120428652302962</c:v>
                </c:pt>
                <c:pt idx="5">
                  <c:v>18.383439450026628</c:v>
                </c:pt>
                <c:pt idx="6">
                  <c:v>17.559067827363606</c:v>
                </c:pt>
                <c:pt idx="7">
                  <c:v>10.939848308542111</c:v>
                </c:pt>
                <c:pt idx="9">
                  <c:v>-28.301902525772249</c:v>
                </c:pt>
                <c:pt idx="10">
                  <c:v>-10.817679029180738</c:v>
                </c:pt>
                <c:pt idx="11">
                  <c:v>-15.23510698156727</c:v>
                </c:pt>
                <c:pt idx="12">
                  <c:v>-17.027922746429169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C6-4CC6-9100-C3430B999077}"/>
            </c:ext>
          </c:extLst>
        </c:ser>
        <c:ser>
          <c:idx val="2"/>
          <c:order val="2"/>
          <c:tx>
            <c:v>IAEA-C1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CCCFF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942114571525781E-3"/>
                  <c:y val="5.2045899417496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Standards!$A$2:$A$16</c:f>
              <c:numCache>
                <c:formatCode>General</c:formatCode>
                <c:ptCount val="15"/>
                <c:pt idx="0">
                  <c:v>5416</c:v>
                </c:pt>
                <c:pt idx="1">
                  <c:v>5417</c:v>
                </c:pt>
                <c:pt idx="2">
                  <c:v>5418</c:v>
                </c:pt>
                <c:pt idx="3">
                  <c:v>5434</c:v>
                </c:pt>
                <c:pt idx="4">
                  <c:v>5435</c:v>
                </c:pt>
                <c:pt idx="5">
                  <c:v>5436</c:v>
                </c:pt>
                <c:pt idx="6">
                  <c:v>5458</c:v>
                </c:pt>
                <c:pt idx="7">
                  <c:v>5459</c:v>
                </c:pt>
                <c:pt idx="8">
                  <c:v>5460</c:v>
                </c:pt>
                <c:pt idx="9">
                  <c:v>5484</c:v>
                </c:pt>
                <c:pt idx="10">
                  <c:v>5485</c:v>
                </c:pt>
                <c:pt idx="11">
                  <c:v>5486</c:v>
                </c:pt>
                <c:pt idx="12">
                  <c:v>5499</c:v>
                </c:pt>
                <c:pt idx="13">
                  <c:v>5500</c:v>
                </c:pt>
                <c:pt idx="14">
                  <c:v>5501</c:v>
                </c:pt>
              </c:numCache>
            </c:numRef>
          </c:xVal>
          <c:yVal>
            <c:numRef>
              <c:f>Standards!$AG$2:$AG$16</c:f>
              <c:numCache>
                <c:formatCode>0</c:formatCode>
                <c:ptCount val="15"/>
                <c:pt idx="0">
                  <c:v>-166.27322501082986</c:v>
                </c:pt>
                <c:pt idx="1">
                  <c:v>-148.84165977381514</c:v>
                </c:pt>
                <c:pt idx="2">
                  <c:v>-158.18260502854642</c:v>
                </c:pt>
                <c:pt idx="3">
                  <c:v>-155.05057870525008</c:v>
                </c:pt>
                <c:pt idx="4">
                  <c:v>-174.87937144368715</c:v>
                </c:pt>
                <c:pt idx="5">
                  <c:v>-164.46046443484974</c:v>
                </c:pt>
                <c:pt idx="6">
                  <c:v>-200.94854424431929</c:v>
                </c:pt>
                <c:pt idx="7">
                  <c:v>-188.25822529818836</c:v>
                </c:pt>
                <c:pt idx="8">
                  <c:v>-156.73437077663621</c:v>
                </c:pt>
                <c:pt idx="9">
                  <c:v>-168.94874214298028</c:v>
                </c:pt>
                <c:pt idx="10">
                  <c:v>-159.87333031419482</c:v>
                </c:pt>
                <c:pt idx="11">
                  <c:v>-177.55592830049949</c:v>
                </c:pt>
                <c:pt idx="12">
                  <c:v>-178.08841144889698</c:v>
                </c:pt>
                <c:pt idx="13">
                  <c:v>-166.83373788282552</c:v>
                </c:pt>
                <c:pt idx="14">
                  <c:v>-154.33403580876615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C6-4CC6-9100-C3430B999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5416"/>
        <c:axId val="519221976"/>
      </c:scatterChart>
      <c:valAx>
        <c:axId val="51921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1976"/>
        <c:crossesAt val="-250"/>
        <c:crossBetween val="midCat"/>
      </c:valAx>
      <c:valAx>
        <c:axId val="519221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D17O (per Meg)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5416"/>
        <c:crossesAt val="538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D17O of SLAP through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30002778033380212"/>
          <c:y val="4.1666656151156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492994547490748E-2"/>
          <c:y val="0.12174697195205554"/>
          <c:w val="0.86039129483814525"/>
          <c:h val="0.70414343023578652"/>
        </c:manualLayout>
      </c:layout>
      <c:scatterChart>
        <c:scatterStyle val="lineMarker"/>
        <c:varyColors val="0"/>
        <c:ser>
          <c:idx val="1"/>
          <c:order val="0"/>
          <c:tx>
            <c:v>SLAP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85412499275764E-2"/>
                  <c:y val="1.01468749840665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SLAP!$A$9:$A$24</c:f>
              <c:numCache>
                <c:formatCode>General</c:formatCode>
                <c:ptCount val="16"/>
                <c:pt idx="0">
                  <c:v>5404</c:v>
                </c:pt>
                <c:pt idx="1">
                  <c:v>5405</c:v>
                </c:pt>
                <c:pt idx="2">
                  <c:v>5406</c:v>
                </c:pt>
                <c:pt idx="3">
                  <c:v>5407</c:v>
                </c:pt>
                <c:pt idx="5">
                  <c:v>5410</c:v>
                </c:pt>
                <c:pt idx="6">
                  <c:v>5411</c:v>
                </c:pt>
                <c:pt idx="7">
                  <c:v>5412</c:v>
                </c:pt>
                <c:pt idx="9">
                  <c:v>5518</c:v>
                </c:pt>
                <c:pt idx="10">
                  <c:v>5519</c:v>
                </c:pt>
                <c:pt idx="11">
                  <c:v>5520</c:v>
                </c:pt>
                <c:pt idx="12">
                  <c:v>5521</c:v>
                </c:pt>
              </c:numCache>
            </c:numRef>
          </c:xVal>
          <c:yVal>
            <c:numRef>
              <c:f>SLAP!$AG$9:$AG$24</c:f>
              <c:numCache>
                <c:formatCode>0</c:formatCode>
                <c:ptCount val="16"/>
                <c:pt idx="0">
                  <c:v>1.8366244469198989</c:v>
                </c:pt>
                <c:pt idx="1">
                  <c:v>6.8186890488668439</c:v>
                </c:pt>
                <c:pt idx="2">
                  <c:v>7.6127342835867751</c:v>
                </c:pt>
                <c:pt idx="3">
                  <c:v>8.8120428652302962</c:v>
                </c:pt>
                <c:pt idx="5">
                  <c:v>18.383439450026628</c:v>
                </c:pt>
                <c:pt idx="6">
                  <c:v>17.559067827363606</c:v>
                </c:pt>
                <c:pt idx="7">
                  <c:v>10.939848308542111</c:v>
                </c:pt>
                <c:pt idx="9">
                  <c:v>-28.301902525772249</c:v>
                </c:pt>
                <c:pt idx="10">
                  <c:v>-10.817679029180738</c:v>
                </c:pt>
                <c:pt idx="11">
                  <c:v>-15.23510698156727</c:v>
                </c:pt>
                <c:pt idx="12">
                  <c:v>-17.027922746429169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B-4090-8BAC-2A76046E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5416"/>
        <c:axId val="519221976"/>
      </c:scatterChart>
      <c:valAx>
        <c:axId val="51921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1976"/>
        <c:crossesAt val="-250"/>
        <c:crossBetween val="midCat"/>
      </c:valAx>
      <c:valAx>
        <c:axId val="519221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D17O (per Meg)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5416"/>
        <c:crossesAt val="538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D17O of IAEA-C1 through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30002778033380212"/>
          <c:y val="4.1666656151156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492994547490748E-2"/>
          <c:y val="0.12174697195205554"/>
          <c:w val="0.86039129483814525"/>
          <c:h val="0.70414343023578652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CCCFF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942114571525781E-3"/>
                  <c:y val="5.2045899417496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Standards!$A$2:$A$18</c:f>
              <c:numCache>
                <c:formatCode>General</c:formatCode>
                <c:ptCount val="17"/>
                <c:pt idx="0">
                  <c:v>5416</c:v>
                </c:pt>
                <c:pt idx="1">
                  <c:v>5417</c:v>
                </c:pt>
                <c:pt idx="2">
                  <c:v>5418</c:v>
                </c:pt>
                <c:pt idx="3">
                  <c:v>5434</c:v>
                </c:pt>
                <c:pt idx="4">
                  <c:v>5435</c:v>
                </c:pt>
                <c:pt idx="5">
                  <c:v>5436</c:v>
                </c:pt>
                <c:pt idx="6">
                  <c:v>5458</c:v>
                </c:pt>
                <c:pt idx="7">
                  <c:v>5459</c:v>
                </c:pt>
                <c:pt idx="8">
                  <c:v>5460</c:v>
                </c:pt>
                <c:pt idx="9">
                  <c:v>5484</c:v>
                </c:pt>
                <c:pt idx="10">
                  <c:v>5485</c:v>
                </c:pt>
                <c:pt idx="11">
                  <c:v>5486</c:v>
                </c:pt>
                <c:pt idx="12">
                  <c:v>5499</c:v>
                </c:pt>
                <c:pt idx="13">
                  <c:v>5500</c:v>
                </c:pt>
                <c:pt idx="14">
                  <c:v>5501</c:v>
                </c:pt>
                <c:pt idx="15">
                  <c:v>5522</c:v>
                </c:pt>
                <c:pt idx="16">
                  <c:v>5523</c:v>
                </c:pt>
              </c:numCache>
            </c:numRef>
          </c:xVal>
          <c:yVal>
            <c:numRef>
              <c:f>Standards!$AG$2:$AG$18</c:f>
              <c:numCache>
                <c:formatCode>0</c:formatCode>
                <c:ptCount val="17"/>
                <c:pt idx="0">
                  <c:v>-166.27322501082986</c:v>
                </c:pt>
                <c:pt idx="1">
                  <c:v>-148.84165977381514</c:v>
                </c:pt>
                <c:pt idx="2">
                  <c:v>-158.18260502854642</c:v>
                </c:pt>
                <c:pt idx="3">
                  <c:v>-155.05057870525008</c:v>
                </c:pt>
                <c:pt idx="4">
                  <c:v>-174.87937144368715</c:v>
                </c:pt>
                <c:pt idx="5">
                  <c:v>-164.46046443484974</c:v>
                </c:pt>
                <c:pt idx="6">
                  <c:v>-200.94854424431929</c:v>
                </c:pt>
                <c:pt idx="7">
                  <c:v>-188.25822529818836</c:v>
                </c:pt>
                <c:pt idx="8">
                  <c:v>-156.73437077663621</c:v>
                </c:pt>
                <c:pt idx="9">
                  <c:v>-168.94874214298028</c:v>
                </c:pt>
                <c:pt idx="10">
                  <c:v>-159.87333031419482</c:v>
                </c:pt>
                <c:pt idx="11">
                  <c:v>-177.55592830049949</c:v>
                </c:pt>
                <c:pt idx="12">
                  <c:v>-178.08841144889698</c:v>
                </c:pt>
                <c:pt idx="13">
                  <c:v>-166.83373788282552</c:v>
                </c:pt>
                <c:pt idx="14">
                  <c:v>-154.33403580876615</c:v>
                </c:pt>
                <c:pt idx="15">
                  <c:v>-196.17277772159093</c:v>
                </c:pt>
                <c:pt idx="16">
                  <c:v>-175.53673131294369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D9-4A1D-8D34-F8507E58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5416"/>
        <c:axId val="519221976"/>
      </c:scatterChart>
      <c:valAx>
        <c:axId val="51921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IPL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1976"/>
        <c:crossesAt val="-250"/>
        <c:crossBetween val="midCat"/>
      </c:valAx>
      <c:valAx>
        <c:axId val="519221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D17O (per Meg)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5416"/>
        <c:crossesAt val="538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304799</xdr:colOff>
      <xdr:row>42</xdr:row>
      <xdr:rowOff>76200</xdr:rowOff>
    </xdr:from>
    <xdr:to>
      <xdr:col>27</xdr:col>
      <xdr:colOff>561975</xdr:colOff>
      <xdr:row>67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590550</xdr:colOff>
      <xdr:row>42</xdr:row>
      <xdr:rowOff>38100</xdr:rowOff>
    </xdr:from>
    <xdr:to>
      <xdr:col>36</xdr:col>
      <xdr:colOff>495300</xdr:colOff>
      <xdr:row>66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323850</xdr:colOff>
      <xdr:row>29</xdr:row>
      <xdr:rowOff>57150</xdr:rowOff>
    </xdr:from>
    <xdr:to>
      <xdr:col>35</xdr:col>
      <xdr:colOff>95250</xdr:colOff>
      <xdr:row>54</xdr:row>
      <xdr:rowOff>19049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819150</xdr:colOff>
      <xdr:row>23</xdr:row>
      <xdr:rowOff>9525</xdr:rowOff>
    </xdr:from>
    <xdr:to>
      <xdr:col>39</xdr:col>
      <xdr:colOff>28575</xdr:colOff>
      <xdr:row>47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7106" displayName="Table7106" ref="C1:D206" headerRowDxfId="12" dataDxfId="11" totalsRowDxfId="10">
  <tableColumns count="2">
    <tableColumn id="1" name="Type 1 " totalsRowLabel="Total" dataDxfId="9" totalsRowDxfId="8"/>
    <tableColumn id="2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H1:H5" totalsRowShown="0" headerRowDxfId="2" headerRowBorderDxfId="1" tableBorderDxfId="0" headerRowCellStyle="Accent6">
  <autoFilter ref="H1:H5"/>
  <tableColumns count="1">
    <tableColumn id="1" name="SulfateStd"/>
  </tableColumns>
  <tableStyleInfo name="TableStyleMedium27" showFirstColumn="0" showLastColumn="0" showRowStripes="1" showColumnStripes="0"/>
</table>
</file>

<file path=xl/tables/table11.xml><?xml version="1.0" encoding="utf-8"?>
<table xmlns="http://schemas.openxmlformats.org/spreadsheetml/2006/main" id="11" name="PhosphateStd12" displayName="PhosphateStd12" ref="I1:I6" totalsRowShown="0" headerRowCellStyle="Accent6">
  <autoFilter ref="I1:I6"/>
  <tableColumns count="1">
    <tableColumn id="1" name="Organic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12" totalsRowShown="0">
  <autoFilter ref="B1:B12"/>
  <tableColumns count="1">
    <tableColumn id="1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16" totalsRowShown="0">
  <autoFilter ref="C1:C16"/>
  <tableColumns count="1">
    <tableColumn id="1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D1:D32" totalsRowShown="0">
  <autoFilter ref="D1:D32"/>
  <tableColumns count="1">
    <tableColumn id="1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6" name="Table5" displayName="Table5" ref="E1:E33" totalsRowShown="0">
  <autoFilter ref="E1:E33"/>
  <tableColumns count="1">
    <tableColumn id="1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9:B20" totalsRowShown="0" dataDxfId="5">
  <autoFilter ref="A19:B20"/>
  <tableColumns count="2">
    <tableColumn id="1" name="Type 1 " dataDxfId="4"/>
    <tableColumn id="2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Phosphate" displayName="Phosphate" ref="F1:F6" totalsRowShown="0">
  <autoFilter ref="F1:F6"/>
  <tableColumns count="1">
    <tableColumn id="1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1:A10" totalsRowShown="0">
  <autoFilter ref="A1:A10"/>
  <tableColumns count="1">
    <tableColumn id="1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id="10" name="PhosphateStd" displayName="PhosphateStd" ref="G1:G6" totalsRowShown="0" headerRowCellStyle="Accent6">
  <autoFilter ref="G1:G6"/>
  <tableColumns count="1">
    <tableColumn id="1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0"/>
  <sheetViews>
    <sheetView zoomScaleNormal="100" workbookViewId="0">
      <pane xSplit="5" ySplit="1" topLeftCell="AB145" activePane="bottomRight" state="frozen"/>
      <selection pane="topRight" activeCell="F1" sqref="F1"/>
      <selection pane="bottomLeft" activeCell="A2" sqref="A2"/>
      <selection pane="bottomRight" activeCell="A154" activeCellId="2" sqref="A152:XFD152 A153:XFD153 A154:XFD154"/>
    </sheetView>
  </sheetViews>
  <sheetFormatPr defaultColWidth="9.140625" defaultRowHeight="15" x14ac:dyDescent="0.25"/>
  <cols>
    <col min="1" max="1" width="9.42578125" style="61" bestFit="1" customWidth="1"/>
    <col min="2" max="2" width="7.42578125" style="61" customWidth="1"/>
    <col min="3" max="3" width="13.42578125" style="42" customWidth="1"/>
    <col min="4" max="4" width="20.42578125" style="42" customWidth="1"/>
    <col min="5" max="5" width="59.140625" style="20" bestFit="1" customWidth="1"/>
    <col min="6" max="6" width="12.85546875" style="44" bestFit="1" customWidth="1"/>
    <col min="7" max="7" width="12.28515625" style="44" bestFit="1" customWidth="1"/>
    <col min="8" max="8" width="12.140625" style="44" bestFit="1" customWidth="1"/>
    <col min="9" max="10" width="12.85546875" style="44" bestFit="1" customWidth="1"/>
    <col min="11" max="11" width="12.140625" style="44" bestFit="1" customWidth="1"/>
    <col min="12" max="12" width="12.85546875" style="44" bestFit="1" customWidth="1"/>
    <col min="13" max="13" width="12.140625" style="44" bestFit="1" customWidth="1"/>
    <col min="14" max="14" width="12.85546875" style="44" bestFit="1" customWidth="1"/>
    <col min="15" max="15" width="11.140625" style="44" bestFit="1" customWidth="1"/>
    <col min="16" max="16" width="12.85546875" style="44" bestFit="1" customWidth="1"/>
    <col min="17" max="17" width="12.140625" style="44" bestFit="1" customWidth="1"/>
    <col min="18" max="18" width="13.42578125" style="44" bestFit="1" customWidth="1"/>
    <col min="19" max="19" width="12.140625" style="44" bestFit="1" customWidth="1"/>
    <col min="20" max="20" width="12.42578125" style="44" bestFit="1" customWidth="1"/>
    <col min="21" max="21" width="12.140625" style="44" bestFit="1" customWidth="1"/>
    <col min="22" max="22" width="17.85546875" style="44" customWidth="1"/>
    <col min="23" max="23" width="7.42578125" style="69" bestFit="1" customWidth="1"/>
    <col min="24" max="24" width="14.7109375" style="44" customWidth="1"/>
    <col min="25" max="25" width="14.42578125" style="44" customWidth="1"/>
    <col min="26" max="26" width="15.28515625" style="20" bestFit="1" customWidth="1"/>
    <col min="27" max="27" width="15.140625" style="20" bestFit="1" customWidth="1"/>
    <col min="28" max="29" width="11.140625" style="20" bestFit="1" customWidth="1"/>
    <col min="30" max="30" width="12.140625" style="20" bestFit="1" customWidth="1"/>
    <col min="31" max="31" width="10.85546875" style="20" bestFit="1" customWidth="1"/>
    <col min="32" max="32" width="11.85546875" style="20" bestFit="1" customWidth="1"/>
    <col min="33" max="33" width="14.28515625" style="20" bestFit="1" customWidth="1"/>
    <col min="34" max="34" width="8.42578125" style="65" customWidth="1"/>
    <col min="35" max="35" width="7.7109375" style="65" customWidth="1"/>
    <col min="36" max="36" width="28.42578125" style="42" customWidth="1"/>
    <col min="37" max="37" width="9.42578125" style="46" bestFit="1" customWidth="1"/>
    <col min="38" max="38" width="7.140625" style="46" bestFit="1" customWidth="1"/>
    <col min="39" max="39" width="10" style="46" bestFit="1" customWidth="1"/>
    <col min="40" max="40" width="11.85546875" style="46" bestFit="1" customWidth="1"/>
    <col min="41" max="16384" width="9.140625" style="20"/>
  </cols>
  <sheetData>
    <row r="1" spans="1:40" s="22" customFormat="1" x14ac:dyDescent="0.25">
      <c r="A1" s="60" t="s">
        <v>0</v>
      </c>
      <c r="B1" s="60" t="s">
        <v>78</v>
      </c>
      <c r="C1" s="42" t="s">
        <v>64</v>
      </c>
      <c r="D1" s="42" t="s">
        <v>57</v>
      </c>
      <c r="E1" s="22" t="s">
        <v>1</v>
      </c>
      <c r="F1" s="67" t="s">
        <v>2</v>
      </c>
      <c r="G1" s="67" t="s">
        <v>3</v>
      </c>
      <c r="H1" s="67" t="s">
        <v>4</v>
      </c>
      <c r="I1" s="67" t="s">
        <v>5</v>
      </c>
      <c r="J1" s="67" t="s">
        <v>6</v>
      </c>
      <c r="K1" s="67" t="s">
        <v>7</v>
      </c>
      <c r="L1" s="67" t="s">
        <v>8</v>
      </c>
      <c r="M1" s="67" t="s">
        <v>9</v>
      </c>
      <c r="N1" s="67" t="s">
        <v>10</v>
      </c>
      <c r="O1" s="67" t="s">
        <v>11</v>
      </c>
      <c r="P1" s="67" t="s">
        <v>12</v>
      </c>
      <c r="Q1" s="67" t="s">
        <v>13</v>
      </c>
      <c r="R1" s="67" t="s">
        <v>14</v>
      </c>
      <c r="S1" s="67" t="s">
        <v>15</v>
      </c>
      <c r="T1" s="67" t="s">
        <v>16</v>
      </c>
      <c r="U1" s="67" t="s">
        <v>17</v>
      </c>
      <c r="V1" s="67" t="s">
        <v>18</v>
      </c>
      <c r="W1" s="68" t="s">
        <v>19</v>
      </c>
      <c r="X1" s="67" t="s">
        <v>20</v>
      </c>
      <c r="Y1" s="67" t="s">
        <v>21</v>
      </c>
      <c r="Z1" s="5" t="s">
        <v>42</v>
      </c>
      <c r="AA1" s="5" t="s">
        <v>43</v>
      </c>
      <c r="AB1" s="5" t="s">
        <v>36</v>
      </c>
      <c r="AC1" s="5" t="s">
        <v>91</v>
      </c>
      <c r="AD1" s="22" t="s">
        <v>31</v>
      </c>
      <c r="AE1" s="22" t="s">
        <v>32</v>
      </c>
      <c r="AF1" s="22" t="s">
        <v>33</v>
      </c>
      <c r="AG1" s="22" t="s">
        <v>34</v>
      </c>
      <c r="AH1" s="64" t="s">
        <v>72</v>
      </c>
      <c r="AI1" s="64" t="s">
        <v>73</v>
      </c>
      <c r="AJ1" s="57" t="s">
        <v>80</v>
      </c>
      <c r="AK1" s="22" t="s">
        <v>112</v>
      </c>
      <c r="AL1" s="22" t="s">
        <v>113</v>
      </c>
      <c r="AM1" s="22" t="s">
        <v>114</v>
      </c>
      <c r="AN1" s="22" t="s">
        <v>115</v>
      </c>
    </row>
    <row r="2" spans="1:40" s="22" customFormat="1" x14ac:dyDescent="0.25">
      <c r="A2" s="61" t="s">
        <v>96</v>
      </c>
      <c r="B2" s="60"/>
      <c r="C2" s="62"/>
      <c r="D2" s="42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8"/>
      <c r="X2" s="67"/>
      <c r="Y2" s="67"/>
      <c r="Z2" s="75"/>
      <c r="AA2" s="75"/>
      <c r="AB2" s="44"/>
      <c r="AC2" s="44"/>
      <c r="AD2" s="44"/>
      <c r="AE2" s="44"/>
      <c r="AF2" s="78"/>
      <c r="AG2" s="78"/>
      <c r="AH2" s="64"/>
      <c r="AI2" s="64"/>
      <c r="AJ2" s="57"/>
      <c r="AK2" s="20"/>
      <c r="AL2" s="20"/>
      <c r="AM2" s="20"/>
      <c r="AN2" s="20"/>
    </row>
    <row r="3" spans="1:40" s="91" customFormat="1" x14ac:dyDescent="0.25">
      <c r="A3" s="79"/>
      <c r="B3" s="80"/>
      <c r="C3" s="81"/>
      <c r="D3" s="82"/>
      <c r="E3" s="79" t="s">
        <v>96</v>
      </c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4"/>
      <c r="X3" s="83"/>
      <c r="Y3" s="83"/>
      <c r="Z3" s="85"/>
      <c r="AA3" s="85"/>
      <c r="AB3" s="86"/>
      <c r="AC3" s="86"/>
      <c r="AD3" s="86"/>
      <c r="AE3" s="86"/>
      <c r="AF3" s="87"/>
      <c r="AG3" s="87"/>
      <c r="AH3" s="88"/>
      <c r="AI3" s="88"/>
      <c r="AJ3" s="89"/>
      <c r="AK3" s="90"/>
      <c r="AL3" s="90"/>
      <c r="AM3" s="90"/>
      <c r="AN3" s="90"/>
    </row>
    <row r="4" spans="1:40" s="91" customFormat="1" x14ac:dyDescent="0.25">
      <c r="A4" s="79"/>
      <c r="B4" s="80"/>
      <c r="C4" s="81"/>
      <c r="D4" s="82"/>
      <c r="E4" s="79" t="s">
        <v>160</v>
      </c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4"/>
      <c r="X4" s="83"/>
      <c r="Y4" s="83"/>
      <c r="Z4" s="85"/>
      <c r="AA4" s="85"/>
      <c r="AB4" s="86"/>
      <c r="AC4" s="86"/>
      <c r="AD4" s="86"/>
      <c r="AE4" s="86"/>
      <c r="AF4" s="87"/>
      <c r="AG4" s="87"/>
      <c r="AH4" s="88"/>
      <c r="AI4" s="88"/>
      <c r="AJ4" s="89"/>
      <c r="AK4" s="90"/>
      <c r="AL4" s="90"/>
      <c r="AM4" s="90"/>
      <c r="AN4" s="90"/>
    </row>
    <row r="5" spans="1:40" s="91" customFormat="1" x14ac:dyDescent="0.25">
      <c r="A5" s="79"/>
      <c r="B5" s="80"/>
      <c r="C5" s="81"/>
      <c r="D5" s="82"/>
      <c r="E5" s="79" t="s">
        <v>165</v>
      </c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4"/>
      <c r="X5" s="83"/>
      <c r="Y5" s="83"/>
      <c r="Z5" s="85"/>
      <c r="AA5" s="85"/>
      <c r="AB5" s="86"/>
      <c r="AC5" s="86"/>
      <c r="AD5" s="86"/>
      <c r="AE5" s="86"/>
      <c r="AF5" s="87"/>
      <c r="AG5" s="87"/>
      <c r="AH5" s="88"/>
      <c r="AI5" s="88"/>
      <c r="AJ5" s="89"/>
      <c r="AK5" s="90"/>
      <c r="AL5" s="90"/>
      <c r="AM5" s="90"/>
      <c r="AN5" s="90"/>
    </row>
    <row r="6" spans="1:40" s="91" customFormat="1" x14ac:dyDescent="0.25">
      <c r="A6" s="79"/>
      <c r="B6" s="80"/>
      <c r="C6" s="100"/>
      <c r="D6" s="82"/>
      <c r="E6" s="79" t="s">
        <v>300</v>
      </c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4"/>
      <c r="X6" s="83"/>
      <c r="Y6" s="83"/>
      <c r="Z6" s="85"/>
      <c r="AA6" s="85"/>
      <c r="AB6" s="86"/>
      <c r="AC6" s="86"/>
      <c r="AD6" s="86"/>
      <c r="AE6" s="86"/>
      <c r="AF6" s="87"/>
      <c r="AG6" s="87"/>
      <c r="AH6" s="88"/>
      <c r="AI6" s="88"/>
      <c r="AJ6" s="89"/>
      <c r="AK6" s="90"/>
      <c r="AL6" s="90"/>
      <c r="AM6" s="90"/>
      <c r="AN6" s="90"/>
    </row>
    <row r="7" spans="1:40" customFormat="1" x14ac:dyDescent="0.25">
      <c r="A7">
        <v>5394</v>
      </c>
      <c r="B7" t="s">
        <v>159</v>
      </c>
      <c r="C7" t="s">
        <v>61</v>
      </c>
      <c r="D7" t="s">
        <v>65</v>
      </c>
      <c r="E7" t="s">
        <v>161</v>
      </c>
      <c r="F7">
        <v>-3.1692396163909602</v>
      </c>
      <c r="G7">
        <v>-3.1742724770213102</v>
      </c>
      <c r="H7">
        <v>3.06848294127509E-3</v>
      </c>
      <c r="I7">
        <v>-5.9631195758501301</v>
      </c>
      <c r="J7">
        <v>-5.9809700316414496</v>
      </c>
      <c r="K7">
        <v>1.7462929879842001E-3</v>
      </c>
      <c r="L7">
        <v>-1.6320300314624801E-2</v>
      </c>
      <c r="M7">
        <v>3.2956208202725499E-3</v>
      </c>
      <c r="N7">
        <v>-13.331920831823201</v>
      </c>
      <c r="O7">
        <v>3.03719978350485E-3</v>
      </c>
      <c r="P7">
        <v>-25.740585686415901</v>
      </c>
      <c r="Q7">
        <v>1.71154855237104E-3</v>
      </c>
      <c r="R7">
        <v>-35.507536908381098</v>
      </c>
      <c r="S7">
        <v>0.136327421979373</v>
      </c>
      <c r="T7">
        <v>372.79502354920999</v>
      </c>
      <c r="U7">
        <v>0.15488757205693099</v>
      </c>
      <c r="V7" s="14">
        <v>45527.597708333335</v>
      </c>
      <c r="W7">
        <v>2.5</v>
      </c>
      <c r="X7" s="66">
        <v>4.0380949413623799E-5</v>
      </c>
      <c r="Y7" s="66">
        <v>9.3668831714277201E-5</v>
      </c>
      <c r="Z7" s="44">
        <f>((((N7/1000)+1)/((SMOW!$Z$4/1000)+1))-1)*1000</f>
        <v>-3.0269807813855243</v>
      </c>
      <c r="AA7" s="44">
        <f>((((P7/1000)+1)/((SMOW!$AA$4/1000)+1))-1)*1000</f>
        <v>-5.7527976608692244</v>
      </c>
      <c r="AB7" s="44">
        <f>Z7*SMOW!$AN$6</f>
        <v>-3.1208634544648404</v>
      </c>
      <c r="AC7" s="44">
        <f>AA7*SMOW!$AN$12</f>
        <v>-5.9243432291229308</v>
      </c>
      <c r="AD7" s="44">
        <f t="shared" ref="AD7" si="0">LN((AB7/1000)+1)*1000</f>
        <v>-3.1257435047743094</v>
      </c>
      <c r="AE7" s="44">
        <f t="shared" ref="AE7" si="1">LN((AC7/1000)+1)*1000</f>
        <v>-5.9419617704582217</v>
      </c>
      <c r="AF7" s="44">
        <f>(AD7-SMOW!AN$14*AE7)</f>
        <v>1.1612310027631967E-2</v>
      </c>
      <c r="AG7" s="45">
        <f t="shared" ref="AG7" si="2">AF7*1000</f>
        <v>11.612310027631967</v>
      </c>
      <c r="AK7">
        <v>31</v>
      </c>
      <c r="AL7">
        <v>3</v>
      </c>
      <c r="AM7">
        <v>0</v>
      </c>
      <c r="AN7">
        <v>0</v>
      </c>
    </row>
    <row r="8" spans="1:40" customFormat="1" x14ac:dyDescent="0.25">
      <c r="A8">
        <v>5395</v>
      </c>
      <c r="B8" t="s">
        <v>159</v>
      </c>
      <c r="C8" t="s">
        <v>61</v>
      </c>
      <c r="D8" t="s">
        <v>65</v>
      </c>
      <c r="E8" t="s">
        <v>162</v>
      </c>
      <c r="F8">
        <v>-3.38774175299476</v>
      </c>
      <c r="G8">
        <v>-3.39349333258764</v>
      </c>
      <c r="H8">
        <v>3.1055134311658099E-3</v>
      </c>
      <c r="I8">
        <v>-6.3811712610000804</v>
      </c>
      <c r="J8">
        <v>-6.4016180098819397</v>
      </c>
      <c r="K8">
        <v>1.53489544730841E-3</v>
      </c>
      <c r="L8">
        <v>-1.3439023369972301E-2</v>
      </c>
      <c r="M8">
        <v>3.2020784382029298E-3</v>
      </c>
      <c r="N8">
        <v>-13.5481953409826</v>
      </c>
      <c r="O8">
        <v>3.07385274786301E-3</v>
      </c>
      <c r="P8">
        <v>-26.150319769675701</v>
      </c>
      <c r="Q8">
        <v>1.5043570002033801E-3</v>
      </c>
      <c r="R8">
        <v>-36.900300444639498</v>
      </c>
      <c r="S8">
        <v>0.151036504393878</v>
      </c>
      <c r="T8">
        <v>150.506832922174</v>
      </c>
      <c r="U8">
        <v>7.3733522105627405E-2</v>
      </c>
      <c r="V8" s="14">
        <v>45527.685474537036</v>
      </c>
      <c r="W8">
        <v>2.5</v>
      </c>
      <c r="X8">
        <v>2.82054891357108E-2</v>
      </c>
      <c r="Y8">
        <v>3.02591710065237E-2</v>
      </c>
      <c r="Z8" s="44">
        <f>((((N8/1000)+1)/((SMOW!$Z$4/1000)+1))-1)*1000</f>
        <v>-3.2455141006739741</v>
      </c>
      <c r="AA8" s="44">
        <f>((((P8/1000)+1)/((SMOW!$AA$4/1000)+1))-1)*1000</f>
        <v>-6.1709377989053182</v>
      </c>
      <c r="AB8" s="44">
        <f>Z8*SMOW!$AN$6</f>
        <v>-3.3461746470380702</v>
      </c>
      <c r="AC8" s="44">
        <f>AA8*SMOW!$AN$12</f>
        <v>-6.3549520983429835</v>
      </c>
      <c r="AD8" s="44">
        <f t="shared" ref="AD8" si="3">LN((AB8/1000)+1)*1000</f>
        <v>-3.3517856097597054</v>
      </c>
      <c r="AE8" s="44">
        <f t="shared" ref="AE8" si="4">LN((AC8/1000)+1)*1000</f>
        <v>-6.3752307653870188</v>
      </c>
      <c r="AF8" s="44">
        <f>(AD8-SMOW!AN$14*AE8)</f>
        <v>1.433623436464071E-2</v>
      </c>
      <c r="AG8" s="45">
        <f t="shared" ref="AG8" si="5">AF8*1000</f>
        <v>14.33623436464071</v>
      </c>
      <c r="AK8">
        <v>31</v>
      </c>
      <c r="AL8">
        <v>0</v>
      </c>
      <c r="AM8">
        <v>0</v>
      </c>
      <c r="AN8">
        <v>0</v>
      </c>
    </row>
    <row r="9" spans="1:40" customFormat="1" x14ac:dyDescent="0.25">
      <c r="A9">
        <v>5396</v>
      </c>
      <c r="B9" t="s">
        <v>159</v>
      </c>
      <c r="C9" t="s">
        <v>61</v>
      </c>
      <c r="D9" t="s">
        <v>65</v>
      </c>
      <c r="E9" t="s">
        <v>163</v>
      </c>
      <c r="F9">
        <v>-3.3783352806621498</v>
      </c>
      <c r="G9">
        <v>-3.3840550665862899</v>
      </c>
      <c r="H9">
        <v>4.07588325399867E-3</v>
      </c>
      <c r="I9">
        <v>-6.3680162458136502</v>
      </c>
      <c r="J9">
        <v>-6.3883785840560998</v>
      </c>
      <c r="K9">
        <v>1.26808387434765E-3</v>
      </c>
      <c r="L9">
        <v>-1.09911742046718E-2</v>
      </c>
      <c r="M9">
        <v>4.0331340251396697E-3</v>
      </c>
      <c r="N9">
        <v>-13.538884767556301</v>
      </c>
      <c r="O9">
        <v>4.0343296585146401E-3</v>
      </c>
      <c r="P9">
        <v>-26.137426488105099</v>
      </c>
      <c r="Q9">
        <v>1.2428539393788201E-3</v>
      </c>
      <c r="R9">
        <v>-37.474057283594703</v>
      </c>
      <c r="S9">
        <v>0.12017183518116401</v>
      </c>
      <c r="T9">
        <v>161.682626205166</v>
      </c>
      <c r="U9">
        <v>9.5605138904125003E-2</v>
      </c>
      <c r="V9" s="14">
        <v>45527.794756944444</v>
      </c>
      <c r="W9">
        <v>2.5</v>
      </c>
      <c r="X9">
        <v>1.0121138960449601E-3</v>
      </c>
      <c r="Y9">
        <v>1.3905530899947401E-3</v>
      </c>
      <c r="Z9" s="44">
        <f>((((N9/1000)+1)/((SMOW!$Z$4/1000)+1))-1)*1000</f>
        <v>-3.2361062859331824</v>
      </c>
      <c r="AA9" s="44">
        <f>((((P9/1000)+1)/((SMOW!$AA$4/1000)+1))-1)*1000</f>
        <v>-6.1577800003331795</v>
      </c>
      <c r="AB9" s="44">
        <f>Z9*SMOW!$AN$6</f>
        <v>-3.3364750462373429</v>
      </c>
      <c r="AC9" s="44">
        <f>AA9*SMOW!$AN$12</f>
        <v>-6.3414019407542259</v>
      </c>
      <c r="AD9" s="44">
        <f t="shared" ref="AD9" si="6">LN((AB9/1000)+1)*1000</f>
        <v>-3.3420534907879258</v>
      </c>
      <c r="AE9" s="44">
        <f t="shared" ref="AE9" si="7">LN((AC9/1000)+1)*1000</f>
        <v>-6.3615940394478301</v>
      </c>
      <c r="AF9" s="44">
        <f>(AD9-SMOW!AN$14*AE9)</f>
        <v>1.6868162040528656E-2</v>
      </c>
      <c r="AG9" s="45">
        <f t="shared" ref="AG9" si="8">AF9*1000</f>
        <v>16.868162040528656</v>
      </c>
      <c r="AK9">
        <v>31</v>
      </c>
      <c r="AL9">
        <v>0</v>
      </c>
      <c r="AM9">
        <v>0</v>
      </c>
      <c r="AN9">
        <v>0</v>
      </c>
    </row>
    <row r="10" spans="1:40" customFormat="1" x14ac:dyDescent="0.25">
      <c r="A10">
        <v>5397</v>
      </c>
      <c r="B10" t="s">
        <v>159</v>
      </c>
      <c r="C10" t="s">
        <v>61</v>
      </c>
      <c r="D10" t="s">
        <v>65</v>
      </c>
      <c r="E10" t="s">
        <v>164</v>
      </c>
      <c r="F10">
        <v>-3.4359857603302801</v>
      </c>
      <c r="G10">
        <v>-3.4419026826047898</v>
      </c>
      <c r="H10">
        <v>4.4357108413996997E-3</v>
      </c>
      <c r="I10">
        <v>-6.47739428114531</v>
      </c>
      <c r="J10">
        <v>-6.4984637301885</v>
      </c>
      <c r="K10">
        <v>2.2916866287636898E-3</v>
      </c>
      <c r="L10">
        <v>-1.07138330652612E-2</v>
      </c>
      <c r="M10">
        <v>4.2262779148387096E-3</v>
      </c>
      <c r="N10">
        <v>-13.595947501069199</v>
      </c>
      <c r="O10">
        <v>4.3904888066910903E-3</v>
      </c>
      <c r="P10">
        <v>-26.244628326125</v>
      </c>
      <c r="Q10">
        <v>2.2460909818313298E-3</v>
      </c>
      <c r="R10">
        <v>-37.822419474238401</v>
      </c>
      <c r="S10">
        <v>0.12554446584817</v>
      </c>
      <c r="T10">
        <v>171.27743523393099</v>
      </c>
      <c r="U10">
        <v>8.8742026063794402E-2</v>
      </c>
      <c r="V10" s="14">
        <v>45527.952407407407</v>
      </c>
      <c r="W10">
        <v>2.5</v>
      </c>
      <c r="X10">
        <v>1.0910545484950299E-2</v>
      </c>
      <c r="Y10">
        <v>1.16584064494798E-3</v>
      </c>
      <c r="Z10" s="44">
        <f>((((N10/1000)+1)/((SMOW!$Z$4/1000)+1))-1)*1000</f>
        <v>-3.293764992965853</v>
      </c>
      <c r="AA10" s="44">
        <f>((((P10/1000)+1)/((SMOW!$AA$4/1000)+1))-1)*1000</f>
        <v>-6.2671811782647469</v>
      </c>
      <c r="AB10" s="44">
        <f>Z10*SMOW!$AN$6</f>
        <v>-3.3959220545290809</v>
      </c>
      <c r="AC10" s="44">
        <f>AA10*SMOW!$AN$12</f>
        <v>-6.4540654074611394</v>
      </c>
      <c r="AD10" s="44">
        <f t="shared" ref="AD10" si="9">LN((AB10/1000)+1)*1000</f>
        <v>-3.4017012854171118</v>
      </c>
      <c r="AE10" s="44">
        <f t="shared" ref="AE10" si="10">LN((AC10/1000)+1)*1000</f>
        <v>-6.4749829382515953</v>
      </c>
      <c r="AF10" s="44">
        <f>(AD10-SMOW!AN$14*AE10)</f>
        <v>1.7089705979730585E-2</v>
      </c>
      <c r="AG10" s="45">
        <f t="shared" ref="AG10" si="11">AF10*1000</f>
        <v>17.089705979730585</v>
      </c>
      <c r="AH10" s="2">
        <f>AVERAGE(AG7:AG10)</f>
        <v>14.97660310313298</v>
      </c>
      <c r="AI10">
        <f>STDEV(AG7:AG10)</f>
        <v>2.567212431141912</v>
      </c>
      <c r="AK10">
        <v>31</v>
      </c>
      <c r="AL10">
        <v>0</v>
      </c>
      <c r="AM10">
        <v>0</v>
      </c>
      <c r="AN10">
        <v>0</v>
      </c>
    </row>
    <row r="11" spans="1:40" customFormat="1" x14ac:dyDescent="0.25">
      <c r="A11">
        <v>5398</v>
      </c>
      <c r="B11" t="s">
        <v>159</v>
      </c>
      <c r="C11" t="s">
        <v>61</v>
      </c>
      <c r="D11" t="s">
        <v>22</v>
      </c>
      <c r="E11" t="s">
        <v>166</v>
      </c>
      <c r="F11">
        <v>-0.178725950648639</v>
      </c>
      <c r="G11">
        <v>-0.178742484609653</v>
      </c>
      <c r="H11">
        <v>5.36069464577342E-3</v>
      </c>
      <c r="I11">
        <v>-0.27742605954723898</v>
      </c>
      <c r="J11">
        <v>-0.27746505659119303</v>
      </c>
      <c r="K11">
        <v>5.0991480210388802E-3</v>
      </c>
      <c r="L11">
        <v>-3.2240934729502603E-2</v>
      </c>
      <c r="M11">
        <v>4.7450761169608698E-3</v>
      </c>
      <c r="N11">
        <v>-10.371895427742899</v>
      </c>
      <c r="O11">
        <v>5.3060424089617702E-3</v>
      </c>
      <c r="P11">
        <v>-20.1680153479832</v>
      </c>
      <c r="Q11">
        <v>4.9976948162686E-3</v>
      </c>
      <c r="R11">
        <v>-30.9316467387684</v>
      </c>
      <c r="S11">
        <v>0.19956696445931901</v>
      </c>
      <c r="T11">
        <v>138.960571551735</v>
      </c>
      <c r="U11">
        <v>0.33915263202797402</v>
      </c>
      <c r="V11" s="14">
        <v>45539.488020833334</v>
      </c>
      <c r="W11">
        <v>2.5</v>
      </c>
      <c r="X11">
        <v>0.114804688483658</v>
      </c>
      <c r="Y11">
        <v>0.118285741114129</v>
      </c>
      <c r="Z11" s="44">
        <f>((((N11/1000)+1)/((SMOW!$Z$4/1000)+1))-1)*1000</f>
        <v>-3.6040336086284874E-2</v>
      </c>
      <c r="AA11" s="44">
        <f>((((P11/1000)+1)/((SMOW!$AA$4/1000)+1))-1)*1000</f>
        <v>-6.5901144987612348E-2</v>
      </c>
      <c r="AB11" s="44">
        <f>Z11*SMOW!$AN$6</f>
        <v>-3.715813739882199E-2</v>
      </c>
      <c r="AC11" s="44">
        <f>AA11*SMOW!$AN$12</f>
        <v>-6.7866284391413609E-2</v>
      </c>
      <c r="AD11" s="44">
        <f t="shared" ref="AD11" si="12">LN((AB11/1000)+1)*1000</f>
        <v>-3.7158827779485842E-2</v>
      </c>
      <c r="AE11" s="44">
        <f t="shared" ref="AE11" si="13">LN((AC11/1000)+1)*1000</f>
        <v>-6.7868587411848758E-2</v>
      </c>
      <c r="AF11" s="44">
        <f>(AD11-SMOW!AN$14*AE11)</f>
        <v>-1.324213626029698E-3</v>
      </c>
      <c r="AG11" s="45">
        <f t="shared" ref="AG11" si="14">AF11*1000</f>
        <v>-1.3242136260296979</v>
      </c>
      <c r="AK11">
        <v>31</v>
      </c>
      <c r="AL11">
        <v>3</v>
      </c>
      <c r="AM11">
        <v>0</v>
      </c>
      <c r="AN11">
        <v>0</v>
      </c>
    </row>
    <row r="12" spans="1:40" customFormat="1" x14ac:dyDescent="0.25">
      <c r="A12">
        <v>5401</v>
      </c>
      <c r="B12" t="s">
        <v>159</v>
      </c>
      <c r="C12" t="s">
        <v>61</v>
      </c>
      <c r="D12" t="s">
        <v>22</v>
      </c>
      <c r="E12" t="s">
        <v>167</v>
      </c>
      <c r="F12">
        <v>-0.16171035630967701</v>
      </c>
      <c r="G12">
        <v>-0.16172379907332901</v>
      </c>
      <c r="H12">
        <v>4.3330146650718097E-3</v>
      </c>
      <c r="I12">
        <v>-0.25595261160747701</v>
      </c>
      <c r="J12">
        <v>-0.25598562575831701</v>
      </c>
      <c r="K12">
        <v>3.5988361431505602E-3</v>
      </c>
      <c r="L12">
        <v>-2.6563388672938101E-2</v>
      </c>
      <c r="M12">
        <v>4.5176293022835797E-3</v>
      </c>
      <c r="N12">
        <v>-10.355053307245001</v>
      </c>
      <c r="O12">
        <v>4.2888396170186298E-3</v>
      </c>
      <c r="P12">
        <v>-20.146969138103898</v>
      </c>
      <c r="Q12">
        <v>3.5272333070172001E-3</v>
      </c>
      <c r="R12">
        <v>-31.9820151495923</v>
      </c>
      <c r="S12">
        <v>0.13891935363765701</v>
      </c>
      <c r="T12">
        <v>153.454543027623</v>
      </c>
      <c r="U12">
        <v>0.31201579644410399</v>
      </c>
      <c r="V12" s="14">
        <v>45540.508587962962</v>
      </c>
      <c r="W12">
        <v>2.5</v>
      </c>
      <c r="X12">
        <v>4.9093575818350702E-3</v>
      </c>
      <c r="Y12">
        <v>5.4347049626570802E-3</v>
      </c>
      <c r="Z12" s="44">
        <f>((((N12/1000)+1)/((SMOW!$Z$4/1000)+1))-1)*1000</f>
        <v>-1.9022313432648374E-2</v>
      </c>
      <c r="AA12" s="44">
        <f>((((P12/1000)+1)/((SMOW!$AA$4/1000)+1))-1)*1000</f>
        <v>-4.4423153618078359E-2</v>
      </c>
      <c r="AB12" s="44">
        <f>Z12*SMOW!$AN$6</f>
        <v>-1.9612295914265644E-2</v>
      </c>
      <c r="AC12" s="44">
        <f>AA12*SMOW!$AN$12</f>
        <v>-4.5747829989519435E-2</v>
      </c>
      <c r="AD12" s="44">
        <f t="shared" ref="AD12" si="15">LN((AB12/1000)+1)*1000</f>
        <v>-1.9612488237885379E-2</v>
      </c>
      <c r="AE12" s="44">
        <f t="shared" ref="AE12" si="16">LN((AC12/1000)+1)*1000</f>
        <v>-4.5748876453452082E-2</v>
      </c>
      <c r="AF12" s="44">
        <f>(AD12-SMOW!AN$14*AE12)</f>
        <v>4.5429185295373202E-3</v>
      </c>
      <c r="AG12" s="45">
        <f t="shared" ref="AG12" si="17">AF12*1000</f>
        <v>4.54291852953732</v>
      </c>
      <c r="AJ12" t="s">
        <v>168</v>
      </c>
      <c r="AK12">
        <v>31</v>
      </c>
      <c r="AL12">
        <v>1</v>
      </c>
      <c r="AM12">
        <v>0</v>
      </c>
      <c r="AN12">
        <v>0</v>
      </c>
    </row>
    <row r="13" spans="1:40" customFormat="1" x14ac:dyDescent="0.25">
      <c r="A13">
        <v>5402</v>
      </c>
      <c r="B13" t="s">
        <v>159</v>
      </c>
      <c r="C13" t="s">
        <v>61</v>
      </c>
      <c r="D13" t="s">
        <v>22</v>
      </c>
      <c r="E13" t="s">
        <v>169</v>
      </c>
      <c r="F13">
        <v>-0.230544549487435</v>
      </c>
      <c r="G13">
        <v>-0.23057150292706899</v>
      </c>
      <c r="H13">
        <v>4.3781781491449697E-3</v>
      </c>
      <c r="I13">
        <v>-0.384533924883601</v>
      </c>
      <c r="J13">
        <v>-0.38460790346567902</v>
      </c>
      <c r="K13">
        <v>1.16428486936077E-3</v>
      </c>
      <c r="L13">
        <v>-2.7498529897190899E-2</v>
      </c>
      <c r="M13">
        <v>4.46338820604436E-3</v>
      </c>
      <c r="N13">
        <v>-10.4231857364025</v>
      </c>
      <c r="O13">
        <v>4.3335426597497203E-3</v>
      </c>
      <c r="P13">
        <v>-20.272992183557399</v>
      </c>
      <c r="Q13">
        <v>1.1411201307081501E-3</v>
      </c>
      <c r="R13">
        <v>-32.526187658118602</v>
      </c>
      <c r="S13">
        <v>0.12544818412615699</v>
      </c>
      <c r="T13">
        <v>150.61634680355999</v>
      </c>
      <c r="U13">
        <v>6.9845195638145494E-2</v>
      </c>
      <c r="V13" s="14">
        <v>45540.587175925924</v>
      </c>
      <c r="W13">
        <v>2.5</v>
      </c>
      <c r="X13">
        <v>1.2401186976025101E-2</v>
      </c>
      <c r="Y13">
        <v>1.0652696985921899E-2</v>
      </c>
      <c r="Z13" s="44">
        <f>((((N13/1000)+1)/((SMOW!$Z$4/1000)+1))-1)*1000</f>
        <v>-8.786633001545141E-2</v>
      </c>
      <c r="AA13" s="44">
        <f>((((P13/1000)+1)/((SMOW!$AA$4/1000)+1))-1)*1000</f>
        <v>-0.17303167259319352</v>
      </c>
      <c r="AB13" s="44">
        <f>Z13*SMOW!$AN$6</f>
        <v>-9.059152932502354E-2</v>
      </c>
      <c r="AC13" s="44">
        <f>AA13*SMOW!$AN$12</f>
        <v>-0.17819139110768126</v>
      </c>
      <c r="AD13" s="44">
        <f t="shared" ref="AD13" si="18">LN((AB13/1000)+1)*1000</f>
        <v>-9.0595632985433994E-2</v>
      </c>
      <c r="AE13" s="44">
        <f t="shared" ref="AE13" si="19">LN((AC13/1000)+1)*1000</f>
        <v>-0.17820726907981291</v>
      </c>
      <c r="AF13" s="44">
        <f>(AD13-SMOW!AN$14*AE13)</f>
        <v>3.4978050887072287E-3</v>
      </c>
      <c r="AG13" s="45">
        <f t="shared" ref="AG13" si="20">AF13*1000</f>
        <v>3.4978050887072287</v>
      </c>
      <c r="AK13">
        <v>31</v>
      </c>
      <c r="AL13">
        <v>0</v>
      </c>
      <c r="AM13">
        <v>0</v>
      </c>
      <c r="AN13">
        <v>0</v>
      </c>
    </row>
    <row r="14" spans="1:40" customFormat="1" x14ac:dyDescent="0.25">
      <c r="A14">
        <v>5403</v>
      </c>
      <c r="B14" t="s">
        <v>159</v>
      </c>
      <c r="C14" t="s">
        <v>61</v>
      </c>
      <c r="D14" t="s">
        <v>22</v>
      </c>
      <c r="E14" t="s">
        <v>170</v>
      </c>
      <c r="F14">
        <v>-0.231187046650944</v>
      </c>
      <c r="G14">
        <v>-0.231214061137032</v>
      </c>
      <c r="H14">
        <v>3.8331051040474402E-3</v>
      </c>
      <c r="I14">
        <v>-0.38849048718495</v>
      </c>
      <c r="J14">
        <v>-0.38856600086463899</v>
      </c>
      <c r="K14">
        <v>1.2745186165052499E-3</v>
      </c>
      <c r="L14">
        <v>-2.6051212680502301E-2</v>
      </c>
      <c r="M14">
        <v>3.7776330382141301E-3</v>
      </c>
      <c r="N14">
        <v>-10.4238216833128</v>
      </c>
      <c r="O14">
        <v>3.7940266297609702E-3</v>
      </c>
      <c r="P14">
        <v>-20.276870025664</v>
      </c>
      <c r="Q14">
        <v>1.24916065520377E-3</v>
      </c>
      <c r="R14">
        <v>-32.6592294070484</v>
      </c>
      <c r="S14">
        <v>0.118397943742622</v>
      </c>
      <c r="T14">
        <v>141.539478155648</v>
      </c>
      <c r="U14">
        <v>8.0239756988307501E-2</v>
      </c>
      <c r="V14" s="14">
        <v>45540.671620370369</v>
      </c>
      <c r="W14">
        <v>2.5</v>
      </c>
      <c r="X14">
        <v>4.5870672041884601E-2</v>
      </c>
      <c r="Y14">
        <v>4.2951203955780802E-2</v>
      </c>
      <c r="Z14" s="44">
        <f>((((N14/1000)+1)/((SMOW!$Z$4/1000)+1))-1)*1000</f>
        <v>-8.8508918870355835E-2</v>
      </c>
      <c r="AA14" s="44">
        <f>((((P14/1000)+1)/((SMOW!$AA$4/1000)+1))-1)*1000</f>
        <v>-0.17698907203833603</v>
      </c>
      <c r="AB14" s="44">
        <f>Z14*SMOW!$AN$6</f>
        <v>-9.1254048256709547E-2</v>
      </c>
      <c r="AC14" s="44">
        <f>AA14*SMOW!$AN$12</f>
        <v>-0.18226679823823944</v>
      </c>
      <c r="AD14" s="44">
        <f t="shared" ref="AD14" si="21">LN((AB14/1000)+1)*1000</f>
        <v>-9.1258212160695948E-2</v>
      </c>
      <c r="AE14" s="44">
        <f t="shared" ref="AE14" si="22">LN((AC14/1000)+1)*1000</f>
        <v>-0.18228341084970326</v>
      </c>
      <c r="AF14" s="44">
        <f>(AD14-SMOW!AN$14*AE14)</f>
        <v>4.9874287679473744E-3</v>
      </c>
      <c r="AG14" s="45">
        <f t="shared" ref="AG14" si="23">AF14*1000</f>
        <v>4.9874287679473746</v>
      </c>
      <c r="AH14" s="2">
        <f>AVERAGE(AG11:AG14)</f>
        <v>2.9259846900405564</v>
      </c>
      <c r="AI14">
        <f>STDEV(AG11:AG14)</f>
        <v>2.9014473986790668</v>
      </c>
      <c r="AK14">
        <v>31</v>
      </c>
      <c r="AL14">
        <v>0</v>
      </c>
      <c r="AM14">
        <v>0</v>
      </c>
      <c r="AN14">
        <v>0</v>
      </c>
    </row>
    <row r="15" spans="1:40" customFormat="1" x14ac:dyDescent="0.25">
      <c r="A15">
        <v>5404</v>
      </c>
      <c r="B15" t="s">
        <v>159</v>
      </c>
      <c r="C15" t="s">
        <v>61</v>
      </c>
      <c r="D15" t="s">
        <v>24</v>
      </c>
      <c r="E15" t="s">
        <v>171</v>
      </c>
      <c r="F15">
        <v>-28.956671769298801</v>
      </c>
      <c r="G15">
        <v>-29.384189943265699</v>
      </c>
      <c r="H15">
        <v>5.0797782379262899E-3</v>
      </c>
      <c r="I15">
        <v>-54.119974050654903</v>
      </c>
      <c r="J15">
        <v>-55.639540504366501</v>
      </c>
      <c r="K15">
        <v>1.7632693928818399E-3</v>
      </c>
      <c r="L15">
        <v>-6.5125569601272902E-3</v>
      </c>
      <c r="M15">
        <v>5.0687291901105897E-3</v>
      </c>
      <c r="N15">
        <v>-38.856450330890603</v>
      </c>
      <c r="O15">
        <v>5.0279899415272703E-3</v>
      </c>
      <c r="P15">
        <v>-72.939306136092199</v>
      </c>
      <c r="Q15">
        <v>1.72818719286705E-3</v>
      </c>
      <c r="R15">
        <v>-101.00199200601899</v>
      </c>
      <c r="S15">
        <v>0.133296010994882</v>
      </c>
      <c r="T15">
        <v>31.8342212503346</v>
      </c>
      <c r="U15">
        <v>6.9652507525628599E-2</v>
      </c>
      <c r="V15" s="14">
        <v>45540.777361111112</v>
      </c>
      <c r="W15">
        <v>2.5</v>
      </c>
      <c r="X15">
        <v>2.1970850176024001E-2</v>
      </c>
      <c r="Y15">
        <v>2.4852366937452498E-2</v>
      </c>
      <c r="Z15" s="44">
        <f>((((N15/1000)+1)/((SMOW!$Z$4/1000)+1))-1)*1000</f>
        <v>-28.818093087636832</v>
      </c>
      <c r="AA15" s="44">
        <f>((((P15/1000)+1)/((SMOW!$AA$4/1000)+1))-1)*1000</f>
        <v>-53.91984133695216</v>
      </c>
      <c r="AB15" s="44">
        <f>Z15*SMOW!$AN$6</f>
        <v>-29.711894471759766</v>
      </c>
      <c r="AC15" s="44">
        <f>AA15*SMOW!$AN$12</f>
        <v>-55.527704218209756</v>
      </c>
      <c r="AD15" s="44">
        <f t="shared" ref="AD15" si="24">LN((AB15/1000)+1)*1000</f>
        <v>-30.162235576736002</v>
      </c>
      <c r="AE15" s="44">
        <f t="shared" ref="AE15" si="25">LN((AC15/1000)+1)*1000</f>
        <v>-57.128924623452498</v>
      </c>
      <c r="AF15" s="44">
        <f>(AD15-SMOW!AN$14*AE15)</f>
        <v>1.8366244469198989E-3</v>
      </c>
      <c r="AG15" s="45">
        <f t="shared" ref="AG15" si="26">AF15*1000</f>
        <v>1.8366244469198989</v>
      </c>
      <c r="AK15">
        <v>31</v>
      </c>
      <c r="AL15">
        <v>3</v>
      </c>
      <c r="AM15">
        <v>0</v>
      </c>
      <c r="AN15">
        <v>0</v>
      </c>
    </row>
    <row r="16" spans="1:40" customFormat="1" x14ac:dyDescent="0.25">
      <c r="A16">
        <v>5405</v>
      </c>
      <c r="B16" t="s">
        <v>159</v>
      </c>
      <c r="C16" t="s">
        <v>61</v>
      </c>
      <c r="D16" t="s">
        <v>24</v>
      </c>
      <c r="E16" t="s">
        <v>172</v>
      </c>
      <c r="F16">
        <v>-29.020213745765599</v>
      </c>
      <c r="G16">
        <v>-29.449628971526799</v>
      </c>
      <c r="H16">
        <v>5.4402899840381999E-3</v>
      </c>
      <c r="I16">
        <v>-54.245891935035203</v>
      </c>
      <c r="J16">
        <v>-55.772673025292399</v>
      </c>
      <c r="K16">
        <v>7.5965996897927003E-3</v>
      </c>
      <c r="L16">
        <v>-1.6576141724125499E-3</v>
      </c>
      <c r="M16">
        <v>3.8304052027750002E-3</v>
      </c>
      <c r="N16">
        <v>-38.919344497441898</v>
      </c>
      <c r="O16">
        <v>5.3848262734213304E-3</v>
      </c>
      <c r="P16">
        <v>-73.062718744521405</v>
      </c>
      <c r="Q16">
        <v>7.4454569144314703E-3</v>
      </c>
      <c r="R16">
        <v>-95.238939559689001</v>
      </c>
      <c r="S16">
        <v>0.18004837709177501</v>
      </c>
      <c r="T16">
        <v>58.660888346338801</v>
      </c>
      <c r="U16">
        <v>8.8032434984430405E-2</v>
      </c>
      <c r="V16" s="14">
        <v>45541.533425925925</v>
      </c>
      <c r="W16">
        <v>2.5</v>
      </c>
      <c r="X16">
        <v>0.45289752434500002</v>
      </c>
      <c r="Y16">
        <v>0.46674320531239599</v>
      </c>
      <c r="Z16" s="44">
        <f>((((N16/1000)+1)/((SMOW!$Z$4/1000)+1))-1)*1000</f>
        <v>-28.881644132250361</v>
      </c>
      <c r="AA16" s="44">
        <f>((((P16/1000)+1)/((SMOW!$AA$4/1000)+1))-1)*1000</f>
        <v>-54.0457858634934</v>
      </c>
      <c r="AB16" s="44">
        <f>Z16*SMOW!$AN$6</f>
        <v>-29.777416570164583</v>
      </c>
      <c r="AC16" s="44">
        <f>AA16*SMOW!$AN$12</f>
        <v>-55.657404347963137</v>
      </c>
      <c r="AD16" s="44">
        <f t="shared" ref="AD16" si="27">LN((AB16/1000)+1)*1000</f>
        <v>-30.229766354899144</v>
      </c>
      <c r="AE16" s="44">
        <f t="shared" ref="AE16" si="28">LN((AC16/1000)+1)*1000</f>
        <v>-57.266259552931835</v>
      </c>
      <c r="AF16" s="44">
        <f>(AD16-SMOW!AN$14*AE16)</f>
        <v>6.8186890488668439E-3</v>
      </c>
      <c r="AG16" s="45">
        <f t="shared" ref="AG16" si="29">AF16*1000</f>
        <v>6.8186890488668439</v>
      </c>
      <c r="AK16">
        <v>31</v>
      </c>
      <c r="AL16">
        <v>1</v>
      </c>
      <c r="AM16">
        <v>0</v>
      </c>
      <c r="AN16">
        <v>0</v>
      </c>
    </row>
    <row r="17" spans="1:40" customFormat="1" x14ac:dyDescent="0.25">
      <c r="A17">
        <v>5406</v>
      </c>
      <c r="B17" t="s">
        <v>159</v>
      </c>
      <c r="C17" t="s">
        <v>61</v>
      </c>
      <c r="D17" t="s">
        <v>24</v>
      </c>
      <c r="E17" t="s">
        <v>173</v>
      </c>
      <c r="F17">
        <v>-29.062924824965499</v>
      </c>
      <c r="G17">
        <v>-29.493617145756499</v>
      </c>
      <c r="H17">
        <v>3.1854388728193802E-3</v>
      </c>
      <c r="I17">
        <v>-54.3260894235504</v>
      </c>
      <c r="J17">
        <v>-55.857472804068799</v>
      </c>
      <c r="K17">
        <v>1.3940633783124799E-3</v>
      </c>
      <c r="L17">
        <v>-8.7150520821648297E-4</v>
      </c>
      <c r="M17">
        <v>3.3035251813039201E-3</v>
      </c>
      <c r="N17">
        <v>-38.961620137548699</v>
      </c>
      <c r="O17">
        <v>3.15296335031227E-3</v>
      </c>
      <c r="P17">
        <v>-73.1413206150646</v>
      </c>
      <c r="Q17">
        <v>1.36632694140266E-3</v>
      </c>
      <c r="R17">
        <v>-97.476648940960601</v>
      </c>
      <c r="S17">
        <v>0.16059664455947201</v>
      </c>
      <c r="T17">
        <v>53.1604882526917</v>
      </c>
      <c r="U17">
        <v>6.4786519537559095E-2</v>
      </c>
      <c r="V17" s="14">
        <v>45541.618530092594</v>
      </c>
      <c r="W17">
        <v>2.5</v>
      </c>
      <c r="X17">
        <v>3.9783048852879397E-4</v>
      </c>
      <c r="Y17">
        <v>8.0185524521281097E-4</v>
      </c>
      <c r="Z17" s="44">
        <f>((((N17/1000)+1)/((SMOW!$Z$4/1000)+1))-1)*1000</f>
        <v>-28.924361306796207</v>
      </c>
      <c r="AA17" s="44">
        <f>((((P17/1000)+1)/((SMOW!$AA$4/1000)+1))-1)*1000</f>
        <v>-54.126000320483094</v>
      </c>
      <c r="AB17" s="44">
        <f>Z17*SMOW!$AN$6</f>
        <v>-29.821458630073899</v>
      </c>
      <c r="AC17" s="44">
        <f>AA17*SMOW!$AN$12</f>
        <v>-55.740010760209671</v>
      </c>
      <c r="AD17" s="44">
        <f t="shared" ref="AD17" si="30">LN((AB17/1000)+1)*1000</f>
        <v>-30.275161154308449</v>
      </c>
      <c r="AE17" s="44">
        <f t="shared" ref="AE17" si="31">LN((AC17/1000)+1)*1000</f>
        <v>-57.353738425363701</v>
      </c>
      <c r="AF17" s="44">
        <f>(AD17-SMOW!AN$14*AE17)</f>
        <v>7.6127342835867751E-3</v>
      </c>
      <c r="AG17" s="45">
        <f t="shared" ref="AG17" si="32">AF17*1000</f>
        <v>7.6127342835867751</v>
      </c>
      <c r="AK17">
        <v>31</v>
      </c>
      <c r="AL17">
        <v>0</v>
      </c>
      <c r="AM17">
        <v>0</v>
      </c>
      <c r="AN17">
        <v>0</v>
      </c>
    </row>
    <row r="18" spans="1:40" customFormat="1" x14ac:dyDescent="0.25">
      <c r="A18">
        <v>5407</v>
      </c>
      <c r="B18" t="s">
        <v>159</v>
      </c>
      <c r="C18" t="s">
        <v>61</v>
      </c>
      <c r="D18" t="s">
        <v>24</v>
      </c>
      <c r="E18" t="s">
        <v>174</v>
      </c>
      <c r="F18">
        <v>-28.968749980995199</v>
      </c>
      <c r="G18">
        <v>-29.396628349150099</v>
      </c>
      <c r="H18">
        <v>4.79858519545382E-3</v>
      </c>
      <c r="I18">
        <v>-54.154378220518097</v>
      </c>
      <c r="J18">
        <v>-55.675913803392099</v>
      </c>
      <c r="K18">
        <v>1.48652421143886E-3</v>
      </c>
      <c r="L18">
        <v>2.5413904093634097E-4</v>
      </c>
      <c r="M18">
        <v>4.84089209565613E-3</v>
      </c>
      <c r="N18">
        <v>-38.868405405320402</v>
      </c>
      <c r="O18">
        <v>4.7496636597581E-3</v>
      </c>
      <c r="P18">
        <v>-72.973025796842194</v>
      </c>
      <c r="Q18">
        <v>1.45694816371693E-3</v>
      </c>
      <c r="R18">
        <v>-99.244095259211605</v>
      </c>
      <c r="S18">
        <v>0.158583025263553</v>
      </c>
      <c r="T18">
        <v>42.3385621410591</v>
      </c>
      <c r="U18">
        <v>6.31060399064029E-2</v>
      </c>
      <c r="V18" s="14">
        <v>45541.695289351854</v>
      </c>
      <c r="W18">
        <v>2.5</v>
      </c>
      <c r="X18">
        <v>4.2231529154865798E-3</v>
      </c>
      <c r="Y18">
        <v>2.8966171607211501E-3</v>
      </c>
      <c r="Z18" s="44">
        <f>((((N18/1000)+1)/((SMOW!$Z$4/1000)+1))-1)*1000</f>
        <v>-28.830173023028483</v>
      </c>
      <c r="AA18" s="44">
        <f>((((P18/1000)+1)/((SMOW!$AA$4/1000)+1))-1)*1000</f>
        <v>-53.954252786173939</v>
      </c>
      <c r="AB18" s="44">
        <f>Z18*SMOW!$AN$6</f>
        <v>-29.72434906979618</v>
      </c>
      <c r="AC18" s="44">
        <f>AA18*SMOW!$AN$12</f>
        <v>-55.563141799751698</v>
      </c>
      <c r="AD18" s="44">
        <f t="shared" ref="AD18" si="33">LN((AB18/1000)+1)*1000</f>
        <v>-30.175071638416593</v>
      </c>
      <c r="AE18" s="44">
        <f t="shared" ref="AE18" si="34">LN((AC18/1000)+1)*1000</f>
        <v>-57.166446366064058</v>
      </c>
      <c r="AF18" s="44">
        <f>(AD18-SMOW!AN$14*AE18)</f>
        <v>8.8120428652302962E-3</v>
      </c>
      <c r="AG18" s="45">
        <f t="shared" ref="AG18" si="35">AF18*1000</f>
        <v>8.8120428652302962</v>
      </c>
      <c r="AH18" s="2">
        <f>AVERAGE(AG15:AG18)</f>
        <v>6.2700226611509535</v>
      </c>
      <c r="AI18">
        <f>STDEV(AG15:AG18)</f>
        <v>3.0670722059714701</v>
      </c>
      <c r="AK18">
        <v>31</v>
      </c>
      <c r="AL18">
        <v>0</v>
      </c>
      <c r="AM18">
        <v>0</v>
      </c>
      <c r="AN18">
        <v>0</v>
      </c>
    </row>
    <row r="19" spans="1:40" customFormat="1" x14ac:dyDescent="0.25">
      <c r="A19">
        <v>5410</v>
      </c>
      <c r="B19" t="s">
        <v>159</v>
      </c>
      <c r="C19" t="s">
        <v>61</v>
      </c>
      <c r="D19" t="s">
        <v>24</v>
      </c>
      <c r="E19" t="s">
        <v>175</v>
      </c>
      <c r="F19">
        <v>-29.265633146275999</v>
      </c>
      <c r="G19">
        <v>-29.7024155129562</v>
      </c>
      <c r="H19">
        <v>6.3731345984765E-3</v>
      </c>
      <c r="I19">
        <v>-54.718814842971</v>
      </c>
      <c r="J19">
        <v>-56.272846496021401</v>
      </c>
      <c r="K19">
        <v>7.4461662277232402E-3</v>
      </c>
      <c r="L19">
        <v>9.64743694312503E-3</v>
      </c>
      <c r="M19">
        <v>4.3785068105189201E-3</v>
      </c>
      <c r="N19">
        <v>-39.162261849228898</v>
      </c>
      <c r="O19">
        <v>6.3081605448663397E-3</v>
      </c>
      <c r="P19">
        <v>-73.526232326738196</v>
      </c>
      <c r="Q19">
        <v>7.29801649291641E-3</v>
      </c>
      <c r="R19">
        <v>-85.1580506258247</v>
      </c>
      <c r="S19">
        <v>0.33690022364014699</v>
      </c>
      <c r="T19">
        <v>62.445365477234397</v>
      </c>
      <c r="U19">
        <v>0.27799437742779598</v>
      </c>
      <c r="V19" s="14">
        <v>45567.459201388891</v>
      </c>
      <c r="W19">
        <v>2.5</v>
      </c>
      <c r="X19">
        <v>1.39407101330557E-3</v>
      </c>
      <c r="Y19">
        <v>2.1180940359100499E-4</v>
      </c>
      <c r="Z19" s="44">
        <f>((((N19/1000)+1)/((SMOW!$Z$4/1000)+1))-1)*1000</f>
        <v>-29.127098556838369</v>
      </c>
      <c r="AA19" s="44">
        <f>((((P19/1000)+1)/((SMOW!$AA$4/1000)+1))-1)*1000</f>
        <v>-54.518808834166933</v>
      </c>
      <c r="AB19" s="44">
        <f>Z19*SMOW!$AN$6</f>
        <v>-30.030483833803693</v>
      </c>
      <c r="AC19" s="44">
        <f>AA19*SMOW!$AN$12</f>
        <v>-56.144532628624049</v>
      </c>
      <c r="AD19" s="44">
        <f t="shared" ref="AD19" si="36">LN((AB19/1000)+1)*1000</f>
        <v>-30.490634611322825</v>
      </c>
      <c r="AE19" s="44">
        <f t="shared" ref="AE19" si="37">LN((AC19/1000)+1)*1000</f>
        <v>-57.782231156766763</v>
      </c>
      <c r="AF19" s="44">
        <f>(AD19-SMOW!AN$14*AE19)</f>
        <v>1.8383439450026628E-2</v>
      </c>
      <c r="AG19" s="45">
        <f t="shared" ref="AG19" si="38">AF19*1000</f>
        <v>18.383439450026628</v>
      </c>
      <c r="AJ19" t="s">
        <v>179</v>
      </c>
      <c r="AK19">
        <v>31</v>
      </c>
      <c r="AL19">
        <v>3</v>
      </c>
      <c r="AM19">
        <v>0</v>
      </c>
      <c r="AN19">
        <v>0</v>
      </c>
    </row>
    <row r="20" spans="1:40" customFormat="1" x14ac:dyDescent="0.25">
      <c r="A20">
        <v>5411</v>
      </c>
      <c r="B20" t="s">
        <v>159</v>
      </c>
      <c r="C20" t="s">
        <v>61</v>
      </c>
      <c r="D20" t="s">
        <v>24</v>
      </c>
      <c r="E20" t="s">
        <v>176</v>
      </c>
      <c r="F20">
        <v>-29.186639743436299</v>
      </c>
      <c r="G20">
        <v>-29.621043335976999</v>
      </c>
      <c r="H20">
        <v>3.2739399973916099E-3</v>
      </c>
      <c r="I20">
        <v>-54.571638590716702</v>
      </c>
      <c r="J20">
        <v>-56.117161850034897</v>
      </c>
      <c r="K20">
        <v>2.6415371711318099E-3</v>
      </c>
      <c r="L20">
        <v>8.8181208414370698E-3</v>
      </c>
      <c r="M20">
        <v>3.3868502837543098E-3</v>
      </c>
      <c r="N20">
        <v>-39.0840737834666</v>
      </c>
      <c r="O20">
        <v>3.2405622066627501E-3</v>
      </c>
      <c r="P20">
        <v>-73.381984309239201</v>
      </c>
      <c r="Q20">
        <v>2.5889808596791602E-3</v>
      </c>
      <c r="R20">
        <v>-89.827267909153406</v>
      </c>
      <c r="S20">
        <v>0.163386262406883</v>
      </c>
      <c r="T20">
        <v>53.278857913502598</v>
      </c>
      <c r="U20">
        <v>9.3028505470176395E-2</v>
      </c>
      <c r="V20" s="14">
        <v>45567.555995370371</v>
      </c>
      <c r="W20">
        <v>2.5</v>
      </c>
      <c r="X20">
        <v>1.40707186512281E-2</v>
      </c>
      <c r="Y20">
        <v>1.5105439291947799E-2</v>
      </c>
      <c r="Z20" s="44">
        <f>((((N20/1000)+1)/((SMOW!$Z$4/1000)+1))-1)*1000</f>
        <v>-29.048093880761684</v>
      </c>
      <c r="AA20" s="44">
        <f>((((P20/1000)+1)/((SMOW!$AA$4/1000)+1))-1)*1000</f>
        <v>-54.371601441829398</v>
      </c>
      <c r="AB20" s="44">
        <f>Z20*SMOW!$AN$6</f>
        <v>-29.949028805144177</v>
      </c>
      <c r="AC20" s="44">
        <f>AA20*SMOW!$AN$12</f>
        <v>-55.992935584979733</v>
      </c>
      <c r="AD20" s="44">
        <f t="shared" ref="AD20" si="39">LN((AB20/1000)+1)*1000</f>
        <v>-30.406661241723832</v>
      </c>
      <c r="AE20" s="44">
        <f t="shared" ref="AE20" si="40">LN((AC20/1000)+1)*1000</f>
        <v>-57.62162937414999</v>
      </c>
      <c r="AF20" s="44">
        <f>(AD20-SMOW!AN$14*AE20)</f>
        <v>1.7559067827363606E-2</v>
      </c>
      <c r="AG20" s="45">
        <f t="shared" ref="AG20" si="41">AF20*1000</f>
        <v>17.559067827363606</v>
      </c>
      <c r="AK20">
        <v>31</v>
      </c>
      <c r="AL20">
        <v>0</v>
      </c>
      <c r="AM20">
        <v>0</v>
      </c>
      <c r="AN20">
        <v>0</v>
      </c>
    </row>
    <row r="21" spans="1:40" customFormat="1" x14ac:dyDescent="0.25">
      <c r="A21">
        <v>5412</v>
      </c>
      <c r="B21" t="s">
        <v>159</v>
      </c>
      <c r="C21" t="s">
        <v>61</v>
      </c>
      <c r="D21" t="s">
        <v>24</v>
      </c>
      <c r="E21" t="s">
        <v>177</v>
      </c>
      <c r="F21">
        <v>-29.262191485647499</v>
      </c>
      <c r="G21">
        <v>-29.6988695675728</v>
      </c>
      <c r="H21">
        <v>3.7233632397417199E-3</v>
      </c>
      <c r="I21">
        <v>-54.699546743916798</v>
      </c>
      <c r="J21">
        <v>-56.252462125873599</v>
      </c>
      <c r="K21">
        <v>1.6416356708271399E-3</v>
      </c>
      <c r="L21">
        <v>2.43043488849439E-3</v>
      </c>
      <c r="M21">
        <v>3.8253942213815001E-3</v>
      </c>
      <c r="N21">
        <v>-39.158855276301601</v>
      </c>
      <c r="O21">
        <v>3.6854035828385E-3</v>
      </c>
      <c r="P21">
        <v>-73.507347587882705</v>
      </c>
      <c r="Q21">
        <v>1.6089735086022401E-3</v>
      </c>
      <c r="R21">
        <v>-93.847163430597007</v>
      </c>
      <c r="S21">
        <v>0.17230497342913501</v>
      </c>
      <c r="T21">
        <v>56.679559821256802</v>
      </c>
      <c r="U21">
        <v>7.2520791301752596E-2</v>
      </c>
      <c r="V21" s="14">
        <v>45567.633090277777</v>
      </c>
      <c r="W21">
        <v>2.5</v>
      </c>
      <c r="X21" s="66">
        <v>6.6395062936994406E-5</v>
      </c>
      <c r="Y21">
        <v>5.7012673932538499E-4</v>
      </c>
      <c r="Z21" s="44">
        <f>((((N21/1000)+1)/((SMOW!$Z$4/1000)+1))-1)*1000</f>
        <v>-29.123656405046773</v>
      </c>
      <c r="AA21" s="44">
        <f>((((P21/1000)+1)/((SMOW!$AA$4/1000)+1))-1)*1000</f>
        <v>-54.499536658298652</v>
      </c>
      <c r="AB21" s="44">
        <f>Z21*SMOW!$AN$6</f>
        <v>-30.026934922691613</v>
      </c>
      <c r="AC21" s="44">
        <f>AA21*SMOW!$AN$12</f>
        <v>-56.124685766045808</v>
      </c>
      <c r="AD21" s="44">
        <f t="shared" ref="AD21" si="42">LN((AB21/1000)+1)*1000</f>
        <v>-30.486975831783251</v>
      </c>
      <c r="AE21" s="44">
        <f t="shared" ref="AE21" si="43">LN((AC21/1000)+1)*1000</f>
        <v>-57.761203939567785</v>
      </c>
      <c r="AF21" s="44">
        <f>(AD21-SMOW!AN$14*AE21)</f>
        <v>1.0939848308542111E-2</v>
      </c>
      <c r="AG21" s="45">
        <f t="shared" ref="AG21" si="44">AF21*1000</f>
        <v>10.939848308542111</v>
      </c>
      <c r="AH21" s="2">
        <f>AVERAGE(AG19:AG21)</f>
        <v>15.627451861977448</v>
      </c>
      <c r="AI21">
        <f>STDEV(AG19:AG21)</f>
        <v>4.0804555442619028</v>
      </c>
      <c r="AK21">
        <v>31</v>
      </c>
      <c r="AL21">
        <v>0</v>
      </c>
      <c r="AM21">
        <v>0</v>
      </c>
      <c r="AN21">
        <v>0</v>
      </c>
    </row>
    <row r="22" spans="1:40" customFormat="1" x14ac:dyDescent="0.25">
      <c r="A22">
        <v>5413</v>
      </c>
      <c r="B22" t="s">
        <v>159</v>
      </c>
      <c r="C22" t="s">
        <v>61</v>
      </c>
      <c r="D22" t="s">
        <v>22</v>
      </c>
      <c r="E22" t="s">
        <v>178</v>
      </c>
      <c r="F22">
        <v>-0.196744418104944</v>
      </c>
      <c r="G22">
        <v>-0.19676416279433301</v>
      </c>
      <c r="H22">
        <v>4.4595886455600199E-3</v>
      </c>
      <c r="I22">
        <v>-0.33600595543841799</v>
      </c>
      <c r="J22">
        <v>-0.33606246007940199</v>
      </c>
      <c r="K22">
        <v>1.4669633215963901E-3</v>
      </c>
      <c r="L22">
        <v>-1.9323183872409298E-2</v>
      </c>
      <c r="M22">
        <v>4.5514281735436497E-3</v>
      </c>
      <c r="N22">
        <v>-10.389730197075</v>
      </c>
      <c r="O22">
        <v>4.4141231768379599E-3</v>
      </c>
      <c r="P22">
        <v>-20.225429731881199</v>
      </c>
      <c r="Q22">
        <v>1.4377764594684099E-3</v>
      </c>
      <c r="R22">
        <v>-27.9863116228621</v>
      </c>
      <c r="S22">
        <v>0.128536558355029</v>
      </c>
      <c r="T22">
        <v>129.737740764618</v>
      </c>
      <c r="U22">
        <v>0.110627578152022</v>
      </c>
      <c r="V22" s="14">
        <v>45567.737673611111</v>
      </c>
      <c r="W22">
        <v>2.5</v>
      </c>
      <c r="X22">
        <v>1.8581790928619401E-3</v>
      </c>
      <c r="Y22">
        <v>1.4083159430335599E-3</v>
      </c>
      <c r="Z22" s="44">
        <f>((((N22/1000)+1)/((SMOW!$Z$4/1000)+1))-1)*1000</f>
        <v>-5.4061374978209287E-2</v>
      </c>
      <c r="AA22" s="44">
        <f>((((P22/1000)+1)/((SMOW!$AA$4/1000)+1))-1)*1000</f>
        <v>-0.12449343542486613</v>
      </c>
      <c r="AB22" s="44">
        <f>Z22*SMOW!$AN$6</f>
        <v>-5.5738103956638543E-2</v>
      </c>
      <c r="AC22" s="44">
        <f>AA22*SMOW!$AN$12</f>
        <v>-0.12820576782082038</v>
      </c>
      <c r="AD22" s="44">
        <f t="shared" ref="AD22" si="45">LN((AB22/1000)+1)*1000</f>
        <v>-5.5739657382488414E-2</v>
      </c>
      <c r="AE22" s="44">
        <f t="shared" ref="AE22" si="46">LN((AC22/1000)+1)*1000</f>
        <v>-0.12821398688274549</v>
      </c>
      <c r="AF22" s="44">
        <f>(AD22-SMOW!AN$14*AE22)</f>
        <v>1.1957327691601211E-2</v>
      </c>
      <c r="AG22" s="45">
        <f t="shared" ref="AG22" si="47">AF22*1000</f>
        <v>11.957327691601211</v>
      </c>
      <c r="AK22">
        <v>31</v>
      </c>
      <c r="AL22">
        <v>3</v>
      </c>
      <c r="AM22">
        <v>0</v>
      </c>
      <c r="AN22">
        <v>0</v>
      </c>
    </row>
    <row r="23" spans="1:40" customFormat="1" x14ac:dyDescent="0.25">
      <c r="A23">
        <v>5414</v>
      </c>
      <c r="B23" t="s">
        <v>159</v>
      </c>
      <c r="C23" t="s">
        <v>61</v>
      </c>
      <c r="D23" t="s">
        <v>22</v>
      </c>
      <c r="E23" t="s">
        <v>180</v>
      </c>
      <c r="F23">
        <v>-0.26396201924114598</v>
      </c>
      <c r="G23">
        <v>-0.26399718352523499</v>
      </c>
      <c r="H23">
        <v>4.0510264467268301E-3</v>
      </c>
      <c r="I23">
        <v>-0.44989690382203401</v>
      </c>
      <c r="J23">
        <v>-0.449998187275713</v>
      </c>
      <c r="K23">
        <v>1.5921727986540201E-3</v>
      </c>
      <c r="L23">
        <v>-2.6398140643659099E-2</v>
      </c>
      <c r="M23">
        <v>4.0514117827029801E-3</v>
      </c>
      <c r="N23">
        <v>-10.456262515333201</v>
      </c>
      <c r="O23">
        <v>4.0097262661850297E-3</v>
      </c>
      <c r="P23">
        <v>-20.337054693543099</v>
      </c>
      <c r="Q23">
        <v>1.5604947551257501E-3</v>
      </c>
      <c r="R23">
        <v>-28.6371741119173</v>
      </c>
      <c r="S23">
        <v>9.4242743971555201E-2</v>
      </c>
      <c r="T23">
        <v>124.302283977648</v>
      </c>
      <c r="U23">
        <v>7.3731879701560199E-2</v>
      </c>
      <c r="V23" s="14">
        <v>45567.81454861111</v>
      </c>
      <c r="W23">
        <v>2.5</v>
      </c>
      <c r="X23">
        <v>5.5757526528687597E-3</v>
      </c>
      <c r="Y23">
        <v>7.2354262793251798E-3</v>
      </c>
      <c r="Z23" s="44">
        <f>((((N23/1000)+1)/((SMOW!$Z$4/1000)+1))-1)*1000</f>
        <v>-0.12128856881354899</v>
      </c>
      <c r="AA23" s="44">
        <f>((((P23/1000)+1)/((SMOW!$AA$4/1000)+1))-1)*1000</f>
        <v>-0.23840848126677194</v>
      </c>
      <c r="AB23" s="44">
        <f>Z23*SMOW!$AN$6</f>
        <v>-0.12505036840084882</v>
      </c>
      <c r="AC23" s="44">
        <f>AA23*SMOW!$AN$12</f>
        <v>-0.24551770373666704</v>
      </c>
      <c r="AD23" s="44">
        <f t="shared" ref="AD23" si="48">LN((AB23/1000)+1)*1000</f>
        <v>-0.125058187850034</v>
      </c>
      <c r="AE23" s="44">
        <f t="shared" ref="AE23" si="49">LN((AC23/1000)+1)*1000</f>
        <v>-0.24554784814222363</v>
      </c>
      <c r="AF23" s="44">
        <f>(AD23-SMOW!AN$14*AE23)</f>
        <v>4.5910759690600822E-3</v>
      </c>
      <c r="AG23" s="45">
        <f t="shared" ref="AG23" si="50">AF23*1000</f>
        <v>4.591075969060082</v>
      </c>
      <c r="AK23">
        <v>31</v>
      </c>
      <c r="AL23">
        <v>0</v>
      </c>
      <c r="AM23">
        <v>0</v>
      </c>
      <c r="AN23">
        <v>0</v>
      </c>
    </row>
    <row r="24" spans="1:40" customFormat="1" x14ac:dyDescent="0.25">
      <c r="A24">
        <v>5415</v>
      </c>
      <c r="B24" t="s">
        <v>159</v>
      </c>
      <c r="C24" t="s">
        <v>61</v>
      </c>
      <c r="D24" t="s">
        <v>22</v>
      </c>
      <c r="E24" t="s">
        <v>181</v>
      </c>
      <c r="F24">
        <v>-0.20981036323108301</v>
      </c>
      <c r="G24">
        <v>-0.20983272004595299</v>
      </c>
      <c r="H24">
        <v>4.1964454486385604E-3</v>
      </c>
      <c r="I24">
        <v>-0.35108941442491298</v>
      </c>
      <c r="J24">
        <v>-0.35115118682074198</v>
      </c>
      <c r="K24">
        <v>2.5418443803779602E-3</v>
      </c>
      <c r="L24">
        <v>-2.4424893404601501E-2</v>
      </c>
      <c r="M24">
        <v>4.2460692097130099E-3</v>
      </c>
      <c r="N24">
        <v>-10.402662935000601</v>
      </c>
      <c r="O24">
        <v>4.1536627225946298E-3</v>
      </c>
      <c r="P24">
        <v>-20.240213088723799</v>
      </c>
      <c r="Q24">
        <v>2.4912715675566902E-3</v>
      </c>
      <c r="R24">
        <v>-29.2020734004914</v>
      </c>
      <c r="S24">
        <v>0.145428293588374</v>
      </c>
      <c r="T24">
        <v>166.74887986030299</v>
      </c>
      <c r="U24">
        <v>0.27407465615368998</v>
      </c>
      <c r="V24" s="14">
        <v>45568.489664351851</v>
      </c>
      <c r="W24">
        <v>2.5</v>
      </c>
      <c r="X24">
        <v>0.159822453772412</v>
      </c>
      <c r="Y24">
        <v>0.16184886146330699</v>
      </c>
      <c r="Z24" s="44">
        <f>((((N24/1000)+1)/((SMOW!$Z$4/1000)+1))-1)*1000</f>
        <v>-6.7129184760039706E-2</v>
      </c>
      <c r="AA24" s="44">
        <f>((((P24/1000)+1)/((SMOW!$AA$4/1000)+1))-1)*1000</f>
        <v>-0.13958008582404258</v>
      </c>
      <c r="AB24" s="44">
        <f>Z24*SMOW!$AN$6</f>
        <v>-6.921121558946014E-2</v>
      </c>
      <c r="AC24" s="44">
        <f>AA24*SMOW!$AN$12</f>
        <v>-0.14374229463984309</v>
      </c>
      <c r="AD24" s="44">
        <f t="shared" ref="AD24" si="51">LN((AB24/1000)+1)*1000</f>
        <v>-6.9213610796147754E-2</v>
      </c>
      <c r="AE24" s="44">
        <f t="shared" ref="AE24" si="52">LN((AC24/1000)+1)*1000</f>
        <v>-0.14375262655360502</v>
      </c>
      <c r="AF24" s="44">
        <f>(AD24-SMOW!AN$14*AE24)</f>
        <v>6.6877760241556977E-3</v>
      </c>
      <c r="AG24" s="45">
        <f t="shared" ref="AG24" si="53">AF24*1000</f>
        <v>6.6877760241556974</v>
      </c>
      <c r="AH24" s="2">
        <f>AVERAGE(AG22:AG24)</f>
        <v>7.7453932282723299</v>
      </c>
      <c r="AI24">
        <f>STDEV(AG22:AG24)</f>
        <v>3.7953039038781418</v>
      </c>
      <c r="AK24">
        <v>31</v>
      </c>
      <c r="AL24">
        <v>1</v>
      </c>
      <c r="AM24">
        <v>0</v>
      </c>
      <c r="AN24">
        <v>0</v>
      </c>
    </row>
    <row r="25" spans="1:40" customFormat="1" x14ac:dyDescent="0.25">
      <c r="A25">
        <v>5416</v>
      </c>
      <c r="B25" t="s">
        <v>159</v>
      </c>
      <c r="C25" t="s">
        <v>63</v>
      </c>
      <c r="D25" t="s">
        <v>98</v>
      </c>
      <c r="E25" t="s">
        <v>182</v>
      </c>
      <c r="F25">
        <v>16.046020397747</v>
      </c>
      <c r="G25">
        <v>15.9186434822574</v>
      </c>
      <c r="H25">
        <v>4.0855444216175898E-3</v>
      </c>
      <c r="I25">
        <v>31.0267862107656</v>
      </c>
      <c r="J25">
        <v>30.5551854605615</v>
      </c>
      <c r="K25">
        <v>1.5230505479362901E-3</v>
      </c>
      <c r="L25">
        <v>-0.214494440919103</v>
      </c>
      <c r="M25">
        <v>4.0811529172494502E-3</v>
      </c>
      <c r="N25">
        <v>5.6874397681352802</v>
      </c>
      <c r="O25">
        <v>4.0438923306122003E-3</v>
      </c>
      <c r="P25">
        <v>10.5133649032301</v>
      </c>
      <c r="Q25">
        <v>1.4927477682374101E-3</v>
      </c>
      <c r="R25">
        <v>10.5308071668445</v>
      </c>
      <c r="S25">
        <v>0.12441621297818201</v>
      </c>
      <c r="T25">
        <v>176.56835029234</v>
      </c>
      <c r="U25">
        <v>0.116071399646168</v>
      </c>
      <c r="V25" s="14">
        <v>45568.613541666666</v>
      </c>
      <c r="W25">
        <v>2.5</v>
      </c>
      <c r="X25">
        <v>3.2386167568511301E-3</v>
      </c>
      <c r="Y25">
        <v>2.7453524262881601E-3</v>
      </c>
      <c r="Z25" s="44">
        <f>((((N25/1000)+1)/((SMOW!$Z$4/1000)+1))-1)*1000</f>
        <v>16.19102146404461</v>
      </c>
      <c r="AA25" s="44">
        <f>((((P25/1000)+1)/((SMOW!$AA$4/1000)+1))-1)*1000</f>
        <v>31.244934583670947</v>
      </c>
      <c r="AB25" s="44">
        <f>Z25*SMOW!$AN$6</f>
        <v>16.69319061697637</v>
      </c>
      <c r="AC25" s="44">
        <f>AA25*SMOW!$AN$12</f>
        <v>32.176643010453304</v>
      </c>
      <c r="AD25" s="44">
        <f t="shared" ref="AD25" si="54">LN((AB25/1000)+1)*1000</f>
        <v>16.555390742347164</v>
      </c>
      <c r="AE25" s="44">
        <f t="shared" ref="AE25" si="55">LN((AC25/1000)+1)*1000</f>
        <v>31.669818119996197</v>
      </c>
      <c r="AF25" s="44">
        <f>(AD25-SMOW!AN$14*AE25)</f>
        <v>-0.16627322501082986</v>
      </c>
      <c r="AG25" s="45">
        <f t="shared" ref="AG25" si="56">AF25*1000</f>
        <v>-166.27322501082986</v>
      </c>
      <c r="AK25">
        <v>31</v>
      </c>
      <c r="AL25">
        <v>0</v>
      </c>
      <c r="AM25">
        <v>0</v>
      </c>
      <c r="AN25">
        <v>0</v>
      </c>
    </row>
    <row r="26" spans="1:40" customFormat="1" x14ac:dyDescent="0.25">
      <c r="A26">
        <v>5417</v>
      </c>
      <c r="B26" t="s">
        <v>159</v>
      </c>
      <c r="C26" t="s">
        <v>63</v>
      </c>
      <c r="D26" t="s">
        <v>98</v>
      </c>
      <c r="E26" t="s">
        <v>184</v>
      </c>
      <c r="F26">
        <v>16.581946088944701</v>
      </c>
      <c r="G26">
        <v>16.445966355649599</v>
      </c>
      <c r="H26">
        <v>4.6471384654807801E-3</v>
      </c>
      <c r="I26">
        <v>32.025514527094899</v>
      </c>
      <c r="J26">
        <v>31.523390077457702</v>
      </c>
      <c r="K26">
        <v>1.7373711684563E-3</v>
      </c>
      <c r="L26">
        <v>-0.19838360524808099</v>
      </c>
      <c r="M26">
        <v>4.5462091762805499E-3</v>
      </c>
      <c r="N26">
        <v>6.2179017014200904</v>
      </c>
      <c r="O26">
        <v>4.5997609279230496E-3</v>
      </c>
      <c r="P26">
        <v>11.492222412128701</v>
      </c>
      <c r="Q26">
        <v>1.70280424233979E-3</v>
      </c>
      <c r="R26">
        <v>12.1860612554781</v>
      </c>
      <c r="S26">
        <v>0.15764901755843</v>
      </c>
      <c r="T26">
        <v>181.022718093365</v>
      </c>
      <c r="U26">
        <v>0.14086374433882101</v>
      </c>
      <c r="V26" s="14">
        <v>45568.741944444446</v>
      </c>
      <c r="W26">
        <v>2.5</v>
      </c>
      <c r="X26">
        <v>4.0211912984012999E-2</v>
      </c>
      <c r="Y26">
        <v>4.1782031911187997E-2</v>
      </c>
      <c r="Z26" s="44">
        <f>((((N26/1000)+1)/((SMOW!$Z$4/1000)+1))-1)*1000</f>
        <v>16.727023637798322</v>
      </c>
      <c r="AA26" s="44">
        <f>((((P26/1000)+1)/((SMOW!$AA$4/1000)+1))-1)*1000</f>
        <v>32.243874214546331</v>
      </c>
      <c r="AB26" s="44">
        <f>Z26*SMOW!$AN$6</f>
        <v>17.245817051167339</v>
      </c>
      <c r="AC26" s="44">
        <f>AA26*SMOW!$AN$12</f>
        <v>33.205370524847574</v>
      </c>
      <c r="AD26" s="44">
        <f t="shared" ref="AD26:AD27" si="57">LN((AB26/1000)+1)*1000</f>
        <v>17.098795874660702</v>
      </c>
      <c r="AE26" s="44">
        <f t="shared" ref="AE26:AE27" si="58">LN((AC26/1000)+1)*1000</f>
        <v>32.665980178853253</v>
      </c>
      <c r="AF26" s="44">
        <f>(AD26-SMOW!AN$14*AE26)</f>
        <v>-0.14884165977381514</v>
      </c>
      <c r="AG26" s="45">
        <f t="shared" ref="AG26:AG27" si="59">AF26*1000</f>
        <v>-148.84165977381514</v>
      </c>
      <c r="AK26">
        <v>31</v>
      </c>
      <c r="AL26">
        <v>0</v>
      </c>
      <c r="AM26">
        <v>0</v>
      </c>
      <c r="AN26">
        <v>0</v>
      </c>
    </row>
    <row r="27" spans="1:40" customFormat="1" x14ac:dyDescent="0.25">
      <c r="A27">
        <v>5418</v>
      </c>
      <c r="B27" t="s">
        <v>159</v>
      </c>
      <c r="C27" t="s">
        <v>63</v>
      </c>
      <c r="D27" t="s">
        <v>98</v>
      </c>
      <c r="E27" t="s">
        <v>183</v>
      </c>
      <c r="F27">
        <v>16.473251336482999</v>
      </c>
      <c r="G27">
        <v>16.339038900643299</v>
      </c>
      <c r="H27">
        <v>4.3959133205862802E-3</v>
      </c>
      <c r="I27">
        <v>31.8339474836379</v>
      </c>
      <c r="J27">
        <v>31.337750465322198</v>
      </c>
      <c r="K27">
        <v>1.5942258798359501E-3</v>
      </c>
      <c r="L27">
        <v>-0.20729334504676</v>
      </c>
      <c r="M27">
        <v>4.5136887059905101E-3</v>
      </c>
      <c r="N27">
        <v>6.1103150910452104</v>
      </c>
      <c r="O27">
        <v>4.3510970212661901E-3</v>
      </c>
      <c r="P27">
        <v>11.304466807446801</v>
      </c>
      <c r="Q27">
        <v>1.5625069879794801E-3</v>
      </c>
      <c r="R27">
        <v>11.925292249676399</v>
      </c>
      <c r="S27">
        <v>0.177863693649321</v>
      </c>
      <c r="T27">
        <v>235.97121363334901</v>
      </c>
      <c r="U27">
        <v>0.103476702173275</v>
      </c>
      <c r="V27" s="14">
        <v>45568.86787037037</v>
      </c>
      <c r="W27">
        <v>2.5</v>
      </c>
      <c r="X27">
        <v>5.9073061958300102E-2</v>
      </c>
      <c r="Y27">
        <v>5.6740589247806998E-2</v>
      </c>
      <c r="Z27" s="44">
        <f>((((N27/1000)+1)/((SMOW!$Z$4/1000)+1))-1)*1000</f>
        <v>16.618313373386595</v>
      </c>
      <c r="AA27" s="44">
        <f>((((P27/1000)+1)/((SMOW!$AA$4/1000)+1))-1)*1000</f>
        <v>32.052266638642244</v>
      </c>
      <c r="AB27" s="44">
        <f>Z27*SMOW!$AN$6</f>
        <v>17.133735106870198</v>
      </c>
      <c r="AC27" s="44">
        <f>AA27*SMOW!$AN$12</f>
        <v>33.008049306220791</v>
      </c>
      <c r="AD27" s="44">
        <f t="shared" si="57"/>
        <v>16.988608034548228</v>
      </c>
      <c r="AE27" s="44">
        <f t="shared" si="58"/>
        <v>32.474982271925711</v>
      </c>
      <c r="AF27" s="44">
        <f>(AD27-SMOW!AN$14*AE27)</f>
        <v>-0.15818260502854642</v>
      </c>
      <c r="AG27" s="45">
        <f t="shared" si="59"/>
        <v>-158.18260502854642</v>
      </c>
      <c r="AH27" s="2">
        <f>AVERAGE(AG25:AG27)</f>
        <v>-157.76582993773047</v>
      </c>
      <c r="AI27">
        <f>STDEV(AG25:AG27)</f>
        <v>8.7232529918785762</v>
      </c>
      <c r="AK27">
        <v>31</v>
      </c>
      <c r="AL27">
        <v>0</v>
      </c>
      <c r="AM27">
        <v>0</v>
      </c>
      <c r="AN27">
        <v>0</v>
      </c>
    </row>
    <row r="28" spans="1:40" customFormat="1" x14ac:dyDescent="0.25">
      <c r="A28">
        <v>5419</v>
      </c>
      <c r="B28" t="s">
        <v>159</v>
      </c>
      <c r="C28" t="s">
        <v>48</v>
      </c>
      <c r="D28" t="s">
        <v>136</v>
      </c>
      <c r="E28" t="s">
        <v>185</v>
      </c>
      <c r="F28">
        <v>13.481840946011101</v>
      </c>
      <c r="G28">
        <v>13.391769031185</v>
      </c>
      <c r="H28">
        <v>5.3631113307432603E-3</v>
      </c>
      <c r="I28">
        <v>26.0797746790365</v>
      </c>
      <c r="J28">
        <v>25.745496790193201</v>
      </c>
      <c r="K28">
        <v>1.35976568715807E-3</v>
      </c>
      <c r="L28">
        <v>-0.20185327403695499</v>
      </c>
      <c r="M28">
        <v>5.1308971454878697E-3</v>
      </c>
      <c r="N28">
        <v>3.14940210433643</v>
      </c>
      <c r="O28">
        <v>5.3084344558462504E-3</v>
      </c>
      <c r="P28">
        <v>5.6647796520989502</v>
      </c>
      <c r="Q28">
        <v>1.3327116408498199E-3</v>
      </c>
      <c r="R28">
        <v>3.8368474905438199</v>
      </c>
      <c r="S28">
        <v>0.13314193988541101</v>
      </c>
      <c r="T28">
        <v>211.71854787497401</v>
      </c>
      <c r="U28">
        <v>0.18492993638412999</v>
      </c>
      <c r="V28" s="14">
        <v>45569.529814814814</v>
      </c>
      <c r="W28">
        <v>2.5</v>
      </c>
      <c r="X28">
        <v>8.7795767854622994E-2</v>
      </c>
      <c r="Y28">
        <v>8.5292718340429494E-2</v>
      </c>
      <c r="Z28" s="44">
        <f>((((N28/1000)+1)/((SMOW!$Z$4/1000)+1))-1)*1000</f>
        <v>13.626476075385252</v>
      </c>
      <c r="AA28" s="44">
        <f>((((P28/1000)+1)/((SMOW!$AA$4/1000)+1))-1)*1000</f>
        <v>26.296876345366815</v>
      </c>
      <c r="AB28" s="44">
        <f>Z28*SMOW!$AN$6</f>
        <v>14.049105120959487</v>
      </c>
      <c r="AC28" s="44">
        <f>AA28*SMOW!$AN$12</f>
        <v>27.081036133681319</v>
      </c>
      <c r="AD28" s="44">
        <f t="shared" ref="AD28" si="60">LN((AB28/1000)+1)*1000</f>
        <v>13.951331137420956</v>
      </c>
      <c r="AE28" s="44">
        <f t="shared" ref="AE28" si="61">LN((AC28/1000)+1)*1000</f>
        <v>26.720833513844578</v>
      </c>
      <c r="AF28" s="44">
        <f>(AD28-SMOW!AN$14*AE28)</f>
        <v>-0.15726895788898254</v>
      </c>
      <c r="AG28" s="45">
        <f t="shared" ref="AG28" si="62">AF28*1000</f>
        <v>-157.26895788898253</v>
      </c>
      <c r="AK28">
        <v>31</v>
      </c>
      <c r="AL28">
        <v>0</v>
      </c>
      <c r="AM28">
        <v>0</v>
      </c>
      <c r="AN28">
        <v>0</v>
      </c>
    </row>
    <row r="29" spans="1:40" customFormat="1" x14ac:dyDescent="0.25">
      <c r="A29">
        <v>5420</v>
      </c>
      <c r="B29" t="s">
        <v>159</v>
      </c>
      <c r="C29" t="s">
        <v>48</v>
      </c>
      <c r="D29" t="s">
        <v>136</v>
      </c>
      <c r="E29" t="s">
        <v>186</v>
      </c>
      <c r="F29">
        <v>13.774962768639501</v>
      </c>
      <c r="G29">
        <v>13.680950062033601</v>
      </c>
      <c r="H29">
        <v>3.7608326144301101E-3</v>
      </c>
      <c r="I29">
        <v>26.594652797873199</v>
      </c>
      <c r="J29">
        <v>26.247162441454101</v>
      </c>
      <c r="K29">
        <v>1.4153063002873901E-3</v>
      </c>
      <c r="L29">
        <v>-0.17755170705416301</v>
      </c>
      <c r="M29">
        <v>3.6650985286059098E-3</v>
      </c>
      <c r="N29">
        <v>3.4395355524492799</v>
      </c>
      <c r="O29">
        <v>3.7224909575701002E-3</v>
      </c>
      <c r="P29">
        <v>6.1694136997679596</v>
      </c>
      <c r="Q29">
        <v>1.38714721188817E-3</v>
      </c>
      <c r="R29">
        <v>5.1155103131860598</v>
      </c>
      <c r="S29">
        <v>0.156398446631306</v>
      </c>
      <c r="T29">
        <v>210.740350530103</v>
      </c>
      <c r="U29">
        <v>0.112034404337333</v>
      </c>
      <c r="V29" s="14">
        <v>45569.660601851851</v>
      </c>
      <c r="W29">
        <v>2.5</v>
      </c>
      <c r="X29">
        <v>3.9135441981735498E-2</v>
      </c>
      <c r="Y29">
        <v>3.7823808599280501E-2</v>
      </c>
      <c r="Z29" s="44">
        <f>((((N29/1000)+1)/((SMOW!$Z$4/1000)+1))-1)*1000</f>
        <v>13.919639729757405</v>
      </c>
      <c r="AA29" s="44">
        <f>((((P29/1000)+1)/((SMOW!$AA$4/1000)+1))-1)*1000</f>
        <v>26.811863403976233</v>
      </c>
      <c r="AB29" s="44">
        <f>Z29*SMOW!$AN$6</f>
        <v>14.351361329764563</v>
      </c>
      <c r="AC29" s="44">
        <f>AA29*SMOW!$AN$12</f>
        <v>27.611379850532582</v>
      </c>
      <c r="AD29" s="44">
        <f t="shared" ref="AD29" si="63">LN((AB29/1000)+1)*1000</f>
        <v>14.249355335345866</v>
      </c>
      <c r="AE29" s="44">
        <f t="shared" ref="AE29" si="64">LN((AC29/1000)+1)*1000</f>
        <v>27.237060394815398</v>
      </c>
      <c r="AF29" s="44">
        <f>(AD29-SMOW!AN$14*AE29)</f>
        <v>-0.1318125531166654</v>
      </c>
      <c r="AG29" s="45">
        <f t="shared" ref="AG29" si="65">AF29*1000</f>
        <v>-131.81255311666541</v>
      </c>
      <c r="AH29" s="2"/>
      <c r="AK29">
        <v>31</v>
      </c>
      <c r="AL29">
        <v>0</v>
      </c>
      <c r="AM29">
        <v>0</v>
      </c>
      <c r="AN29">
        <v>0</v>
      </c>
    </row>
    <row r="30" spans="1:40" customFormat="1" x14ac:dyDescent="0.25">
      <c r="A30">
        <v>5421</v>
      </c>
      <c r="B30" t="s">
        <v>159</v>
      </c>
      <c r="C30" t="s">
        <v>48</v>
      </c>
      <c r="D30" t="s">
        <v>136</v>
      </c>
      <c r="E30" t="s">
        <v>187</v>
      </c>
      <c r="F30">
        <v>13.7432027415203</v>
      </c>
      <c r="G30">
        <v>13.6496210731817</v>
      </c>
      <c r="H30">
        <v>3.8957223254610499E-3</v>
      </c>
      <c r="I30">
        <v>26.5447987131137</v>
      </c>
      <c r="J30">
        <v>26.198598663220402</v>
      </c>
      <c r="K30">
        <v>1.7440504624263199E-3</v>
      </c>
      <c r="L30">
        <v>-0.18323902099867101</v>
      </c>
      <c r="M30">
        <v>3.8137192701209102E-3</v>
      </c>
      <c r="N30">
        <v>3.4080993185393802</v>
      </c>
      <c r="O30">
        <v>3.8560054691301202E-3</v>
      </c>
      <c r="P30">
        <v>6.1205515173122702</v>
      </c>
      <c r="Q30">
        <v>1.70935064434757E-3</v>
      </c>
      <c r="R30">
        <v>5.0696318010915098</v>
      </c>
      <c r="S30">
        <v>0.13495240301429301</v>
      </c>
      <c r="T30">
        <v>201.397244884164</v>
      </c>
      <c r="U30">
        <v>6.5596946243593801E-2</v>
      </c>
      <c r="V30" s="14">
        <v>45569.771782407406</v>
      </c>
      <c r="W30">
        <v>2.5</v>
      </c>
      <c r="X30">
        <v>4.3791475139851398E-2</v>
      </c>
      <c r="Y30">
        <v>4.5352479756241897E-2</v>
      </c>
      <c r="Z30" s="44">
        <f>((((N30/1000)+1)/((SMOW!$Z$4/1000)+1))-1)*1000</f>
        <v>13.88787517012946</v>
      </c>
      <c r="AA30" s="44">
        <f>((((P30/1000)+1)/((SMOW!$AA$4/1000)+1))-1)*1000</f>
        <v>26.761998770909123</v>
      </c>
      <c r="AB30" s="44">
        <f>Z30*SMOW!$AN$6</f>
        <v>14.318611583251588</v>
      </c>
      <c r="AC30" s="44">
        <f>AA30*SMOW!$AN$12</f>
        <v>27.560028278880193</v>
      </c>
      <c r="AD30" s="44">
        <f t="shared" ref="AD30" si="66">LN((AB30/1000)+1)*1000</f>
        <v>14.217068421305605</v>
      </c>
      <c r="AE30" s="44">
        <f t="shared" ref="AE30" si="67">LN((AC30/1000)+1)*1000</f>
        <v>27.187087364381007</v>
      </c>
      <c r="AF30" s="44">
        <f>(AD30-SMOW!AN$14*AE30)</f>
        <v>-0.13771370708756692</v>
      </c>
      <c r="AG30" s="45">
        <f t="shared" ref="AG30" si="68">AF30*1000</f>
        <v>-137.71370708756692</v>
      </c>
      <c r="AH30" s="2">
        <f>AVERAGE(AG28:AG30)</f>
        <v>-142.2650726977383</v>
      </c>
      <c r="AI30">
        <f>STDEV(AG28:AG30)</f>
        <v>13.324538741401158</v>
      </c>
      <c r="AK30">
        <v>31</v>
      </c>
      <c r="AL30">
        <v>0</v>
      </c>
      <c r="AM30">
        <v>0</v>
      </c>
      <c r="AN30">
        <v>0</v>
      </c>
    </row>
    <row r="31" spans="1:40" customFormat="1" x14ac:dyDescent="0.25">
      <c r="A31">
        <v>5422</v>
      </c>
      <c r="B31" t="s">
        <v>159</v>
      </c>
      <c r="C31" t="s">
        <v>48</v>
      </c>
      <c r="D31" t="s">
        <v>45</v>
      </c>
      <c r="E31" t="s">
        <v>188</v>
      </c>
      <c r="F31">
        <v>15.049715286857399</v>
      </c>
      <c r="G31">
        <v>14.937591445181299</v>
      </c>
      <c r="H31">
        <v>4.8779472514405902E-3</v>
      </c>
      <c r="I31">
        <v>29.0615778115376</v>
      </c>
      <c r="J31">
        <v>28.6472974172578</v>
      </c>
      <c r="K31">
        <v>1.2343508614362801E-3</v>
      </c>
      <c r="L31">
        <v>-0.18818159113083199</v>
      </c>
      <c r="M31">
        <v>4.6118341733827999E-3</v>
      </c>
      <c r="N31">
        <v>4.7012919794689099</v>
      </c>
      <c r="O31">
        <v>4.8282166202518999E-3</v>
      </c>
      <c r="P31">
        <v>8.58725650449637</v>
      </c>
      <c r="Q31">
        <v>1.20979208217106E-3</v>
      </c>
      <c r="R31">
        <v>8.6585821990387402</v>
      </c>
      <c r="S31">
        <v>0.18053313859162801</v>
      </c>
      <c r="T31">
        <v>201.253510751356</v>
      </c>
      <c r="U31">
        <v>0.10781147182558901</v>
      </c>
      <c r="V31" s="14">
        <v>45569.885428240741</v>
      </c>
      <c r="W31">
        <v>2.5</v>
      </c>
      <c r="X31">
        <v>7.1810331145649904E-4</v>
      </c>
      <c r="Y31" s="66">
        <v>3.6257803252579497E-5</v>
      </c>
      <c r="Z31" s="44">
        <f>((((N31/1000)+1)/((SMOW!$Z$4/1000)+1))-1)*1000</f>
        <v>15.194574169336006</v>
      </c>
      <c r="AA31" s="44">
        <f>((((P31/1000)+1)/((SMOW!$AA$4/1000)+1))-1)*1000</f>
        <v>29.279310378548917</v>
      </c>
      <c r="AB31" s="44">
        <f>Z31*SMOW!$AN$6</f>
        <v>15.665838224955891</v>
      </c>
      <c r="AC31" s="44">
        <f>AA31*SMOW!$AN$12</f>
        <v>30.152404868057854</v>
      </c>
      <c r="AD31" s="44">
        <f t="shared" ref="AD31" si="69">LN((AB31/1000)+1)*1000</f>
        <v>15.544395672139096</v>
      </c>
      <c r="AE31" s="44">
        <f t="shared" ref="AE31" si="70">LN((AC31/1000)+1)*1000</f>
        <v>29.706757186990011</v>
      </c>
      <c r="AF31" s="44">
        <f>(AD31-SMOW!AN$14*AE31)</f>
        <v>-0.14077212259162941</v>
      </c>
      <c r="AG31" s="45">
        <f t="shared" ref="AG31" si="71">AF31*1000</f>
        <v>-140.7721225916294</v>
      </c>
      <c r="AK31">
        <v>31</v>
      </c>
      <c r="AL31">
        <v>0</v>
      </c>
      <c r="AM31">
        <v>0</v>
      </c>
      <c r="AN31">
        <v>0</v>
      </c>
    </row>
    <row r="32" spans="1:40" customFormat="1" x14ac:dyDescent="0.25">
      <c r="A32">
        <v>5423</v>
      </c>
      <c r="B32" t="s">
        <v>159</v>
      </c>
      <c r="C32" t="s">
        <v>48</v>
      </c>
      <c r="D32" t="s">
        <v>45</v>
      </c>
      <c r="E32" t="s">
        <v>189</v>
      </c>
      <c r="F32">
        <v>14.8429667629156</v>
      </c>
      <c r="G32">
        <v>14.7338875242729</v>
      </c>
      <c r="H32">
        <v>4.9465626864999999E-3</v>
      </c>
      <c r="I32">
        <v>28.643395228315001</v>
      </c>
      <c r="J32">
        <v>28.240842035922299</v>
      </c>
      <c r="K32">
        <v>1.92065656610134E-3</v>
      </c>
      <c r="L32">
        <v>-0.17727707069413201</v>
      </c>
      <c r="M32">
        <v>4.93384054413389E-3</v>
      </c>
      <c r="N32">
        <v>4.4966512549892803</v>
      </c>
      <c r="O32">
        <v>4.8961325215292903E-3</v>
      </c>
      <c r="P32">
        <v>8.1773941275262398</v>
      </c>
      <c r="Q32">
        <v>1.88244297373429E-3</v>
      </c>
      <c r="R32">
        <v>9.2368456042650102</v>
      </c>
      <c r="S32">
        <v>0.15998608858750901</v>
      </c>
      <c r="T32">
        <v>194.82257817826499</v>
      </c>
      <c r="U32">
        <v>0.12387663410708701</v>
      </c>
      <c r="V32" s="14">
        <v>45570.019641203704</v>
      </c>
      <c r="W32">
        <v>2.5</v>
      </c>
      <c r="X32">
        <v>6.1490690512845399E-2</v>
      </c>
      <c r="Y32">
        <v>7.0612370682059097E-2</v>
      </c>
      <c r="Z32" s="44">
        <f>((((N32/1000)+1)/((SMOW!$Z$4/1000)+1))-1)*1000</f>
        <v>14.987796140080611</v>
      </c>
      <c r="AA32" s="44">
        <f>((((P32/1000)+1)/((SMOW!$AA$4/1000)+1))-1)*1000</f>
        <v>28.861039314744374</v>
      </c>
      <c r="AB32" s="44">
        <f>Z32*SMOW!$AN$6</f>
        <v>15.452646916092002</v>
      </c>
      <c r="AC32" s="44">
        <f>AA32*SMOW!$AN$12</f>
        <v>29.72166116892798</v>
      </c>
      <c r="AD32" s="44">
        <f t="shared" ref="AD32" si="72">LN((AB32/1000)+1)*1000</f>
        <v>15.334470637035107</v>
      </c>
      <c r="AE32" s="44">
        <f t="shared" ref="AE32" si="73">LN((AC32/1000)+1)*1000</f>
        <v>29.288533847504819</v>
      </c>
      <c r="AF32" s="44">
        <f>(AD32-SMOW!AN$14*AE32)</f>
        <v>-0.12987523444743765</v>
      </c>
      <c r="AG32" s="45">
        <f t="shared" ref="AG32" si="74">AF32*1000</f>
        <v>-129.87523444743766</v>
      </c>
      <c r="AH32" s="2"/>
      <c r="AK32">
        <v>31</v>
      </c>
      <c r="AL32">
        <v>0</v>
      </c>
      <c r="AM32">
        <v>0</v>
      </c>
      <c r="AN32">
        <v>0</v>
      </c>
    </row>
    <row r="33" spans="1:40" customFormat="1" x14ac:dyDescent="0.25">
      <c r="A33">
        <v>5424</v>
      </c>
      <c r="B33" t="s">
        <v>159</v>
      </c>
      <c r="C33" t="s">
        <v>48</v>
      </c>
      <c r="D33" t="s">
        <v>45</v>
      </c>
      <c r="E33" t="s">
        <v>190</v>
      </c>
      <c r="F33">
        <v>15.567373992848299</v>
      </c>
      <c r="G33">
        <v>15.4474450695187</v>
      </c>
      <c r="H33">
        <v>4.6197144537299803E-3</v>
      </c>
      <c r="I33">
        <v>30.056063515800702</v>
      </c>
      <c r="J33">
        <v>29.613231316242501</v>
      </c>
      <c r="K33">
        <v>1.50946516285778E-3</v>
      </c>
      <c r="L33">
        <v>-0.188341065457344</v>
      </c>
      <c r="M33">
        <v>4.5327666330367399E-3</v>
      </c>
      <c r="N33">
        <v>5.2136731593074801</v>
      </c>
      <c r="O33">
        <v>4.5726165037407998E-3</v>
      </c>
      <c r="P33">
        <v>9.5619558128008801</v>
      </c>
      <c r="Q33">
        <v>1.47943267946706E-3</v>
      </c>
      <c r="R33">
        <v>10.6258206366865</v>
      </c>
      <c r="S33">
        <v>0.17794593264671099</v>
      </c>
      <c r="T33">
        <v>130.52463096979301</v>
      </c>
      <c r="U33">
        <v>0.14008454835300699</v>
      </c>
      <c r="V33" s="14">
        <v>45570.735069444447</v>
      </c>
      <c r="W33">
        <v>2.5</v>
      </c>
      <c r="X33">
        <v>2.6692101986821998E-2</v>
      </c>
      <c r="Y33">
        <v>2.5232438039282198E-2</v>
      </c>
      <c r="Z33" s="44">
        <f>((((N33/1000)+1)/((SMOW!$Z$4/1000)+1))-1)*1000</f>
        <v>15.712306750981009</v>
      </c>
      <c r="AA33" s="44">
        <f>((((P33/1000)+1)/((SMOW!$AA$4/1000)+1))-1)*1000</f>
        <v>30.274006499690699</v>
      </c>
      <c r="AB33" s="44">
        <f>Z33*SMOW!$AN$6</f>
        <v>16.199628430423282</v>
      </c>
      <c r="AC33" s="44">
        <f>AA33*SMOW!$AN$12</f>
        <v>31.176762333366437</v>
      </c>
      <c r="AD33" s="44">
        <f t="shared" ref="AD33" si="75">LN((AB33/1000)+1)*1000</f>
        <v>16.069814531317924</v>
      </c>
      <c r="AE33" s="44">
        <f t="shared" ref="AE33" si="76">LN((AC33/1000)+1)*1000</f>
        <v>30.700637801429579</v>
      </c>
      <c r="AF33" s="44">
        <f>(AD33-SMOW!AN$14*AE33)</f>
        <v>-0.1401222278368941</v>
      </c>
      <c r="AG33" s="45">
        <f t="shared" ref="AG33" si="77">AF33*1000</f>
        <v>-140.1222278368941</v>
      </c>
      <c r="AH33" s="2">
        <f>AVERAGE(AG31:AG33)</f>
        <v>-136.92319495865374</v>
      </c>
      <c r="AI33">
        <f>STDEV(AG31:AG33)</f>
        <v>6.1123564460692075</v>
      </c>
      <c r="AJ33" t="s">
        <v>191</v>
      </c>
      <c r="AK33">
        <v>31</v>
      </c>
      <c r="AL33">
        <v>0</v>
      </c>
      <c r="AM33">
        <v>0</v>
      </c>
      <c r="AN33">
        <v>0</v>
      </c>
    </row>
    <row r="34" spans="1:40" customFormat="1" x14ac:dyDescent="0.25">
      <c r="A34">
        <v>5425</v>
      </c>
      <c r="B34" t="s">
        <v>159</v>
      </c>
      <c r="C34" t="s">
        <v>48</v>
      </c>
      <c r="D34" t="s">
        <v>45</v>
      </c>
      <c r="E34" t="s">
        <v>192</v>
      </c>
      <c r="F34">
        <v>14.551646882439201</v>
      </c>
      <c r="G34">
        <v>14.4467873058192</v>
      </c>
      <c r="H34">
        <v>4.5273592447398004E-3</v>
      </c>
      <c r="I34">
        <v>28.106457482122199</v>
      </c>
      <c r="J34">
        <v>27.718719490811999</v>
      </c>
      <c r="K34">
        <v>1.51606909529255E-3</v>
      </c>
      <c r="L34">
        <v>-0.18869658532957601</v>
      </c>
      <c r="M34">
        <v>4.6267975533644499E-3</v>
      </c>
      <c r="N34">
        <v>4.2083013782433403</v>
      </c>
      <c r="O34">
        <v>4.4812028553311498E-3</v>
      </c>
      <c r="P34">
        <v>7.6511393532512297</v>
      </c>
      <c r="Q34">
        <v>1.48590521933931E-3</v>
      </c>
      <c r="R34">
        <v>8.5178659891494899</v>
      </c>
      <c r="S34">
        <v>0.16218277464790101</v>
      </c>
      <c r="T34">
        <v>213.79911210842201</v>
      </c>
      <c r="U34">
        <v>0.11208051207334301</v>
      </c>
      <c r="V34" s="14">
        <v>45570.912662037037</v>
      </c>
      <c r="W34">
        <v>2.5</v>
      </c>
      <c r="X34">
        <v>1.8260695729658799E-2</v>
      </c>
      <c r="Y34">
        <v>1.6960409256879899E-2</v>
      </c>
      <c r="Z34" s="44">
        <f>((((N34/1000)+1)/((SMOW!$Z$4/1000)+1))-1)*1000</f>
        <v>14.696434685017579</v>
      </c>
      <c r="AA34" s="44">
        <f>((((P34/1000)+1)/((SMOW!$AA$4/1000)+1))-1)*1000</f>
        <v>28.32398796132307</v>
      </c>
      <c r="AB34" s="44">
        <f>Z34*SMOW!$AN$6</f>
        <v>15.152248802322111</v>
      </c>
      <c r="AC34" s="44">
        <f>AA34*SMOW!$AN$12</f>
        <v>29.168595210955093</v>
      </c>
      <c r="AD34" s="44">
        <f t="shared" ref="AD34" si="78">LN((AB34/1000)+1)*1000</f>
        <v>15.038600065074302</v>
      </c>
      <c r="AE34" s="44">
        <f t="shared" ref="AE34" si="79">LN((AC34/1000)+1)*1000</f>
        <v>28.751287173417257</v>
      </c>
      <c r="AF34" s="44">
        <f>(AD34-SMOW!AN$14*AE34)</f>
        <v>-0.14207956249001086</v>
      </c>
      <c r="AG34" s="45">
        <f t="shared" ref="AG34" si="80">AF34*1000</f>
        <v>-142.07956249001086</v>
      </c>
      <c r="AK34">
        <v>31</v>
      </c>
      <c r="AL34">
        <v>0</v>
      </c>
      <c r="AM34">
        <v>0</v>
      </c>
      <c r="AN34">
        <v>0</v>
      </c>
    </row>
    <row r="35" spans="1:40" customFormat="1" x14ac:dyDescent="0.25">
      <c r="A35">
        <v>5426</v>
      </c>
      <c r="B35" t="s">
        <v>159</v>
      </c>
      <c r="C35" t="s">
        <v>48</v>
      </c>
      <c r="D35" t="s">
        <v>45</v>
      </c>
      <c r="E35" t="s">
        <v>194</v>
      </c>
      <c r="F35">
        <v>14.730791419400401</v>
      </c>
      <c r="G35">
        <v>14.623346886318901</v>
      </c>
      <c r="H35">
        <v>4.0255838518382398E-3</v>
      </c>
      <c r="I35">
        <v>28.433805787838899</v>
      </c>
      <c r="J35">
        <v>28.037068044371399</v>
      </c>
      <c r="K35">
        <v>1.52588812147319E-3</v>
      </c>
      <c r="L35">
        <v>-0.18022504110919599</v>
      </c>
      <c r="M35">
        <v>3.9573956457371303E-3</v>
      </c>
      <c r="N35">
        <v>4.3856195381573801</v>
      </c>
      <c r="O35">
        <v>3.9845430583368502E-3</v>
      </c>
      <c r="P35">
        <v>7.9719747014004501</v>
      </c>
      <c r="Q35">
        <v>1.4955288851060699E-3</v>
      </c>
      <c r="R35">
        <v>9.5113005077773298</v>
      </c>
      <c r="S35">
        <v>0.13153984919432299</v>
      </c>
      <c r="T35">
        <v>205.70344618147999</v>
      </c>
      <c r="U35">
        <v>8.4791754899440297E-2</v>
      </c>
      <c r="V35" s="14">
        <v>45571.048611111109</v>
      </c>
      <c r="W35">
        <v>2.5</v>
      </c>
      <c r="X35">
        <v>0.118104778908118</v>
      </c>
      <c r="Y35">
        <v>0.125043607489456</v>
      </c>
      <c r="Z35" s="44">
        <f>((((N35/1000)+1)/((SMOW!$Z$4/1000)+1))-1)*1000</f>
        <v>14.875604787896402</v>
      </c>
      <c r="AA35" s="44">
        <f>((((P35/1000)+1)/((SMOW!$AA$4/1000)+1))-1)*1000</f>
        <v>28.651405528576923</v>
      </c>
      <c r="AB35" s="44">
        <f>Z35*SMOW!$AN$6</f>
        <v>15.33697591709133</v>
      </c>
      <c r="AC35" s="44">
        <f>AA35*SMOW!$AN$12</f>
        <v>29.505776207403208</v>
      </c>
      <c r="AD35" s="44">
        <f t="shared" ref="AD35" si="81">LN((AB35/1000)+1)*1000</f>
        <v>15.220553372710713</v>
      </c>
      <c r="AE35" s="44">
        <f t="shared" ref="AE35" si="82">LN((AC35/1000)+1)*1000</f>
        <v>29.07885816195666</v>
      </c>
      <c r="AF35" s="44">
        <f>(AD35-SMOW!AN$14*AE35)</f>
        <v>-0.13308373680240493</v>
      </c>
      <c r="AG35" s="45">
        <f t="shared" ref="AG35" si="83">AF35*1000</f>
        <v>-133.08373680240493</v>
      </c>
      <c r="AK35">
        <v>31</v>
      </c>
      <c r="AL35">
        <v>0</v>
      </c>
      <c r="AM35">
        <v>0</v>
      </c>
      <c r="AN35">
        <v>0</v>
      </c>
    </row>
    <row r="36" spans="1:40" customFormat="1" x14ac:dyDescent="0.25">
      <c r="A36">
        <v>5427</v>
      </c>
      <c r="B36" t="s">
        <v>159</v>
      </c>
      <c r="C36" t="s">
        <v>48</v>
      </c>
      <c r="D36" t="s">
        <v>45</v>
      </c>
      <c r="E36" t="s">
        <v>193</v>
      </c>
      <c r="F36">
        <v>18.461351687922502</v>
      </c>
      <c r="G36">
        <v>18.293009264287601</v>
      </c>
      <c r="H36">
        <v>4.5839868047726998E-3</v>
      </c>
      <c r="I36">
        <v>35.639808403691198</v>
      </c>
      <c r="J36">
        <v>35.019408047566301</v>
      </c>
      <c r="K36">
        <v>1.66906537977493E-3</v>
      </c>
      <c r="L36">
        <v>-0.197238184827389</v>
      </c>
      <c r="M36">
        <v>4.5010567896775202E-3</v>
      </c>
      <c r="N36">
        <v>8.0781467761283903</v>
      </c>
      <c r="O36">
        <v>4.53725309786611E-3</v>
      </c>
      <c r="P36">
        <v>15.0346059038432</v>
      </c>
      <c r="Q36">
        <v>1.6358574730700301E-3</v>
      </c>
      <c r="R36">
        <v>19.1010719982552</v>
      </c>
      <c r="S36">
        <v>0.157291791880557</v>
      </c>
      <c r="T36">
        <v>139.999241771344</v>
      </c>
      <c r="U36">
        <v>9.3846776254358999E-2</v>
      </c>
      <c r="V36" s="14">
        <v>45571.161168981482</v>
      </c>
      <c r="W36">
        <v>2.5</v>
      </c>
      <c r="X36">
        <v>5.66800842462402E-2</v>
      </c>
      <c r="Y36">
        <v>5.4052751465164403E-2</v>
      </c>
      <c r="Z36" s="44">
        <f>((((N36/1000)+1)/((SMOW!$Z$4/1000)+1))-1)*1000</f>
        <v>18.606697448855456</v>
      </c>
      <c r="AA36" s="44">
        <f>((((P36/1000)+1)/((SMOW!$AA$4/1000)+1))-1)*1000</f>
        <v>35.858932816500655</v>
      </c>
      <c r="AB36" s="44">
        <f>Z36*SMOW!$AN$6</f>
        <v>19.183789482085039</v>
      </c>
      <c r="AC36" s="44">
        <f>AA36*SMOW!$AN$12</f>
        <v>36.928228378348841</v>
      </c>
      <c r="AD36" s="44">
        <f t="shared" ref="AD36" si="84">LN((AB36/1000)+1)*1000</f>
        <v>19.002100570032205</v>
      </c>
      <c r="AE36" s="44">
        <f t="shared" ref="AE36" si="85">LN((AC36/1000)+1)*1000</f>
        <v>36.262716030946407</v>
      </c>
      <c r="AF36" s="44">
        <f>(AD36-SMOW!AN$14*AE36)</f>
        <v>-0.14461349430749948</v>
      </c>
      <c r="AG36" s="45">
        <f t="shared" ref="AG36" si="86">AF36*1000</f>
        <v>-144.61349430749948</v>
      </c>
      <c r="AH36" s="2">
        <f>AVERAGE(AG34:AG36)</f>
        <v>-139.92559786663841</v>
      </c>
      <c r="AI36">
        <f>STDEV(AG34:AG36)</f>
        <v>6.0591665871327551</v>
      </c>
      <c r="AJ36" t="s">
        <v>195</v>
      </c>
      <c r="AK36">
        <v>31</v>
      </c>
      <c r="AL36">
        <v>0</v>
      </c>
      <c r="AM36">
        <v>0</v>
      </c>
      <c r="AN36">
        <v>0</v>
      </c>
    </row>
    <row r="37" spans="1:40" customFormat="1" x14ac:dyDescent="0.25">
      <c r="A37">
        <v>5428</v>
      </c>
      <c r="B37" t="s">
        <v>159</v>
      </c>
      <c r="C37" t="s">
        <v>48</v>
      </c>
      <c r="D37" t="s">
        <v>136</v>
      </c>
      <c r="E37" t="s">
        <v>196</v>
      </c>
      <c r="F37">
        <v>15.102092755401401</v>
      </c>
      <c r="G37">
        <v>14.989191120961401</v>
      </c>
      <c r="H37">
        <v>4.0475456541831196E-3</v>
      </c>
      <c r="I37">
        <v>29.215609511987299</v>
      </c>
      <c r="J37">
        <v>28.796967913460101</v>
      </c>
      <c r="K37">
        <v>1.5266777173512699E-3</v>
      </c>
      <c r="L37">
        <v>-0.21560793734553099</v>
      </c>
      <c r="M37">
        <v>4.1106292075268501E-3</v>
      </c>
      <c r="N37">
        <v>4.7531354601617002</v>
      </c>
      <c r="O37">
        <v>4.0062809602909198E-3</v>
      </c>
      <c r="P37">
        <v>8.73822357344641</v>
      </c>
      <c r="Q37">
        <v>1.49630277109572E-3</v>
      </c>
      <c r="R37">
        <v>9.6220844786901001</v>
      </c>
      <c r="S37">
        <v>0.16797286266643699</v>
      </c>
      <c r="T37">
        <v>168.93804587142199</v>
      </c>
      <c r="U37">
        <v>0.157456898646752</v>
      </c>
      <c r="V37" s="14">
        <v>45573.590324074074</v>
      </c>
      <c r="W37">
        <v>2.5</v>
      </c>
      <c r="X37">
        <v>3.5099163684905899E-2</v>
      </c>
      <c r="Y37">
        <v>3.6826992596480097E-2</v>
      </c>
      <c r="Z37" s="44">
        <f>((((N37/1000)+1)/((SMOW!$Z$4/1000)+1))-1)*1000</f>
        <v>15.24695911272711</v>
      </c>
      <c r="AA37" s="44">
        <f>((((P37/1000)+1)/((SMOW!$AA$4/1000)+1))-1)*1000</f>
        <v>29.433374669582292</v>
      </c>
      <c r="AB37" s="44">
        <f>Z37*SMOW!$AN$6</f>
        <v>15.719847902321161</v>
      </c>
      <c r="AC37" s="44">
        <f>AA37*SMOW!$AN$12</f>
        <v>30.311063279710609</v>
      </c>
      <c r="AD37" s="44">
        <f t="shared" ref="AD37" si="87">LN((AB37/1000)+1)*1000</f>
        <v>15.597570879335542</v>
      </c>
      <c r="AE37" s="44">
        <f t="shared" ref="AE37" si="88">LN((AC37/1000)+1)*1000</f>
        <v>29.860759831947195</v>
      </c>
      <c r="AF37" s="44">
        <f>(AD37-SMOW!AN$14*AE37)</f>
        <v>-0.16891031193257788</v>
      </c>
      <c r="AG37" s="45">
        <f t="shared" ref="AG37" si="89">AF37*1000</f>
        <v>-168.91031193257788</v>
      </c>
      <c r="AJ37" t="s">
        <v>197</v>
      </c>
      <c r="AK37">
        <v>31</v>
      </c>
      <c r="AL37">
        <v>0</v>
      </c>
      <c r="AM37">
        <v>0</v>
      </c>
      <c r="AN37">
        <v>0</v>
      </c>
    </row>
    <row r="38" spans="1:40" customFormat="1" x14ac:dyDescent="0.25">
      <c r="A38">
        <v>5429</v>
      </c>
      <c r="B38" t="s">
        <v>159</v>
      </c>
      <c r="C38" t="s">
        <v>48</v>
      </c>
      <c r="D38" t="s">
        <v>136</v>
      </c>
      <c r="E38" t="s">
        <v>198</v>
      </c>
      <c r="F38">
        <v>15.4521789495092</v>
      </c>
      <c r="G38">
        <v>15.3340092305488</v>
      </c>
      <c r="H38">
        <v>5.4468975899557197E-3</v>
      </c>
      <c r="I38">
        <v>29.8624782012776</v>
      </c>
      <c r="J38">
        <v>29.4252769869194</v>
      </c>
      <c r="K38">
        <v>1.30038566043702E-3</v>
      </c>
      <c r="L38">
        <v>-0.202537018544651</v>
      </c>
      <c r="M38">
        <v>5.2202682087101101E-3</v>
      </c>
      <c r="N38">
        <v>5.0996525284660601</v>
      </c>
      <c r="O38">
        <v>5.3913665148546501E-3</v>
      </c>
      <c r="P38">
        <v>9.3722220927939599</v>
      </c>
      <c r="Q38">
        <v>1.27451304561165E-3</v>
      </c>
      <c r="R38">
        <v>11.116465805336301</v>
      </c>
      <c r="S38">
        <v>0.11375927421426001</v>
      </c>
      <c r="T38">
        <v>173.170918174554</v>
      </c>
      <c r="U38">
        <v>9.7221930103986096E-2</v>
      </c>
      <c r="V38" s="14">
        <v>45573.708449074074</v>
      </c>
      <c r="W38">
        <v>2.5</v>
      </c>
      <c r="X38">
        <v>2.7810929701843599E-2</v>
      </c>
      <c r="Y38">
        <v>2.55589739873728E-2</v>
      </c>
      <c r="Z38" s="44">
        <f>((((N38/1000)+1)/((SMOW!$Z$4/1000)+1))-1)*1000</f>
        <v>15.597095268028216</v>
      </c>
      <c r="AA38" s="44">
        <f>((((P38/1000)+1)/((SMOW!$AA$4/1000)+1))-1)*1000</f>
        <v>30.080380225687264</v>
      </c>
      <c r="AB38" s="44">
        <f>Z38*SMOW!$AN$6</f>
        <v>16.080843630436053</v>
      </c>
      <c r="AC38" s="44">
        <f>AA38*SMOW!$AN$12</f>
        <v>30.977362220065871</v>
      </c>
      <c r="AD38" s="44">
        <f t="shared" ref="AD38" si="90">LN((AB38/1000)+1)*1000</f>
        <v>15.952916493123331</v>
      </c>
      <c r="AE38" s="44">
        <f t="shared" ref="AE38" si="91">LN((AC38/1000)+1)*1000</f>
        <v>30.507247684223675</v>
      </c>
      <c r="AF38" s="44">
        <f>(AD38-SMOW!AN$14*AE38)</f>
        <v>-0.1549102841467711</v>
      </c>
      <c r="AG38" s="45">
        <f t="shared" ref="AG38" si="92">AF38*1000</f>
        <v>-154.91028414677112</v>
      </c>
      <c r="AJ38" t="s">
        <v>199</v>
      </c>
      <c r="AK38">
        <v>31</v>
      </c>
      <c r="AL38">
        <v>0</v>
      </c>
      <c r="AM38">
        <v>0</v>
      </c>
      <c r="AN38">
        <v>0</v>
      </c>
    </row>
    <row r="39" spans="1:40" customFormat="1" x14ac:dyDescent="0.25">
      <c r="A39">
        <v>5430</v>
      </c>
      <c r="B39" t="s">
        <v>159</v>
      </c>
      <c r="C39" t="s">
        <v>48</v>
      </c>
      <c r="D39" t="s">
        <v>136</v>
      </c>
      <c r="E39" t="s">
        <v>200</v>
      </c>
      <c r="F39">
        <v>15.4796157546557</v>
      </c>
      <c r="G39">
        <v>15.361028332958901</v>
      </c>
      <c r="H39">
        <v>4.6111567072510103E-3</v>
      </c>
      <c r="I39">
        <v>29.882169542938701</v>
      </c>
      <c r="J39">
        <v>29.444397162552601</v>
      </c>
      <c r="K39">
        <v>1.35692308690064E-3</v>
      </c>
      <c r="L39">
        <v>-0.18561336886888199</v>
      </c>
      <c r="M39">
        <v>4.6635652359318398E-3</v>
      </c>
      <c r="N39">
        <v>5.1268096156148504</v>
      </c>
      <c r="O39">
        <v>4.5641460034142201E-3</v>
      </c>
      <c r="P39">
        <v>9.3915216533752304</v>
      </c>
      <c r="Q39">
        <v>1.3299255972758701E-3</v>
      </c>
      <c r="R39">
        <v>11.1915745168952</v>
      </c>
      <c r="S39">
        <v>0.130580261991496</v>
      </c>
      <c r="T39">
        <v>183.44445778630501</v>
      </c>
      <c r="U39">
        <v>8.7437052922757802E-2</v>
      </c>
      <c r="V39" s="14">
        <v>45573.819155092591</v>
      </c>
      <c r="W39">
        <v>2.5</v>
      </c>
      <c r="X39">
        <v>8.8114746390133003E-3</v>
      </c>
      <c r="Y39">
        <v>1.8179326804477699E-2</v>
      </c>
      <c r="Z39" s="44">
        <f>((((N39/1000)+1)/((SMOW!$Z$4/1000)+1))-1)*1000</f>
        <v>15.624535988711941</v>
      </c>
      <c r="AA39" s="44">
        <f>((((P39/1000)+1)/((SMOW!$AA$4/1000)+1))-1)*1000</f>
        <v>30.100075733713759</v>
      </c>
      <c r="AB39" s="44">
        <f>Z39*SMOW!$AN$6</f>
        <v>16.109135432905578</v>
      </c>
      <c r="AC39" s="44">
        <f>AA39*SMOW!$AN$12</f>
        <v>30.997645038356975</v>
      </c>
      <c r="AD39" s="44">
        <f t="shared" ref="AD39" si="93">LN((AB39/1000)+1)*1000</f>
        <v>15.980760152193341</v>
      </c>
      <c r="AE39" s="44">
        <f t="shared" ref="AE39" si="94">LN((AC39/1000)+1)*1000</f>
        <v>30.526920879311081</v>
      </c>
      <c r="AF39" s="44">
        <f>(AD39-SMOW!AN$14*AE39)</f>
        <v>-0.13745407208291027</v>
      </c>
      <c r="AG39" s="45">
        <f t="shared" ref="AG39" si="95">AF39*1000</f>
        <v>-137.45407208291027</v>
      </c>
      <c r="AH39" s="2">
        <f>AVERAGE(AG37:AG39)</f>
        <v>-153.75822272075308</v>
      </c>
      <c r="AI39" s="25">
        <f>STDEV(AG37:AG39)</f>
        <v>15.759733199421341</v>
      </c>
      <c r="AJ39" s="25" t="s">
        <v>201</v>
      </c>
      <c r="AK39">
        <v>31</v>
      </c>
      <c r="AL39">
        <v>0</v>
      </c>
      <c r="AM39">
        <v>0</v>
      </c>
      <c r="AN39">
        <v>0</v>
      </c>
    </row>
    <row r="40" spans="1:40" s="94" customFormat="1" x14ac:dyDescent="0.25">
      <c r="A40" s="94">
        <v>5431</v>
      </c>
      <c r="B40" s="94" t="s">
        <v>159</v>
      </c>
      <c r="C40" s="94" t="s">
        <v>48</v>
      </c>
      <c r="D40" s="94" t="s">
        <v>136</v>
      </c>
      <c r="E40" s="94" t="s">
        <v>202</v>
      </c>
      <c r="F40" s="94">
        <v>15.222890905091299</v>
      </c>
      <c r="G40" s="94">
        <v>15.108185067891201</v>
      </c>
      <c r="H40" s="94">
        <v>3.7693179904211001E-3</v>
      </c>
      <c r="I40" s="94">
        <v>29.373968091833</v>
      </c>
      <c r="J40" s="94">
        <v>28.950819453567799</v>
      </c>
      <c r="K40" s="94">
        <v>1.3755065813088399E-3</v>
      </c>
      <c r="L40" s="94">
        <v>-0.177847603592623</v>
      </c>
      <c r="M40" s="94">
        <v>3.9888316688586603E-3</v>
      </c>
      <c r="N40" s="94">
        <v>4.8727020737318796</v>
      </c>
      <c r="O40" s="94">
        <v>3.7308898252208702E-3</v>
      </c>
      <c r="P40" s="94">
        <v>8.8934314337283293</v>
      </c>
      <c r="Q40" s="94">
        <v>1.34813935245407E-3</v>
      </c>
      <c r="R40" s="94">
        <v>10.852117680481401</v>
      </c>
      <c r="S40" s="94">
        <v>0.132466337285158</v>
      </c>
      <c r="T40" s="94">
        <v>184.02907735067299</v>
      </c>
      <c r="U40" s="94">
        <v>5.8585331025891599E-2</v>
      </c>
      <c r="V40" s="95">
        <v>45573.935787037037</v>
      </c>
      <c r="W40" s="94">
        <v>2.5</v>
      </c>
      <c r="X40" s="94">
        <v>4.3498943876772904E-3</v>
      </c>
      <c r="Y40" s="94">
        <v>5.0900692834713601E-3</v>
      </c>
      <c r="Z40" s="96">
        <f>((((N40/1000)+1)/((SMOW!$Z$4/1000)+1))-1)*1000</f>
        <v>15.367774501656273</v>
      </c>
      <c r="AA40" s="96">
        <f>((((P40/1000)+1)/((SMOW!$AA$4/1000)+1))-1)*1000</f>
        <v>29.591766755508566</v>
      </c>
      <c r="AB40" s="96">
        <f>Z40*SMOW!$AN$6</f>
        <v>15.844410415028428</v>
      </c>
      <c r="AC40" s="96">
        <f>AA40*SMOW!$AN$12</f>
        <v>30.474178538949918</v>
      </c>
      <c r="AD40" s="96">
        <f t="shared" ref="AD40" si="96">LN((AB40/1000)+1)*1000</f>
        <v>15.720198073974785</v>
      </c>
      <c r="AE40" s="96">
        <f t="shared" ref="AE40" si="97">LN((AC40/1000)+1)*1000</f>
        <v>30.019063818476226</v>
      </c>
      <c r="AF40" s="96">
        <f>(AD40-SMOW!AN$14*AE40)</f>
        <v>-0.12986762218066339</v>
      </c>
      <c r="AG40" s="97">
        <f t="shared" ref="AG40" si="98">AF40*1000</f>
        <v>-129.86762218066337</v>
      </c>
      <c r="AK40" s="94">
        <v>31</v>
      </c>
      <c r="AL40" s="94">
        <v>0</v>
      </c>
      <c r="AM40" s="94">
        <v>0</v>
      </c>
      <c r="AN40" s="94">
        <v>1</v>
      </c>
    </row>
    <row r="41" spans="1:40" s="94" customFormat="1" x14ac:dyDescent="0.25">
      <c r="A41" s="94">
        <v>5433</v>
      </c>
      <c r="B41" s="94" t="s">
        <v>159</v>
      </c>
      <c r="C41" s="94" t="s">
        <v>48</v>
      </c>
      <c r="D41" s="94" t="s">
        <v>136</v>
      </c>
      <c r="E41" s="94" t="s">
        <v>203</v>
      </c>
      <c r="F41" s="94">
        <v>14.973599912964801</v>
      </c>
      <c r="G41" s="94">
        <v>14.8626019435749</v>
      </c>
      <c r="H41" s="94">
        <v>3.80424924959279E-3</v>
      </c>
      <c r="I41" s="94">
        <v>28.965935891811998</v>
      </c>
      <c r="J41" s="94">
        <v>28.554352168297498</v>
      </c>
      <c r="K41" s="94">
        <v>1.58162781639498E-3</v>
      </c>
      <c r="L41" s="94">
        <v>-0.21409600128624601</v>
      </c>
      <c r="M41" s="94">
        <v>3.7995561559279901E-3</v>
      </c>
      <c r="N41" s="94">
        <v>4.6259526011727301</v>
      </c>
      <c r="O41" s="94">
        <v>3.7654649604980002E-3</v>
      </c>
      <c r="P41" s="94">
        <v>8.4935174868294201</v>
      </c>
      <c r="Q41" s="94">
        <v>1.5501595769860899E-3</v>
      </c>
      <c r="R41" s="94">
        <v>9.6659177627999497</v>
      </c>
      <c r="S41" s="94">
        <v>0.151726848697084</v>
      </c>
      <c r="T41" s="94">
        <v>177.68564020731301</v>
      </c>
      <c r="U41" s="94">
        <v>0.13507059058329099</v>
      </c>
      <c r="V41" s="95">
        <v>45576.535856481481</v>
      </c>
      <c r="W41" s="94">
        <v>2.5</v>
      </c>
      <c r="X41" s="94">
        <v>3.7820986243189497E-2</v>
      </c>
      <c r="Y41" s="94">
        <v>3.9696376954082603E-2</v>
      </c>
      <c r="Z41" s="96">
        <f>((((N41/1000)+1)/((SMOW!$Z$4/1000)+1))-1)*1000</f>
        <v>15.118447932932932</v>
      </c>
      <c r="AA41" s="96">
        <f>((((P41/1000)+1)/((SMOW!$AA$4/1000)+1))-1)*1000</f>
        <v>29.183648222560478</v>
      </c>
      <c r="AB41" s="96">
        <f>Z41*SMOW!$AN$6</f>
        <v>15.587350911598204</v>
      </c>
      <c r="AC41" s="96">
        <f>AA41*SMOW!$AN$12</f>
        <v>30.053890114102856</v>
      </c>
      <c r="AD41" s="96">
        <f t="shared" ref="AD41" si="99">LN((AB41/1000)+1)*1000</f>
        <v>15.467115977203465</v>
      </c>
      <c r="AE41" s="96">
        <f t="shared" ref="AE41" si="100">LN((AC41/1000)+1)*1000</f>
        <v>29.611121372003716</v>
      </c>
      <c r="AF41" s="96">
        <f>(AD41-SMOW!AN$14*AE41)</f>
        <v>-0.16755610721449798</v>
      </c>
      <c r="AG41" s="97">
        <f t="shared" ref="AG41" si="101">AF41*1000</f>
        <v>-167.55610721449798</v>
      </c>
      <c r="AH41" s="98">
        <f>AVERAGE(AG40:AG41)</f>
        <v>-148.71186469758067</v>
      </c>
      <c r="AI41" s="25">
        <f>STDEV(AG40:AG41)</f>
        <v>26.649783340072339</v>
      </c>
      <c r="AJ41" s="25" t="s">
        <v>204</v>
      </c>
      <c r="AK41" s="94">
        <v>31</v>
      </c>
      <c r="AL41" s="94">
        <v>0</v>
      </c>
      <c r="AM41" s="94">
        <v>0</v>
      </c>
      <c r="AN41" s="94">
        <v>0</v>
      </c>
    </row>
    <row r="42" spans="1:40" s="94" customFormat="1" x14ac:dyDescent="0.25">
      <c r="A42" s="94">
        <v>5434</v>
      </c>
      <c r="B42" s="94" t="s">
        <v>159</v>
      </c>
      <c r="C42" s="94" t="s">
        <v>63</v>
      </c>
      <c r="D42" s="94" t="s">
        <v>98</v>
      </c>
      <c r="E42" s="94" t="s">
        <v>211</v>
      </c>
      <c r="F42" s="94">
        <v>16.809893897674701</v>
      </c>
      <c r="G42" s="94">
        <v>16.6701708876931</v>
      </c>
      <c r="H42" s="94">
        <v>4.5155821401564496E-3</v>
      </c>
      <c r="I42" s="94">
        <v>32.476332081015897</v>
      </c>
      <c r="J42" s="94">
        <v>31.9601226341731</v>
      </c>
      <c r="K42" s="94">
        <v>1.3265060088266799E-3</v>
      </c>
      <c r="L42" s="94">
        <v>-0.20477386315024701</v>
      </c>
      <c r="M42" s="94">
        <v>4.7126302779764602E-3</v>
      </c>
      <c r="N42" s="94">
        <v>6.4435255841578796</v>
      </c>
      <c r="O42" s="94">
        <v>4.4695458182285796E-3</v>
      </c>
      <c r="P42" s="94">
        <v>11.934070450863301</v>
      </c>
      <c r="Q42" s="94">
        <v>1.30011370070421E-3</v>
      </c>
      <c r="R42" s="94">
        <v>15.156917462632901</v>
      </c>
      <c r="S42" s="94">
        <v>0.14578895705580899</v>
      </c>
      <c r="T42" s="94">
        <v>172.01564192569001</v>
      </c>
      <c r="U42" s="94">
        <v>7.0668014360872902E-2</v>
      </c>
      <c r="V42" s="95">
        <v>45576.65761574074</v>
      </c>
      <c r="W42" s="94">
        <v>2.5</v>
      </c>
      <c r="X42" s="94">
        <v>3.1076035596840901E-2</v>
      </c>
      <c r="Y42" s="94">
        <v>2.8236355571065901E-2</v>
      </c>
      <c r="Z42" s="96">
        <f>((((N42/1000)+1)/((SMOW!$Z$4/1000)+1))-1)*1000</f>
        <v>16.955003977215497</v>
      </c>
      <c r="AA42" s="96">
        <f>((((P42/1000)+1)/((SMOW!$AA$4/1000)+1))-1)*1000</f>
        <v>32.694787154074149</v>
      </c>
      <c r="AB42" s="96">
        <f>Z42*SMOW!$AN$6</f>
        <v>17.480868265895531</v>
      </c>
      <c r="AC42" s="96">
        <f>AA42*SMOW!$AN$12</f>
        <v>33.669729464218285</v>
      </c>
      <c r="AD42" s="96">
        <f t="shared" ref="AD42" si="102">LN((AB42/1000)+1)*1000</f>
        <v>17.32983547075974</v>
      </c>
      <c r="AE42" s="96">
        <f t="shared" ref="AE42" si="103">LN((AC42/1000)+1)*1000</f>
        <v>33.115314487623088</v>
      </c>
      <c r="AF42" s="96">
        <f>(AD42-SMOW!AN$14*AE42)</f>
        <v>-0.15505057870525008</v>
      </c>
      <c r="AG42" s="97">
        <f t="shared" ref="AG42" si="104">AF42*1000</f>
        <v>-155.05057870525008</v>
      </c>
      <c r="AH42"/>
      <c r="AI42"/>
      <c r="AJ42" s="94" t="s">
        <v>210</v>
      </c>
      <c r="AK42" s="94">
        <v>31</v>
      </c>
      <c r="AL42" s="94">
        <v>0</v>
      </c>
      <c r="AM42" s="94">
        <v>0</v>
      </c>
      <c r="AN42" s="94">
        <v>0</v>
      </c>
    </row>
    <row r="43" spans="1:40" customFormat="1" x14ac:dyDescent="0.25">
      <c r="A43">
        <v>5435</v>
      </c>
      <c r="B43" t="s">
        <v>159</v>
      </c>
      <c r="C43" t="s">
        <v>63</v>
      </c>
      <c r="D43" t="s">
        <v>98</v>
      </c>
      <c r="E43" t="s">
        <v>205</v>
      </c>
      <c r="F43">
        <v>16.407593121081501</v>
      </c>
      <c r="G43">
        <v>16.2744426973278</v>
      </c>
      <c r="H43">
        <v>4.2555407175626E-3</v>
      </c>
      <c r="I43">
        <v>31.739230230985999</v>
      </c>
      <c r="J43">
        <v>31.245951125964201</v>
      </c>
      <c r="K43">
        <v>2.5460904102109598E-3</v>
      </c>
      <c r="L43">
        <v>-0.22341949718131501</v>
      </c>
      <c r="M43">
        <v>4.0079797112512498E-3</v>
      </c>
      <c r="N43">
        <v>6.0453262605974096</v>
      </c>
      <c r="O43">
        <v>4.2121555157530301E-3</v>
      </c>
      <c r="P43">
        <v>11.2116340595766</v>
      </c>
      <c r="Q43">
        <v>2.4954331179146698E-3</v>
      </c>
      <c r="R43">
        <v>11.706410445005901</v>
      </c>
      <c r="S43">
        <v>0.18591490498171101</v>
      </c>
      <c r="T43">
        <v>178.086533603031</v>
      </c>
      <c r="U43">
        <v>0.243105774630409</v>
      </c>
      <c r="V43" s="14">
        <v>45579.546932870369</v>
      </c>
      <c r="W43">
        <v>2.5</v>
      </c>
      <c r="X43">
        <v>9.0401050398841998E-2</v>
      </c>
      <c r="Y43">
        <v>8.8112441943279302E-2</v>
      </c>
      <c r="Z43" s="96">
        <f>((((N43/1000)+1)/((SMOW!$Z$4/1000)+1))-1)*1000</f>
        <v>16.552645787827778</v>
      </c>
      <c r="AA43" s="96">
        <f>((((P43/1000)+1)/((SMOW!$AA$4/1000)+1))-1)*1000</f>
        <v>31.957529345371547</v>
      </c>
      <c r="AB43" s="96">
        <f>Z43*SMOW!$AN$6</f>
        <v>17.066030822398446</v>
      </c>
      <c r="AC43" s="96">
        <f>AA43*SMOW!$AN$12</f>
        <v>32.910486993930306</v>
      </c>
      <c r="AD43" s="96">
        <f t="shared" ref="AD43" si="105">LN((AB43/1000)+1)*1000</f>
        <v>16.922042021091094</v>
      </c>
      <c r="AE43" s="96">
        <f t="shared" ref="AE43" si="106">LN((AC43/1000)+1)*1000</f>
        <v>32.380532940406781</v>
      </c>
      <c r="AF43" s="96">
        <f>(AD43-SMOW!AN$14*AE43)</f>
        <v>-0.17487937144368715</v>
      </c>
      <c r="AG43" s="97">
        <f t="shared" ref="AG43" si="107">AF43*1000</f>
        <v>-174.87937144368715</v>
      </c>
      <c r="AH43" s="2"/>
      <c r="AK43" s="94">
        <v>31</v>
      </c>
      <c r="AL43" s="94">
        <v>0</v>
      </c>
      <c r="AM43" s="94">
        <v>0</v>
      </c>
      <c r="AN43" s="94">
        <v>0</v>
      </c>
    </row>
    <row r="44" spans="1:40" customFormat="1" x14ac:dyDescent="0.25">
      <c r="A44">
        <v>5436</v>
      </c>
      <c r="B44" t="s">
        <v>159</v>
      </c>
      <c r="C44" t="s">
        <v>63</v>
      </c>
      <c r="D44" t="s">
        <v>98</v>
      </c>
      <c r="E44" t="s">
        <v>206</v>
      </c>
      <c r="F44">
        <v>16.6655493582936</v>
      </c>
      <c r="G44">
        <v>16.528202671177301</v>
      </c>
      <c r="H44">
        <v>3.9043177156710298E-3</v>
      </c>
      <c r="I44">
        <v>32.216197242342702</v>
      </c>
      <c r="J44">
        <v>31.708138518645502</v>
      </c>
      <c r="K44">
        <v>1.68428591614182E-3</v>
      </c>
      <c r="L44">
        <v>-0.21369446666749001</v>
      </c>
      <c r="M44">
        <v>3.9734425435969199E-3</v>
      </c>
      <c r="N44">
        <v>6.3006526361413702</v>
      </c>
      <c r="O44">
        <v>3.86451322940576E-3</v>
      </c>
      <c r="P44">
        <v>11.679111283291901</v>
      </c>
      <c r="Q44">
        <v>1.65077517998711E-3</v>
      </c>
      <c r="R44">
        <v>13.8769237841604</v>
      </c>
      <c r="S44">
        <v>0.17165402183999401</v>
      </c>
      <c r="T44">
        <v>197.55197601423299</v>
      </c>
      <c r="U44">
        <v>0.13214454256895</v>
      </c>
      <c r="V44" s="14">
        <v>45579.663217592592</v>
      </c>
      <c r="W44">
        <v>2.5</v>
      </c>
      <c r="X44">
        <v>3.8627380543684801E-2</v>
      </c>
      <c r="Y44">
        <v>3.6928046649712498E-2</v>
      </c>
      <c r="Z44" s="96">
        <f>((((N44/1000)+1)/((SMOW!$Z$4/1000)+1))-1)*1000</f>
        <v>16.810638838263394</v>
      </c>
      <c r="AA44" s="96">
        <f>((((P44/1000)+1)/((SMOW!$AA$4/1000)+1))-1)*1000</f>
        <v>32.434597275132091</v>
      </c>
      <c r="AB44" s="96">
        <f>Z44*SMOW!$AN$6</f>
        <v>17.332025600945364</v>
      </c>
      <c r="AC44" s="96">
        <f>AA44*SMOW!$AN$12</f>
        <v>33.401780852348665</v>
      </c>
      <c r="AD44" s="96">
        <f t="shared" ref="AD44" si="108">LN((AB44/1000)+1)*1000</f>
        <v>17.183539302041336</v>
      </c>
      <c r="AE44" s="96">
        <f t="shared" ref="AE44" si="109">LN((AC44/1000)+1)*1000</f>
        <v>32.856060163780654</v>
      </c>
      <c r="AF44" s="96">
        <f>(AD44-SMOW!AN$14*AE44)</f>
        <v>-0.16446046443484974</v>
      </c>
      <c r="AG44" s="97">
        <f t="shared" ref="AG44" si="110">AF44*1000</f>
        <v>-164.46046443484974</v>
      </c>
      <c r="AH44" s="2">
        <f>AVERAGE(AG42:AG44)</f>
        <v>-164.79680486126233</v>
      </c>
      <c r="AI44">
        <f>STDEV(AG42:AG44)</f>
        <v>9.918674257571082</v>
      </c>
      <c r="AK44" s="94">
        <v>31</v>
      </c>
      <c r="AL44" s="94">
        <v>0</v>
      </c>
      <c r="AM44" s="94">
        <v>0</v>
      </c>
      <c r="AN44" s="94">
        <v>0</v>
      </c>
    </row>
    <row r="45" spans="1:40" customFormat="1" x14ac:dyDescent="0.25">
      <c r="A45">
        <v>5437</v>
      </c>
      <c r="B45" t="s">
        <v>159</v>
      </c>
      <c r="C45" t="s">
        <v>48</v>
      </c>
      <c r="D45" t="s">
        <v>136</v>
      </c>
      <c r="E45" t="s">
        <v>208</v>
      </c>
      <c r="F45">
        <v>15.167362328622801</v>
      </c>
      <c r="G45">
        <v>15.053487598187401</v>
      </c>
      <c r="H45">
        <v>3.9590905346672204E-3</v>
      </c>
      <c r="I45">
        <v>29.277666269929099</v>
      </c>
      <c r="J45">
        <v>28.8572613066485</v>
      </c>
      <c r="K45">
        <v>1.2561874746113201E-3</v>
      </c>
      <c r="L45">
        <v>-0.18314637172303899</v>
      </c>
      <c r="M45">
        <v>3.9454304383402701E-3</v>
      </c>
      <c r="N45">
        <v>4.8177396106333301</v>
      </c>
      <c r="O45">
        <v>3.9187276399743299E-3</v>
      </c>
      <c r="P45">
        <v>8.7990456433686806</v>
      </c>
      <c r="Q45">
        <v>1.23119423170541E-3</v>
      </c>
      <c r="R45">
        <v>10.303717965688501</v>
      </c>
      <c r="S45">
        <v>0.13852200748544599</v>
      </c>
      <c r="T45">
        <v>222.577393920096</v>
      </c>
      <c r="U45">
        <v>0.125274698600466</v>
      </c>
      <c r="V45" s="14">
        <v>45579.806296296294</v>
      </c>
      <c r="W45">
        <v>2.5</v>
      </c>
      <c r="X45">
        <v>1.4173030734900599E-3</v>
      </c>
      <c r="Y45">
        <v>1.73613586834964E-3</v>
      </c>
      <c r="Z45" s="96">
        <f>((((N45/1000)+1)/((SMOW!$Z$4/1000)+1))-1)*1000</f>
        <v>15.31223800064252</v>
      </c>
      <c r="AA45" s="96">
        <f>((((P45/1000)+1)/((SMOW!$AA$4/1000)+1))-1)*1000</f>
        <v>29.495444557717132</v>
      </c>
      <c r="AB45" s="96">
        <f>Z45*SMOW!$AN$6</f>
        <v>15.787151433581132</v>
      </c>
      <c r="AC45" s="96">
        <f>AA45*SMOW!$AN$12</f>
        <v>30.37498406107327</v>
      </c>
      <c r="AD45" s="96">
        <f t="shared" ref="AD45" si="111">LN((AB45/1000)+1)*1000</f>
        <v>15.663830588316895</v>
      </c>
      <c r="AE45" s="96">
        <f t="shared" ref="AE45" si="112">LN((AC45/1000)+1)*1000</f>
        <v>29.922798182200136</v>
      </c>
      <c r="AF45" s="96">
        <f>(AD45-SMOW!AN$14*AE45)</f>
        <v>-0.13540685188477752</v>
      </c>
      <c r="AG45" s="97">
        <f t="shared" ref="AG45" si="113">AF45*1000</f>
        <v>-135.40685188477752</v>
      </c>
      <c r="AK45" s="94">
        <v>31</v>
      </c>
      <c r="AL45" s="94">
        <v>0</v>
      </c>
      <c r="AM45" s="94">
        <v>0</v>
      </c>
      <c r="AN45" s="94">
        <v>0</v>
      </c>
    </row>
    <row r="46" spans="1:40" customFormat="1" x14ac:dyDescent="0.25">
      <c r="A46">
        <v>5438</v>
      </c>
      <c r="B46" t="s">
        <v>159</v>
      </c>
      <c r="C46" t="s">
        <v>48</v>
      </c>
      <c r="D46" t="s">
        <v>136</v>
      </c>
      <c r="E46" t="s">
        <v>207</v>
      </c>
      <c r="F46">
        <v>15.134378466968901</v>
      </c>
      <c r="G46">
        <v>15.020995976779499</v>
      </c>
      <c r="H46">
        <v>4.3013012837385296E-3</v>
      </c>
      <c r="I46">
        <v>29.241783176293598</v>
      </c>
      <c r="J46">
        <v>28.822398288334998</v>
      </c>
      <c r="K46">
        <v>1.4325683734983899E-3</v>
      </c>
      <c r="L46">
        <v>-0.197230319461381</v>
      </c>
      <c r="M46">
        <v>4.4930818375857997E-3</v>
      </c>
      <c r="N46">
        <v>4.7850920191714899</v>
      </c>
      <c r="O46">
        <v>4.2574495533397099E-3</v>
      </c>
      <c r="P46">
        <v>8.76387648367505</v>
      </c>
      <c r="Q46">
        <v>1.4040658370045101E-3</v>
      </c>
      <c r="R46">
        <v>9.9610301669500494</v>
      </c>
      <c r="S46">
        <v>0.16945031323618601</v>
      </c>
      <c r="T46">
        <v>230.20243572981499</v>
      </c>
      <c r="U46">
        <v>0.13231611083151701</v>
      </c>
      <c r="V46" s="14">
        <v>45579.970868055556</v>
      </c>
      <c r="W46">
        <v>2.5</v>
      </c>
      <c r="X46">
        <v>5.35048710004324E-2</v>
      </c>
      <c r="Y46">
        <v>6.3149972880759297E-2</v>
      </c>
      <c r="Z46" s="96">
        <f>((((N46/1000)+1)/((SMOW!$Z$4/1000)+1))-1)*1000</f>
        <v>15.279249431824793</v>
      </c>
      <c r="AA46" s="96">
        <f>((((P46/1000)+1)/((SMOW!$AA$4/1000)+1))-1)*1000</f>
        <v>29.459553871807209</v>
      </c>
      <c r="AB46" s="96">
        <f>Z46*SMOW!$AN$6</f>
        <v>15.753139714883924</v>
      </c>
      <c r="AC46" s="96">
        <f>AA46*SMOW!$AN$12</f>
        <v>30.338023132740027</v>
      </c>
      <c r="AD46" s="96">
        <f t="shared" ref="AD46" si="114">LN((AB46/1000)+1)*1000</f>
        <v>15.630346912065351</v>
      </c>
      <c r="AE46" s="96">
        <f t="shared" ref="AE46" si="115">LN((AC46/1000)+1)*1000</f>
        <v>29.886926201765977</v>
      </c>
      <c r="AF46" s="96">
        <f>(AD46-SMOW!AN$14*AE46)</f>
        <v>-0.14995012246708583</v>
      </c>
      <c r="AG46" s="97">
        <f t="shared" ref="AG46" si="116">AF46*1000</f>
        <v>-149.95012246708583</v>
      </c>
      <c r="AH46" s="2"/>
      <c r="AK46" s="94">
        <v>31</v>
      </c>
      <c r="AL46" s="94">
        <v>0</v>
      </c>
      <c r="AM46" s="94">
        <v>0</v>
      </c>
      <c r="AN46" s="94">
        <v>0</v>
      </c>
    </row>
    <row r="47" spans="1:40" customFormat="1" x14ac:dyDescent="0.25">
      <c r="A47">
        <v>5439</v>
      </c>
      <c r="B47" t="s">
        <v>159</v>
      </c>
      <c r="C47" t="s">
        <v>48</v>
      </c>
      <c r="D47" t="s">
        <v>136</v>
      </c>
      <c r="E47" t="s">
        <v>209</v>
      </c>
      <c r="F47">
        <v>14.9041749292372</v>
      </c>
      <c r="G47">
        <v>14.7941986908895</v>
      </c>
      <c r="H47">
        <v>4.64998481454595E-3</v>
      </c>
      <c r="I47">
        <v>28.814084330705601</v>
      </c>
      <c r="J47">
        <v>28.406764410372201</v>
      </c>
      <c r="K47">
        <v>1.7152200841166101E-3</v>
      </c>
      <c r="L47">
        <v>-0.204572917787048</v>
      </c>
      <c r="M47">
        <v>4.9090834012375899E-3</v>
      </c>
      <c r="N47">
        <v>4.5572354045701999</v>
      </c>
      <c r="O47">
        <v>4.6025782584824503E-3</v>
      </c>
      <c r="P47">
        <v>8.3446871809326399</v>
      </c>
      <c r="Q47">
        <v>1.6810938783860701E-3</v>
      </c>
      <c r="R47">
        <v>9.1175384941653803</v>
      </c>
      <c r="S47">
        <v>0.16204697056002901</v>
      </c>
      <c r="T47">
        <v>215.72719902053001</v>
      </c>
      <c r="U47">
        <v>0.22223739667537401</v>
      </c>
      <c r="V47" s="14">
        <v>45580.560127314813</v>
      </c>
      <c r="W47">
        <v>2.5</v>
      </c>
      <c r="X47">
        <v>7.31404710019736E-2</v>
      </c>
      <c r="Y47">
        <v>7.0685456161579702E-2</v>
      </c>
      <c r="Z47" s="96">
        <f>((((N47/1000)+1)/((SMOW!$Z$4/1000)+1))-1)*1000</f>
        <v>15.049013041488202</v>
      </c>
      <c r="AA47" s="96">
        <f>((((P47/1000)+1)/((SMOW!$AA$4/1000)+1))-1)*1000</f>
        <v>29.03176453215206</v>
      </c>
      <c r="AB47" s="96">
        <f>Z47*SMOW!$AN$6</f>
        <v>15.515762477172993</v>
      </c>
      <c r="AC47" s="96">
        <f>AA47*SMOW!$AN$12</f>
        <v>29.897477327502369</v>
      </c>
      <c r="AD47" s="96">
        <f t="shared" ref="AD47" si="117">LN((AB47/1000)+1)*1000</f>
        <v>15.396623805749359</v>
      </c>
      <c r="AE47" s="96">
        <f t="shared" ref="AE47" si="118">LN((AC47/1000)+1)*1000</f>
        <v>29.459260712210437</v>
      </c>
      <c r="AF47" s="96">
        <f>(AD47-SMOW!AN$14*AE47)</f>
        <v>-0.15786585029775324</v>
      </c>
      <c r="AG47" s="97">
        <f t="shared" ref="AG47" si="119">AF47*1000</f>
        <v>-157.86585029775324</v>
      </c>
      <c r="AH47" s="2">
        <f>AVERAGE(AG45:AG47)</f>
        <v>-147.74094154987219</v>
      </c>
      <c r="AI47">
        <f>STDEV(AG45:AG47)</f>
        <v>11.391313035477829</v>
      </c>
      <c r="AJ47" t="s">
        <v>201</v>
      </c>
      <c r="AK47" s="94">
        <v>31</v>
      </c>
      <c r="AL47" s="94">
        <v>0</v>
      </c>
      <c r="AM47" s="94">
        <v>0</v>
      </c>
      <c r="AN47" s="94">
        <v>0</v>
      </c>
    </row>
    <row r="48" spans="1:40" customFormat="1" x14ac:dyDescent="0.25">
      <c r="A48">
        <v>5441</v>
      </c>
      <c r="B48" t="s">
        <v>159</v>
      </c>
      <c r="C48" t="s">
        <v>48</v>
      </c>
      <c r="D48" t="s">
        <v>45</v>
      </c>
      <c r="E48" t="s">
        <v>212</v>
      </c>
      <c r="F48">
        <v>15.396998670716799</v>
      </c>
      <c r="G48">
        <v>15.2796672932141</v>
      </c>
      <c r="H48">
        <v>4.7334273439138298E-3</v>
      </c>
      <c r="I48">
        <v>29.819114860246</v>
      </c>
      <c r="J48">
        <v>29.383170129321002</v>
      </c>
      <c r="K48">
        <v>1.63708097974618E-3</v>
      </c>
      <c r="L48">
        <v>-0.234646535067319</v>
      </c>
      <c r="M48">
        <v>4.6026101656107803E-3</v>
      </c>
      <c r="N48">
        <v>5.0450348121516901</v>
      </c>
      <c r="O48">
        <v>4.6851700919694501E-3</v>
      </c>
      <c r="P48">
        <v>9.3297215135215605</v>
      </c>
      <c r="Q48">
        <v>1.6045094381491401E-3</v>
      </c>
      <c r="R48">
        <v>9.7340372706868195</v>
      </c>
      <c r="S48">
        <v>0.176363864900143</v>
      </c>
      <c r="T48">
        <v>219.367322603638</v>
      </c>
      <c r="U48">
        <v>0.210342428565785</v>
      </c>
      <c r="V48" s="14">
        <v>45581.685601851852</v>
      </c>
      <c r="W48">
        <v>2.5</v>
      </c>
      <c r="X48">
        <v>1.44895377195985E-3</v>
      </c>
      <c r="Y48">
        <v>1.1612795270345101E-3</v>
      </c>
      <c r="Z48" s="96">
        <f>((((N48/1000)+1)/((SMOW!$Z$4/1000)+1))-1)*1000</f>
        <v>15.541907114396514</v>
      </c>
      <c r="AA48" s="96">
        <f>((((P48/1000)+1)/((SMOW!$AA$4/1000)+1))-1)*1000</f>
        <v>30.037007709683206</v>
      </c>
      <c r="AB48" s="96">
        <f>Z48*SMOW!$AN$6</f>
        <v>16.023943800464309</v>
      </c>
      <c r="AC48" s="96">
        <f>AA48*SMOW!$AN$12</f>
        <v>30.932696357182063</v>
      </c>
      <c r="AD48" s="96">
        <f t="shared" ref="AD48" si="120">LN((AB48/1000)+1)*1000</f>
        <v>15.896915611339564</v>
      </c>
      <c r="AE48" s="96">
        <f t="shared" ref="AE48" si="121">LN((AC48/1000)+1)*1000</f>
        <v>30.463922940057405</v>
      </c>
      <c r="AF48" s="96">
        <f>(AD48-SMOW!AN$14*AE48)</f>
        <v>-0.18803570101074563</v>
      </c>
      <c r="AG48" s="97">
        <f t="shared" ref="AG48" si="122">AF48*1000</f>
        <v>-188.03570101074564</v>
      </c>
      <c r="AJ48" t="s">
        <v>214</v>
      </c>
      <c r="AK48" s="94">
        <v>31</v>
      </c>
      <c r="AL48" s="94">
        <v>0</v>
      </c>
      <c r="AM48" s="94">
        <v>0</v>
      </c>
      <c r="AN48" s="94">
        <v>0</v>
      </c>
    </row>
    <row r="49" spans="1:40" customFormat="1" x14ac:dyDescent="0.25">
      <c r="A49">
        <v>5442</v>
      </c>
      <c r="B49" t="s">
        <v>159</v>
      </c>
      <c r="C49" t="s">
        <v>48</v>
      </c>
      <c r="D49" t="s">
        <v>45</v>
      </c>
      <c r="E49" t="s">
        <v>213</v>
      </c>
      <c r="F49">
        <v>15.905809479036</v>
      </c>
      <c r="G49">
        <v>15.7806372960414</v>
      </c>
      <c r="H49">
        <v>4.3467752382080902E-3</v>
      </c>
      <c r="I49">
        <v>30.722239419552999</v>
      </c>
      <c r="J49">
        <v>30.2597598098248</v>
      </c>
      <c r="K49">
        <v>1.13125825576291E-3</v>
      </c>
      <c r="L49">
        <v>-0.19651588354605801</v>
      </c>
      <c r="M49">
        <v>4.4960849990106E-3</v>
      </c>
      <c r="N49">
        <v>5.5486582985608601</v>
      </c>
      <c r="O49">
        <v>4.3024599012275499E-3</v>
      </c>
      <c r="P49">
        <v>10.214877408167199</v>
      </c>
      <c r="Q49">
        <v>1.10875061821294E-3</v>
      </c>
      <c r="R49">
        <v>11.6389315786693</v>
      </c>
      <c r="S49">
        <v>0.16038226455070501</v>
      </c>
      <c r="T49">
        <v>245.836676734946</v>
      </c>
      <c r="U49">
        <v>0.101594846946547</v>
      </c>
      <c r="V49" s="14">
        <v>45581.804467592592</v>
      </c>
      <c r="W49">
        <v>2.5</v>
      </c>
      <c r="X49">
        <v>2.2865313021617002E-2</v>
      </c>
      <c r="Y49">
        <v>2.1322091474717898E-2</v>
      </c>
      <c r="Z49" s="96">
        <f>((((N49/1000)+1)/((SMOW!$Z$4/1000)+1))-1)*1000</f>
        <v>16.05079053567615</v>
      </c>
      <c r="AA49" s="96">
        <f>((((P49/1000)+1)/((SMOW!$AA$4/1000)+1))-1)*1000</f>
        <v>30.9403233553478</v>
      </c>
      <c r="AB49" s="96">
        <f>Z49*SMOW!$AN$6</f>
        <v>16.548610386331337</v>
      </c>
      <c r="AC49" s="96">
        <f>AA49*SMOW!$AN$12</f>
        <v>31.86294842663261</v>
      </c>
      <c r="AD49" s="96">
        <f t="shared" ref="AD49" si="123">LN((AB49/1000)+1)*1000</f>
        <v>16.413174277175781</v>
      </c>
      <c r="AE49" s="96">
        <f t="shared" ref="AE49" si="124">LN((AC49/1000)+1)*1000</f>
        <v>31.365856328238564</v>
      </c>
      <c r="AF49" s="96">
        <f>(AD49-SMOW!AN$14*AE49)</f>
        <v>-0.14799786413418303</v>
      </c>
      <c r="AG49" s="97">
        <f t="shared" ref="AG49" si="125">AF49*1000</f>
        <v>-147.99786413418303</v>
      </c>
      <c r="AH49" s="2">
        <f>AVERAGE(AG48:AG49)</f>
        <v>-168.01678257246434</v>
      </c>
      <c r="AI49" s="25">
        <f>STDEV(AG48:AG49)</f>
        <v>28.311025959458242</v>
      </c>
      <c r="AJ49" s="25" t="s">
        <v>201</v>
      </c>
      <c r="AK49" s="94">
        <v>31</v>
      </c>
      <c r="AL49" s="94">
        <v>0</v>
      </c>
      <c r="AM49" s="94">
        <v>0</v>
      </c>
      <c r="AN49" s="94">
        <v>0</v>
      </c>
    </row>
    <row r="50" spans="1:40" customFormat="1" x14ac:dyDescent="0.25">
      <c r="A50">
        <v>5443</v>
      </c>
      <c r="B50" t="s">
        <v>159</v>
      </c>
      <c r="C50" t="s">
        <v>48</v>
      </c>
      <c r="D50" t="s">
        <v>45</v>
      </c>
      <c r="E50" t="s">
        <v>215</v>
      </c>
      <c r="F50">
        <v>15.954981521575601</v>
      </c>
      <c r="G50">
        <v>15.829038239080701</v>
      </c>
      <c r="H50">
        <v>4.6557347941648501E-3</v>
      </c>
      <c r="I50">
        <v>30.782934497545199</v>
      </c>
      <c r="J50">
        <v>30.318644031892799</v>
      </c>
      <c r="K50">
        <v>1.41719926432771E-3</v>
      </c>
      <c r="L50">
        <v>-0.17920580975866199</v>
      </c>
      <c r="M50">
        <v>4.6733745867263204E-3</v>
      </c>
      <c r="N50">
        <v>5.5973290325404701</v>
      </c>
      <c r="O50">
        <v>4.6082696171072203E-3</v>
      </c>
      <c r="P50">
        <v>10.2743648902727</v>
      </c>
      <c r="Q50">
        <v>1.3890025133067301E-3</v>
      </c>
      <c r="R50">
        <v>11.7100604828229</v>
      </c>
      <c r="S50">
        <v>0.14592364522888099</v>
      </c>
      <c r="T50">
        <v>208.66182268129199</v>
      </c>
      <c r="U50">
        <v>8.9481056938231704E-2</v>
      </c>
      <c r="V50" s="14">
        <v>45582.022002314814</v>
      </c>
      <c r="W50">
        <v>2.5</v>
      </c>
      <c r="X50">
        <v>0.12104758455498001</v>
      </c>
      <c r="Y50">
        <v>0.118157599614195</v>
      </c>
      <c r="Z50" s="96">
        <f>((((N50/1000)+1)/((SMOW!$Z$4/1000)+1))-1)*1000</f>
        <v>16.099969595612997</v>
      </c>
      <c r="AA50" s="96">
        <f>((((P50/1000)+1)/((SMOW!$AA$4/1000)+1))-1)*1000</f>
        <v>31.001031275424083</v>
      </c>
      <c r="AB50" s="96">
        <f>Z50*SMOW!$AN$6</f>
        <v>16.5993147488518</v>
      </c>
      <c r="AC50" s="96">
        <f>AA50*SMOW!$AN$12</f>
        <v>31.925466626725836</v>
      </c>
      <c r="AD50" s="96">
        <f t="shared" ref="AD50" si="126">LN((AB50/1000)+1)*1000</f>
        <v>16.46305196871441</v>
      </c>
      <c r="AE50" s="96">
        <f t="shared" ref="AE50" si="127">LN((AC50/1000)+1)*1000</f>
        <v>31.426442190293418</v>
      </c>
      <c r="AF50" s="96">
        <f>(AD50-SMOW!AN$14*AE50)</f>
        <v>-0.13010950776051544</v>
      </c>
      <c r="AG50" s="97">
        <f t="shared" ref="AG50" si="128">AF50*1000</f>
        <v>-130.10950776051544</v>
      </c>
      <c r="AK50" s="94">
        <v>31</v>
      </c>
      <c r="AL50" s="94">
        <v>0</v>
      </c>
      <c r="AM50" s="94">
        <v>0</v>
      </c>
      <c r="AN50" s="94">
        <v>0</v>
      </c>
    </row>
    <row r="51" spans="1:40" customFormat="1" x14ac:dyDescent="0.25">
      <c r="A51">
        <v>5444</v>
      </c>
      <c r="B51" t="s">
        <v>159</v>
      </c>
      <c r="C51" t="s">
        <v>48</v>
      </c>
      <c r="D51" t="s">
        <v>45</v>
      </c>
      <c r="E51" t="s">
        <v>216</v>
      </c>
      <c r="F51">
        <v>15.828144405894299</v>
      </c>
      <c r="G51">
        <v>15.704185354621499</v>
      </c>
      <c r="H51">
        <v>3.9007120042327901E-3</v>
      </c>
      <c r="I51">
        <v>30.608578526029099</v>
      </c>
      <c r="J51">
        <v>30.149480644754199</v>
      </c>
      <c r="K51">
        <v>1.6471859312449299E-3</v>
      </c>
      <c r="L51">
        <v>-0.214740425808715</v>
      </c>
      <c r="M51">
        <v>3.8010654925968398E-3</v>
      </c>
      <c r="N51">
        <v>5.4717850201863998</v>
      </c>
      <c r="O51">
        <v>3.8609442781674E-3</v>
      </c>
      <c r="P51">
        <v>10.1034779241685</v>
      </c>
      <c r="Q51">
        <v>1.61441334043634E-3</v>
      </c>
      <c r="R51">
        <v>11.1250581858319</v>
      </c>
      <c r="S51">
        <v>0.18168805525522899</v>
      </c>
      <c r="T51">
        <v>205.673902592681</v>
      </c>
      <c r="U51">
        <v>0.14765977949483</v>
      </c>
      <c r="V51" s="14">
        <v>45582.583819444444</v>
      </c>
      <c r="W51">
        <v>2.5</v>
      </c>
      <c r="X51">
        <v>3.0838233609253099E-3</v>
      </c>
      <c r="Y51">
        <v>3.4743251443285399E-3</v>
      </c>
      <c r="Z51" s="96">
        <f>((((N51/1000)+1)/((SMOW!$Z$4/1000)+1))-1)*1000</f>
        <v>15.973114378864839</v>
      </c>
      <c r="AA51" s="96">
        <f>((((P51/1000)+1)/((SMOW!$AA$4/1000)+1))-1)*1000</f>
        <v>30.826638413041341</v>
      </c>
      <c r="AB51" s="96">
        <f>Z51*SMOW!$AN$6</f>
        <v>16.468525081341479</v>
      </c>
      <c r="AC51" s="96">
        <f>AA51*SMOW!$AN$12</f>
        <v>31.745873455825322</v>
      </c>
      <c r="AD51" s="96">
        <f t="shared" ref="AD51" si="129">LN((AB51/1000)+1)*1000</f>
        <v>16.334389594416265</v>
      </c>
      <c r="AE51" s="96">
        <f t="shared" ref="AE51" si="130">LN((AC51/1000)+1)*1000</f>
        <v>31.252390084354154</v>
      </c>
      <c r="AF51" s="96">
        <f>(AD51-SMOW!AN$14*AE51)</f>
        <v>-0.1668723701227286</v>
      </c>
      <c r="AG51" s="97">
        <f t="shared" ref="AG51" si="131">AF51*1000</f>
        <v>-166.8723701227286</v>
      </c>
      <c r="AJ51" t="s">
        <v>218</v>
      </c>
      <c r="AK51" s="94">
        <v>31</v>
      </c>
      <c r="AL51" s="94">
        <v>0</v>
      </c>
      <c r="AM51" s="94">
        <v>0</v>
      </c>
      <c r="AN51" s="94">
        <v>1</v>
      </c>
    </row>
    <row r="52" spans="1:40" customFormat="1" x14ac:dyDescent="0.25">
      <c r="A52">
        <v>5445</v>
      </c>
      <c r="B52" t="s">
        <v>159</v>
      </c>
      <c r="C52" t="s">
        <v>48</v>
      </c>
      <c r="D52" t="s">
        <v>45</v>
      </c>
      <c r="E52" t="s">
        <v>217</v>
      </c>
      <c r="F52">
        <v>16.117449547798401</v>
      </c>
      <c r="G52">
        <v>15.988942043079</v>
      </c>
      <c r="H52">
        <v>4.4895524674237698E-3</v>
      </c>
      <c r="I52">
        <v>31.110862954818199</v>
      </c>
      <c r="J52">
        <v>30.636728740333201</v>
      </c>
      <c r="K52">
        <v>1.69523784060669E-3</v>
      </c>
      <c r="L52">
        <v>-0.18725073181692101</v>
      </c>
      <c r="M52">
        <v>4.3346087935795001E-3</v>
      </c>
      <c r="N52">
        <v>5.7581406986028396</v>
      </c>
      <c r="O52">
        <v>4.4437815177878898E-3</v>
      </c>
      <c r="P52">
        <v>10.595768847219601</v>
      </c>
      <c r="Q52">
        <v>1.66150920377147E-3</v>
      </c>
      <c r="R52">
        <v>12.4192514399172</v>
      </c>
      <c r="S52">
        <v>0.15732257057024401</v>
      </c>
      <c r="T52">
        <v>226.02942507370901</v>
      </c>
      <c r="U52">
        <v>7.0982145752372799E-2</v>
      </c>
      <c r="V52" s="14">
        <v>45582.696932870371</v>
      </c>
      <c r="W52">
        <v>2.5</v>
      </c>
      <c r="X52">
        <v>3.2201793212610402E-4</v>
      </c>
      <c r="Y52">
        <v>1.6070947281060299E-4</v>
      </c>
      <c r="Z52" s="96">
        <f>((((N52/1000)+1)/((SMOW!$Z$4/1000)+1))-1)*1000</f>
        <v>16.262460807830116</v>
      </c>
      <c r="AA52" s="96">
        <f>((((P52/1000)+1)/((SMOW!$AA$4/1000)+1))-1)*1000</f>
        <v>31.329029116984763</v>
      </c>
      <c r="AB52" s="96">
        <f>Z52*SMOW!$AN$6</f>
        <v>16.766845672403939</v>
      </c>
      <c r="AC52" s="96">
        <f>AA52*SMOW!$AN$12</f>
        <v>32.263245200972328</v>
      </c>
      <c r="AD52" s="96">
        <f t="shared" ref="AD52" si="132">LN((AB52/1000)+1)*1000</f>
        <v>16.627833823740868</v>
      </c>
      <c r="AE52" s="96">
        <f t="shared" ref="AE52" si="133">LN((AC52/1000)+1)*1000</f>
        <v>31.753717090428186</v>
      </c>
      <c r="AF52" s="96">
        <f>(AD52-SMOW!AN$14*AE52)</f>
        <v>-0.13812880000521588</v>
      </c>
      <c r="AG52" s="97">
        <f t="shared" ref="AG52" si="134">AF52*1000</f>
        <v>-138.12880000521588</v>
      </c>
      <c r="AH52" s="2">
        <f>AVERAGE(AG50,AG52)</f>
        <v>-134.11915388286565</v>
      </c>
      <c r="AI52">
        <f>STDEV(AG50,AG52)</f>
        <v>5.67049592654437</v>
      </c>
      <c r="AK52" s="94">
        <v>31</v>
      </c>
      <c r="AL52" s="94">
        <v>0</v>
      </c>
      <c r="AM52" s="94">
        <v>0</v>
      </c>
      <c r="AN52" s="94">
        <v>0</v>
      </c>
    </row>
    <row r="53" spans="1:40" customFormat="1" x14ac:dyDescent="0.25">
      <c r="A53">
        <v>5446</v>
      </c>
      <c r="B53" t="s">
        <v>159</v>
      </c>
      <c r="C53" t="s">
        <v>48</v>
      </c>
      <c r="D53" t="s">
        <v>45</v>
      </c>
      <c r="E53" t="s">
        <v>219</v>
      </c>
      <c r="F53">
        <v>16.606118292920002</v>
      </c>
      <c r="G53">
        <v>16.4697440466811</v>
      </c>
      <c r="H53">
        <v>4.3287771269156401E-3</v>
      </c>
      <c r="I53">
        <v>32.0477210340784</v>
      </c>
      <c r="J53">
        <v>31.5449072700697</v>
      </c>
      <c r="K53">
        <v>1.3281852406909901E-3</v>
      </c>
      <c r="L53">
        <v>-0.185966991915677</v>
      </c>
      <c r="M53">
        <v>4.3441967669381101E-3</v>
      </c>
      <c r="N53">
        <v>6.2418274699792704</v>
      </c>
      <c r="O53">
        <v>4.2846452805278398E-3</v>
      </c>
      <c r="P53">
        <v>11.513987096029</v>
      </c>
      <c r="Q53">
        <v>1.30175952238589E-3</v>
      </c>
      <c r="R53">
        <v>13.341389151071199</v>
      </c>
      <c r="S53">
        <v>0.131703206865148</v>
      </c>
      <c r="T53">
        <v>196.98202990825899</v>
      </c>
      <c r="U53">
        <v>7.8548397253460203E-2</v>
      </c>
      <c r="V53" s="14">
        <v>45582.816168981481</v>
      </c>
      <c r="W53">
        <v>2.5</v>
      </c>
      <c r="X53">
        <v>2.4782675267533702E-4</v>
      </c>
      <c r="Y53" s="66">
        <v>9.5876856286435301E-5</v>
      </c>
      <c r="Z53" s="96">
        <f>((((N53/1000)+1)/((SMOW!$Z$4/1000)+1))-1)*1000</f>
        <v>16.751199291415997</v>
      </c>
      <c r="AA53" s="96">
        <f>((((P53/1000)+1)/((SMOW!$AA$4/1000)+1))-1)*1000</f>
        <v>32.266085420062709</v>
      </c>
      <c r="AB53" s="96">
        <f>Z53*SMOW!$AN$6</f>
        <v>17.270742519583649</v>
      </c>
      <c r="AC53" s="96">
        <f>AA53*SMOW!$AN$12</f>
        <v>33.228244057477909</v>
      </c>
      <c r="AD53" s="96">
        <f t="shared" ref="AD53" si="135">LN((AB53/1000)+1)*1000</f>
        <v>17.123298470425148</v>
      </c>
      <c r="AE53" s="96">
        <f t="shared" ref="AE53" si="136">LN((AC53/1000)+1)*1000</f>
        <v>32.688118352051482</v>
      </c>
      <c r="AF53" s="96">
        <f>(AD53-SMOW!AN$14*AE53)</f>
        <v>-0.13602801945803478</v>
      </c>
      <c r="AG53" s="97">
        <f t="shared" ref="AG53" si="137">AF53*1000</f>
        <v>-136.02801945803478</v>
      </c>
      <c r="AK53" s="94">
        <v>31</v>
      </c>
      <c r="AL53" s="94">
        <v>0</v>
      </c>
      <c r="AM53" s="94">
        <v>0</v>
      </c>
      <c r="AN53" s="94">
        <v>0</v>
      </c>
    </row>
    <row r="54" spans="1:40" customFormat="1" x14ac:dyDescent="0.25">
      <c r="A54">
        <v>5447</v>
      </c>
      <c r="B54" t="s">
        <v>159</v>
      </c>
      <c r="C54" t="s">
        <v>48</v>
      </c>
      <c r="D54" t="s">
        <v>45</v>
      </c>
      <c r="E54" t="s">
        <v>220</v>
      </c>
      <c r="F54">
        <v>16.513299170480799</v>
      </c>
      <c r="G54">
        <v>16.378437056578999</v>
      </c>
      <c r="H54">
        <v>3.56760730916858E-3</v>
      </c>
      <c r="I54">
        <v>31.895092683326901</v>
      </c>
      <c r="J54">
        <v>31.397007482673601</v>
      </c>
      <c r="K54">
        <v>1.34074638062523E-3</v>
      </c>
      <c r="L54">
        <v>-0.19918289427262401</v>
      </c>
      <c r="M54">
        <v>3.7097028695216201E-3</v>
      </c>
      <c r="N54">
        <v>6.1499546377123702</v>
      </c>
      <c r="O54">
        <v>3.5312355826646498E-3</v>
      </c>
      <c r="P54">
        <v>11.3643954555787</v>
      </c>
      <c r="Q54">
        <v>1.31407074451153E-3</v>
      </c>
      <c r="R54">
        <v>13.4353452670123</v>
      </c>
      <c r="S54">
        <v>0.166340577949041</v>
      </c>
      <c r="T54">
        <v>198.07591626958899</v>
      </c>
      <c r="U54">
        <v>0.12295526320662099</v>
      </c>
      <c r="V54" s="14">
        <v>45583.026296296295</v>
      </c>
      <c r="W54">
        <v>2.5</v>
      </c>
      <c r="X54">
        <v>4.7507123278855298E-2</v>
      </c>
      <c r="Y54">
        <v>4.6109342851021098E-2</v>
      </c>
      <c r="Z54" s="96">
        <f>((((N54/1000)+1)/((SMOW!$Z$4/1000)+1))-1)*1000</f>
        <v>16.658366922655652</v>
      </c>
      <c r="AA54" s="96">
        <f>((((P54/1000)+1)/((SMOW!$AA$4/1000)+1))-1)*1000</f>
        <v>32.113424775653378</v>
      </c>
      <c r="AB54" s="96">
        <f>Z54*SMOW!$AN$6</f>
        <v>17.17503092840435</v>
      </c>
      <c r="AC54" s="96">
        <f>AA54*SMOW!$AN$12</f>
        <v>33.071031148494193</v>
      </c>
      <c r="AD54" s="96">
        <f t="shared" ref="AD54" si="138">LN((AB54/1000)+1)*1000</f>
        <v>17.029207399039478</v>
      </c>
      <c r="AE54" s="96">
        <f t="shared" ref="AE54" si="139">LN((AC54/1000)+1)*1000</f>
        <v>32.535949775917778</v>
      </c>
      <c r="AF54" s="96">
        <f>(AD54-SMOW!AN$14*AE54)</f>
        <v>-0.14977408264510927</v>
      </c>
      <c r="AG54" s="97">
        <f t="shared" ref="AG54" si="140">AF54*1000</f>
        <v>-149.77408264510927</v>
      </c>
      <c r="AI54">
        <f>STDEV(AG53:AG54)</f>
        <v>9.7199344941991423</v>
      </c>
      <c r="AK54" s="94">
        <v>31</v>
      </c>
      <c r="AL54" s="94">
        <v>0</v>
      </c>
      <c r="AM54" s="94">
        <v>0</v>
      </c>
      <c r="AN54" s="94">
        <v>0</v>
      </c>
    </row>
    <row r="55" spans="1:40" customFormat="1" x14ac:dyDescent="0.25">
      <c r="A55">
        <v>5448</v>
      </c>
      <c r="B55" t="s">
        <v>159</v>
      </c>
      <c r="C55" t="s">
        <v>48</v>
      </c>
      <c r="D55" t="s">
        <v>45</v>
      </c>
      <c r="E55" t="s">
        <v>221</v>
      </c>
      <c r="F55">
        <v>16.182513115821401</v>
      </c>
      <c r="G55">
        <v>16.0529714903406</v>
      </c>
      <c r="H55">
        <v>4.7515220214539499E-3</v>
      </c>
      <c r="I55">
        <v>31.300246900272899</v>
      </c>
      <c r="J55">
        <v>30.820381706368799</v>
      </c>
      <c r="K55">
        <v>1.4830946755476401E-3</v>
      </c>
      <c r="L55">
        <v>-0.220190050622107</v>
      </c>
      <c r="M55">
        <v>4.7305465819639696E-3</v>
      </c>
      <c r="N55">
        <v>5.8225409440971898</v>
      </c>
      <c r="O55">
        <v>4.7030802944206303E-3</v>
      </c>
      <c r="P55">
        <v>10.7813847890551</v>
      </c>
      <c r="Q55">
        <v>1.4535868622451899E-3</v>
      </c>
      <c r="R55">
        <v>11.7819525845706</v>
      </c>
      <c r="S55">
        <v>0.17209458438741199</v>
      </c>
      <c r="T55">
        <v>196.012815565002</v>
      </c>
      <c r="U55">
        <v>0.11605408764909</v>
      </c>
      <c r="V55" s="14">
        <v>45583.507743055554</v>
      </c>
      <c r="W55">
        <v>2.5</v>
      </c>
      <c r="X55">
        <v>0.17033140631478599</v>
      </c>
      <c r="Y55">
        <v>0.167153077868539</v>
      </c>
      <c r="Z55" s="96">
        <f>((((N55/1000)+1)/((SMOW!$Z$4/1000)+1))-1)*1000</f>
        <v>16.327533661147697</v>
      </c>
      <c r="AA55" s="96">
        <f>((((P55/1000)+1)/((SMOW!$AA$4/1000)+1))-1)*1000</f>
        <v>31.518453132979076</v>
      </c>
      <c r="AB55" s="96">
        <f>Z55*SMOW!$AN$6</f>
        <v>16.833936778844212</v>
      </c>
      <c r="AC55" s="96">
        <f>AA55*SMOW!$AN$12</f>
        <v>32.458317747017624</v>
      </c>
      <c r="AD55" s="96">
        <f t="shared" ref="AD55" si="141">LN((AB55/1000)+1)*1000</f>
        <v>16.693816397157939</v>
      </c>
      <c r="AE55" s="96">
        <f t="shared" ref="AE55" si="142">LN((AC55/1000)+1)*1000</f>
        <v>31.942674817345356</v>
      </c>
      <c r="AF55" s="96">
        <f>(AD55-SMOW!AN$14*AE55)</f>
        <v>-0.17191590640041099</v>
      </c>
      <c r="AG55" s="97">
        <f t="shared" ref="AG55" si="143">AF55*1000</f>
        <v>-171.91590640041099</v>
      </c>
      <c r="AK55" s="94">
        <v>31</v>
      </c>
      <c r="AL55" s="94">
        <v>0</v>
      </c>
      <c r="AM55" s="94">
        <v>0</v>
      </c>
      <c r="AN55" s="94">
        <v>0</v>
      </c>
    </row>
    <row r="56" spans="1:40" customFormat="1" x14ac:dyDescent="0.25">
      <c r="A56">
        <v>5449</v>
      </c>
      <c r="B56" t="s">
        <v>159</v>
      </c>
      <c r="C56" t="s">
        <v>48</v>
      </c>
      <c r="D56" t="s">
        <v>45</v>
      </c>
      <c r="E56" t="s">
        <v>222</v>
      </c>
      <c r="F56">
        <v>16.660984037623599</v>
      </c>
      <c r="G56">
        <v>16.5237120969879</v>
      </c>
      <c r="H56">
        <v>4.4130104605258399E-3</v>
      </c>
      <c r="I56">
        <v>32.184147551278102</v>
      </c>
      <c r="J56">
        <v>31.6770886555048</v>
      </c>
      <c r="K56">
        <v>1.39206633709271E-3</v>
      </c>
      <c r="L56">
        <v>-0.20179071311860899</v>
      </c>
      <c r="M56">
        <v>4.5439347433373503E-3</v>
      </c>
      <c r="N56">
        <v>6.2961338588771696</v>
      </c>
      <c r="O56">
        <v>4.3680198560105904E-3</v>
      </c>
      <c r="P56">
        <v>11.6476992563738</v>
      </c>
      <c r="Q56">
        <v>1.3643696335304499E-3</v>
      </c>
      <c r="R56">
        <v>13.419238605181601</v>
      </c>
      <c r="S56">
        <v>0.120943147177411</v>
      </c>
      <c r="T56">
        <v>224.283466022151</v>
      </c>
      <c r="U56">
        <v>7.2264491174236598E-2</v>
      </c>
      <c r="V56" s="14">
        <v>45583.64230324074</v>
      </c>
      <c r="W56">
        <v>2.5</v>
      </c>
      <c r="X56">
        <v>1.0710315993422899E-2</v>
      </c>
      <c r="Y56">
        <v>1.1780645987064201E-2</v>
      </c>
      <c r="Z56" s="96">
        <f>((((N56/1000)+1)/((SMOW!$Z$4/1000)+1))-1)*1000</f>
        <v>16.806072866071496</v>
      </c>
      <c r="AA56" s="96">
        <f>((((P56/1000)+1)/((SMOW!$AA$4/1000)+1))-1)*1000</f>
        <v>32.402540802878079</v>
      </c>
      <c r="AB56" s="96">
        <f>Z56*SMOW!$AN$6</f>
        <v>17.327318013822435</v>
      </c>
      <c r="AC56" s="96">
        <f>AA56*SMOW!$AN$12</f>
        <v>33.368768472017713</v>
      </c>
      <c r="AD56" s="96">
        <f t="shared" ref="AD56" si="144">LN((AB56/1000)+1)*1000</f>
        <v>17.178911906170303</v>
      </c>
      <c r="AE56" s="96">
        <f t="shared" ref="AE56" si="145">LN((AC56/1000)+1)*1000</f>
        <v>32.824114304725782</v>
      </c>
      <c r="AF56" s="96">
        <f>(AD56-SMOW!AN$14*AE56)</f>
        <v>-0.15222044672491108</v>
      </c>
      <c r="AG56" s="97">
        <f t="shared" ref="AG56" si="146">AF56*1000</f>
        <v>-152.22044672491108</v>
      </c>
      <c r="AK56" s="94">
        <v>31</v>
      </c>
      <c r="AL56" s="94">
        <v>0</v>
      </c>
      <c r="AM56" s="94">
        <v>0</v>
      </c>
      <c r="AN56" s="94">
        <v>0</v>
      </c>
    </row>
    <row r="57" spans="1:40" customFormat="1" x14ac:dyDescent="0.25">
      <c r="A57">
        <v>5450</v>
      </c>
      <c r="B57" t="s">
        <v>159</v>
      </c>
      <c r="C57" t="s">
        <v>48</v>
      </c>
      <c r="D57" t="s">
        <v>45</v>
      </c>
      <c r="E57" t="s">
        <v>223</v>
      </c>
      <c r="F57">
        <v>16.8591973153443</v>
      </c>
      <c r="G57">
        <v>16.718657931403101</v>
      </c>
      <c r="H57">
        <v>5.1453334826103798E-3</v>
      </c>
      <c r="I57">
        <v>32.551200132437003</v>
      </c>
      <c r="J57">
        <v>32.032633093212098</v>
      </c>
      <c r="K57">
        <v>1.4099869929729901E-3</v>
      </c>
      <c r="L57">
        <v>-0.194572341812948</v>
      </c>
      <c r="M57">
        <v>5.0284280957366796E-3</v>
      </c>
      <c r="N57">
        <v>6.4923263538991698</v>
      </c>
      <c r="O57">
        <v>5.0928768510452704E-3</v>
      </c>
      <c r="P57">
        <v>12.007448919373701</v>
      </c>
      <c r="Q57">
        <v>1.3819337380887101E-3</v>
      </c>
      <c r="R57">
        <v>14.0727365905945</v>
      </c>
      <c r="S57">
        <v>0.12646601676126501</v>
      </c>
      <c r="T57">
        <v>218.24579647259401</v>
      </c>
      <c r="U57">
        <v>0.142169800940916</v>
      </c>
      <c r="V57" s="14">
        <v>45583.759988425925</v>
      </c>
      <c r="W57">
        <v>2.5</v>
      </c>
      <c r="X57">
        <v>4.1051376038042701E-2</v>
      </c>
      <c r="Y57">
        <v>4.3297686405472199E-2</v>
      </c>
      <c r="Z57" s="96">
        <f>((((N57/1000)+1)/((SMOW!$Z$4/1000)+1))-1)*1000</f>
        <v>17.004314431031233</v>
      </c>
      <c r="AA57" s="96">
        <f>((((P57/1000)+1)/((SMOW!$AA$4/1000)+1))-1)*1000</f>
        <v>32.769671046348314</v>
      </c>
      <c r="AB57" s="96">
        <f>Z57*SMOW!$AN$6</f>
        <v>17.531708097513544</v>
      </c>
      <c r="AC57" s="96">
        <f>AA57*SMOW!$AN$12</f>
        <v>33.746846356957704</v>
      </c>
      <c r="AD57" s="96">
        <f t="shared" ref="AD57" si="147">LN((AB57/1000)+1)*1000</f>
        <v>17.379800598463611</v>
      </c>
      <c r="AE57" s="96">
        <f t="shared" ref="AE57" si="148">LN((AC57/1000)+1)*1000</f>
        <v>33.18991666860299</v>
      </c>
      <c r="AF57" s="96">
        <f>(AD57-SMOW!AN$14*AE57)</f>
        <v>-0.14447540255876845</v>
      </c>
      <c r="AG57" s="97">
        <f t="shared" ref="AG57" si="149">AF57*1000</f>
        <v>-144.47540255876845</v>
      </c>
      <c r="AH57" s="2"/>
      <c r="AK57" s="94">
        <v>31</v>
      </c>
      <c r="AL57" s="94">
        <v>0</v>
      </c>
      <c r="AM57" s="94">
        <v>0</v>
      </c>
      <c r="AN57" s="94">
        <v>0</v>
      </c>
    </row>
    <row r="58" spans="1:40" customFormat="1" x14ac:dyDescent="0.25">
      <c r="A58">
        <v>5452</v>
      </c>
      <c r="B58" t="s">
        <v>159</v>
      </c>
      <c r="C58" t="s">
        <v>48</v>
      </c>
      <c r="D58" t="s">
        <v>45</v>
      </c>
      <c r="E58" t="s">
        <v>224</v>
      </c>
      <c r="F58">
        <v>15.0294769036873</v>
      </c>
      <c r="G58">
        <v>14.917652855066301</v>
      </c>
      <c r="H58">
        <v>5.2143307477615702E-3</v>
      </c>
      <c r="I58">
        <v>29.1116538155268</v>
      </c>
      <c r="J58">
        <v>28.6959580380056</v>
      </c>
      <c r="K58">
        <v>1.4320619983033899E-3</v>
      </c>
      <c r="L58">
        <v>-0.23381298900068401</v>
      </c>
      <c r="M58">
        <v>5.2120996145605097E-3</v>
      </c>
      <c r="N58">
        <v>4.6812599264449704</v>
      </c>
      <c r="O58">
        <v>5.1611706896599902E-3</v>
      </c>
      <c r="P58">
        <v>8.6363361908525</v>
      </c>
      <c r="Q58">
        <v>1.4035695367083699E-3</v>
      </c>
      <c r="R58">
        <v>10.636262720228499</v>
      </c>
      <c r="S58">
        <v>0.15343489895279799</v>
      </c>
      <c r="T58">
        <v>241.580630061325</v>
      </c>
      <c r="U58">
        <v>0.14108605408908501</v>
      </c>
      <c r="V58" s="14">
        <v>45584.887071759258</v>
      </c>
      <c r="W58">
        <v>2.5</v>
      </c>
      <c r="X58">
        <v>5.4064866135209301E-4</v>
      </c>
      <c r="Y58">
        <v>9.8201269751410397E-4</v>
      </c>
      <c r="Z58" s="96">
        <f>((((N58/1000)+1)/((SMOW!$Z$4/1000)+1))-1)*1000</f>
        <v>15.17433289792347</v>
      </c>
      <c r="AA58" s="96">
        <f>((((P58/1000)+1)/((SMOW!$AA$4/1000)+1))-1)*1000</f>
        <v>29.329396977800126</v>
      </c>
      <c r="AB58" s="96">
        <f>Z58*SMOW!$AN$6</f>
        <v>15.644969164732004</v>
      </c>
      <c r="AC58" s="96">
        <f>AA58*SMOW!$AN$12</f>
        <v>30.20398502481568</v>
      </c>
      <c r="AD58" s="96">
        <f t="shared" ref="AD58" si="150">LN((AB58/1000)+1)*1000</f>
        <v>15.523848289484771</v>
      </c>
      <c r="AE58" s="96">
        <f t="shared" ref="AE58" si="151">LN((AC58/1000)+1)*1000</f>
        <v>29.756826346890282</v>
      </c>
      <c r="AF58" s="96">
        <f>(AD58-SMOW!AN$14*AE58)</f>
        <v>-0.18775602167329808</v>
      </c>
      <c r="AG58" s="97">
        <f t="shared" ref="AG58" si="152">AF58*1000</f>
        <v>-187.75602167329808</v>
      </c>
      <c r="AH58" s="2"/>
      <c r="AK58" s="94">
        <v>31</v>
      </c>
      <c r="AL58" s="94">
        <v>0</v>
      </c>
      <c r="AM58" s="94">
        <v>0</v>
      </c>
      <c r="AN58" s="94">
        <v>0</v>
      </c>
    </row>
    <row r="59" spans="1:40" customFormat="1" x14ac:dyDescent="0.25">
      <c r="A59">
        <v>5453</v>
      </c>
      <c r="B59" t="s">
        <v>159</v>
      </c>
      <c r="C59" t="s">
        <v>48</v>
      </c>
      <c r="D59" t="s">
        <v>136</v>
      </c>
      <c r="E59" t="s">
        <v>225</v>
      </c>
      <c r="F59">
        <v>15.325774914269299</v>
      </c>
      <c r="G59">
        <v>15.2095211651274</v>
      </c>
      <c r="H59">
        <v>4.2855110069808704E-3</v>
      </c>
      <c r="I59">
        <v>29.6376498767819</v>
      </c>
      <c r="J59">
        <v>29.206944070699102</v>
      </c>
      <c r="K59">
        <v>1.4920607895895399E-3</v>
      </c>
      <c r="L59">
        <v>-0.211745304201683</v>
      </c>
      <c r="M59">
        <v>4.2079386716897997E-3</v>
      </c>
      <c r="N59">
        <v>4.9745371813018897</v>
      </c>
      <c r="O59">
        <v>4.2418202583197201E-3</v>
      </c>
      <c r="P59">
        <v>9.1518669771458399</v>
      </c>
      <c r="Q59">
        <v>1.46237458550206E-3</v>
      </c>
      <c r="R59">
        <v>11.655849613912601</v>
      </c>
      <c r="S59">
        <v>0.16567012813700099</v>
      </c>
      <c r="T59">
        <v>188.50432347966699</v>
      </c>
      <c r="U59">
        <v>0.12582012182919</v>
      </c>
      <c r="V59" s="14">
        <v>45585.176076388889</v>
      </c>
      <c r="W59">
        <v>2.5</v>
      </c>
      <c r="X59">
        <v>3.5842163514532802E-2</v>
      </c>
      <c r="Y59">
        <v>4.1201682222185801E-2</v>
      </c>
      <c r="Z59" s="96">
        <f>((((N59/1000)+1)/((SMOW!$Z$4/1000)+1))-1)*1000</f>
        <v>15.470673193526796</v>
      </c>
      <c r="AA59" s="96">
        <f>((((P59/1000)+1)/((SMOW!$AA$4/1000)+1))-1)*1000</f>
        <v>29.855504331202319</v>
      </c>
      <c r="AB59" s="96">
        <f>Z59*SMOW!$AN$6</f>
        <v>15.950500539202906</v>
      </c>
      <c r="AC59" s="96">
        <f>AA59*SMOW!$AN$12</f>
        <v>30.745780638125868</v>
      </c>
      <c r="AD59" s="96">
        <f t="shared" ref="AD59" si="153">LN((AB59/1000)+1)*1000</f>
        <v>15.824628027705792</v>
      </c>
      <c r="AE59" s="96">
        <f t="shared" ref="AE59" si="154">LN((AC59/1000)+1)*1000</f>
        <v>30.282599109349629</v>
      </c>
      <c r="AF59" s="96">
        <f>(AD59-SMOW!AN$14*AE59)</f>
        <v>-0.16458430203081242</v>
      </c>
      <c r="AG59" s="97">
        <f t="shared" ref="AG59" si="155">AF59*1000</f>
        <v>-164.58430203081241</v>
      </c>
      <c r="AH59" s="2"/>
      <c r="AK59" s="94">
        <v>31</v>
      </c>
      <c r="AL59" s="94">
        <v>0</v>
      </c>
      <c r="AM59" s="94">
        <v>0</v>
      </c>
      <c r="AN59" s="94">
        <v>0</v>
      </c>
    </row>
    <row r="60" spans="1:40" customFormat="1" x14ac:dyDescent="0.25">
      <c r="A60">
        <v>5454</v>
      </c>
      <c r="B60" t="s">
        <v>159</v>
      </c>
      <c r="C60" t="s">
        <v>48</v>
      </c>
      <c r="D60" t="s">
        <v>136</v>
      </c>
      <c r="E60" t="s">
        <v>226</v>
      </c>
      <c r="F60">
        <v>15.205965016972501</v>
      </c>
      <c r="G60">
        <v>15.0915127943267</v>
      </c>
      <c r="H60">
        <v>4.0653115160961904E-3</v>
      </c>
      <c r="I60">
        <v>29.398882763244998</v>
      </c>
      <c r="J60">
        <v>28.975022852287001</v>
      </c>
      <c r="K60">
        <v>1.7371612344996199E-3</v>
      </c>
      <c r="L60">
        <v>-0.20729927168085199</v>
      </c>
      <c r="M60">
        <v>4.1142408856268999E-3</v>
      </c>
      <c r="N60">
        <v>4.8559487449000303</v>
      </c>
      <c r="O60">
        <v>4.0238656993949002E-3</v>
      </c>
      <c r="P60">
        <v>8.9178504001224894</v>
      </c>
      <c r="Q60">
        <v>1.7025984852504601E-3</v>
      </c>
      <c r="R60">
        <v>11.1229080034389</v>
      </c>
      <c r="S60">
        <v>0.13528817877299101</v>
      </c>
      <c r="T60">
        <v>194.44192261541701</v>
      </c>
      <c r="U60">
        <v>0.127884177462423</v>
      </c>
      <c r="V60" s="14">
        <v>45585.626863425925</v>
      </c>
      <c r="W60">
        <v>2.5</v>
      </c>
      <c r="X60">
        <v>0.15642645905740199</v>
      </c>
      <c r="Y60">
        <v>0.15357605245633699</v>
      </c>
      <c r="Z60" s="96">
        <f>((((N60/1000)+1)/((SMOW!$Z$4/1000)+1))-1)*1000</f>
        <v>15.350846198025181</v>
      </c>
      <c r="AA60" s="96">
        <f>((((P60/1000)+1)/((SMOW!$AA$4/1000)+1))-1)*1000</f>
        <v>29.616686698456629</v>
      </c>
      <c r="AB60" s="96">
        <f>Z60*SMOW!$AN$6</f>
        <v>15.826957075227511</v>
      </c>
      <c r="AC60" s="96">
        <f>AA60*SMOW!$AN$12</f>
        <v>30.499841582216447</v>
      </c>
      <c r="AD60" s="96">
        <f t="shared" ref="AD60" si="156">LN((AB60/1000)+1)*1000</f>
        <v>15.703016811216772</v>
      </c>
      <c r="AE60" s="96">
        <f t="shared" ref="AE60" si="157">LN((AC60/1000)+1)*1000</f>
        <v>30.043967619317222</v>
      </c>
      <c r="AF60" s="96">
        <f>(AD60-SMOW!AN$14*AE60)</f>
        <v>-0.16019809178272126</v>
      </c>
      <c r="AG60" s="97">
        <f t="shared" ref="AG60" si="158">AF60*1000</f>
        <v>-160.19809178272126</v>
      </c>
      <c r="AH60" s="2"/>
      <c r="AK60" s="94">
        <v>31</v>
      </c>
      <c r="AL60" s="94">
        <v>0</v>
      </c>
      <c r="AM60" s="94">
        <v>0</v>
      </c>
      <c r="AN60" s="94">
        <v>0</v>
      </c>
    </row>
    <row r="61" spans="1:40" customFormat="1" x14ac:dyDescent="0.25">
      <c r="A61">
        <v>5455</v>
      </c>
      <c r="B61" t="s">
        <v>159</v>
      </c>
      <c r="C61" t="s">
        <v>48</v>
      </c>
      <c r="D61" t="s">
        <v>136</v>
      </c>
      <c r="E61" t="s">
        <v>227</v>
      </c>
      <c r="F61">
        <v>15.6439240704418</v>
      </c>
      <c r="G61">
        <v>15.522818883366901</v>
      </c>
      <c r="H61">
        <v>4.6565763733889803E-3</v>
      </c>
      <c r="I61">
        <v>30.213866649073299</v>
      </c>
      <c r="J61">
        <v>29.7664181801828</v>
      </c>
      <c r="K61">
        <v>1.2999229589541899E-3</v>
      </c>
      <c r="L61">
        <v>-0.19384991576967001</v>
      </c>
      <c r="M61">
        <v>4.55959669825664E-3</v>
      </c>
      <c r="N61">
        <v>5.2894428095039796</v>
      </c>
      <c r="O61">
        <v>4.6091026164389202E-3</v>
      </c>
      <c r="P61">
        <v>9.7166192777352496</v>
      </c>
      <c r="Q61">
        <v>1.2740595500874399E-3</v>
      </c>
      <c r="R61">
        <v>12.5257160331665</v>
      </c>
      <c r="S61">
        <v>0.13651422459901</v>
      </c>
      <c r="T61">
        <v>155.50941928224299</v>
      </c>
      <c r="U61">
        <v>8.5333070437248096E-2</v>
      </c>
      <c r="V61" s="14">
        <v>45585.740381944444</v>
      </c>
      <c r="W61">
        <v>2.5</v>
      </c>
      <c r="X61">
        <v>2.5139107342875E-2</v>
      </c>
      <c r="Y61">
        <v>2.3543404589726299E-2</v>
      </c>
      <c r="Z61" s="96">
        <f>((((N61/1000)+1)/((SMOW!$Z$4/1000)+1))-1)*1000</f>
        <v>15.788867753121938</v>
      </c>
      <c r="AA61" s="96">
        <f>((((P61/1000)+1)/((SMOW!$AA$4/1000)+1))-1)*1000</f>
        <v>30.431843021520244</v>
      </c>
      <c r="AB61" s="96">
        <f>Z61*SMOW!$AN$6</f>
        <v>16.278563993902303</v>
      </c>
      <c r="AC61" s="96">
        <f>AA61*SMOW!$AN$12</f>
        <v>31.33930546186366</v>
      </c>
      <c r="AD61" s="96">
        <f t="shared" ref="AD61" si="159">LN((AB61/1000)+1)*1000</f>
        <v>16.147488735954251</v>
      </c>
      <c r="AE61" s="96">
        <f t="shared" ref="AE61" si="160">LN((AC61/1000)+1)*1000</f>
        <v>30.858254153002846</v>
      </c>
      <c r="AF61" s="96">
        <f>(AD61-SMOW!AN$14*AE61)</f>
        <v>-0.14566945683125354</v>
      </c>
      <c r="AG61" s="97">
        <f t="shared" ref="AG61" si="161">AF61*1000</f>
        <v>-145.66945683125354</v>
      </c>
      <c r="AH61" s="2"/>
      <c r="AK61" s="94">
        <v>31</v>
      </c>
      <c r="AL61" s="94">
        <v>0</v>
      </c>
      <c r="AM61" s="94">
        <v>0</v>
      </c>
      <c r="AN61" s="94">
        <v>0</v>
      </c>
    </row>
    <row r="62" spans="1:40" customFormat="1" x14ac:dyDescent="0.25">
      <c r="A62">
        <v>5456</v>
      </c>
      <c r="B62" t="s">
        <v>159</v>
      </c>
      <c r="C62" t="s">
        <v>48</v>
      </c>
      <c r="D62" t="s">
        <v>49</v>
      </c>
      <c r="E62" t="s">
        <v>228</v>
      </c>
      <c r="F62">
        <v>13.392322776737901</v>
      </c>
      <c r="G62">
        <v>13.303438040166499</v>
      </c>
      <c r="H62">
        <v>3.9568731690595204E-3</v>
      </c>
      <c r="I62">
        <v>25.863015558011799</v>
      </c>
      <c r="J62">
        <v>25.534224709925901</v>
      </c>
      <c r="K62">
        <v>1.15943812277469E-3</v>
      </c>
      <c r="L62">
        <v>-0.17863260667441599</v>
      </c>
      <c r="M62">
        <v>4.0107881684414296E-3</v>
      </c>
      <c r="N62">
        <v>3.0607965720458798</v>
      </c>
      <c r="O62">
        <v>3.9165328803921397E-3</v>
      </c>
      <c r="P62">
        <v>5.4523331941701496</v>
      </c>
      <c r="Q62">
        <v>1.13636981551889E-3</v>
      </c>
      <c r="R62">
        <v>6.0994751981303503</v>
      </c>
      <c r="S62">
        <v>0.147488970570852</v>
      </c>
      <c r="T62">
        <v>190.223600521587</v>
      </c>
      <c r="U62">
        <v>6.9649444113181497E-2</v>
      </c>
      <c r="V62" s="14">
        <v>45585.860497685186</v>
      </c>
      <c r="W62">
        <v>2.5</v>
      </c>
      <c r="X62">
        <v>1.2647169832880899E-4</v>
      </c>
      <c r="Y62" s="66">
        <v>2.1374706731666799E-5</v>
      </c>
      <c r="Z62" s="96">
        <f>((((N62/1000)+1)/((SMOW!$Z$4/1000)+1))-1)*1000</f>
        <v>13.536945130874001</v>
      </c>
      <c r="AA62" s="96">
        <f>((((P62/1000)+1)/((SMOW!$AA$4/1000)+1))-1)*1000</f>
        <v>26.080071361663791</v>
      </c>
      <c r="AB62" s="96">
        <f>Z62*SMOW!$AN$6</f>
        <v>13.95679734864486</v>
      </c>
      <c r="AC62" s="96">
        <f>AA62*SMOW!$AN$12</f>
        <v>26.85776613307312</v>
      </c>
      <c r="AD62" s="96">
        <f t="shared" ref="AD62" si="162">LN((AB62/1000)+1)*1000</f>
        <v>13.860298096278578</v>
      </c>
      <c r="AE62" s="96">
        <f t="shared" ref="AE62" si="163">LN((AC62/1000)+1)*1000</f>
        <v>26.503426840148954</v>
      </c>
      <c r="AF62" s="96">
        <f>(AD62-SMOW!AN$14*AE62)</f>
        <v>-0.13351127532006934</v>
      </c>
      <c r="AG62" s="97">
        <f t="shared" ref="AG62" si="164">AF62*1000</f>
        <v>-133.51127532006933</v>
      </c>
      <c r="AK62" s="94">
        <v>31</v>
      </c>
      <c r="AL62" s="94">
        <v>2</v>
      </c>
      <c r="AM62" s="94">
        <v>0</v>
      </c>
      <c r="AN62" s="94">
        <v>1</v>
      </c>
    </row>
    <row r="63" spans="1:40" customFormat="1" x14ac:dyDescent="0.25">
      <c r="A63">
        <v>5457</v>
      </c>
      <c r="B63" t="s">
        <v>159</v>
      </c>
      <c r="C63" t="s">
        <v>48</v>
      </c>
      <c r="D63" t="s">
        <v>49</v>
      </c>
      <c r="E63" t="s">
        <v>229</v>
      </c>
      <c r="F63">
        <v>13.912532332273299</v>
      </c>
      <c r="G63">
        <v>13.8166410236961</v>
      </c>
      <c r="H63">
        <v>4.5768501385597699E-3</v>
      </c>
      <c r="I63">
        <v>26.8855319491669</v>
      </c>
      <c r="J63">
        <v>26.530466032955101</v>
      </c>
      <c r="K63">
        <v>1.3690198002998899E-3</v>
      </c>
      <c r="L63">
        <v>-0.19144504170421101</v>
      </c>
      <c r="M63">
        <v>4.5049914689360296E-3</v>
      </c>
      <c r="N63">
        <v>3.5757025955392998</v>
      </c>
      <c r="O63">
        <v>4.5301891899043297E-3</v>
      </c>
      <c r="P63">
        <v>6.4545054877653198</v>
      </c>
      <c r="Q63">
        <v>1.3417816331458799E-3</v>
      </c>
      <c r="R63">
        <v>7.76067879771729</v>
      </c>
      <c r="S63">
        <v>0.16348379725805801</v>
      </c>
      <c r="T63">
        <v>172.91428642617799</v>
      </c>
      <c r="U63">
        <v>7.2749540274528096E-2</v>
      </c>
      <c r="V63" s="14">
        <v>45586.046840277777</v>
      </c>
      <c r="W63">
        <v>2.5</v>
      </c>
      <c r="X63">
        <v>8.9776176388595197E-2</v>
      </c>
      <c r="Y63">
        <v>8.6847625960684904E-2</v>
      </c>
      <c r="Z63" s="96">
        <f>((((N63/1000)+1)/((SMOW!$Z$4/1000)+1))-1)*1000</f>
        <v>14.057228926098064</v>
      </c>
      <c r="AA63" s="96">
        <f>((((P63/1000)+1)/((SMOW!$AA$4/1000)+1))-1)*1000</f>
        <v>27.102804100531898</v>
      </c>
      <c r="AB63" s="96">
        <f>Z63*SMOW!$AN$6</f>
        <v>14.49321789430879</v>
      </c>
      <c r="AC63" s="96">
        <f>AA63*SMOW!$AN$12</f>
        <v>27.910996254120022</v>
      </c>
      <c r="AD63" s="96">
        <f t="shared" ref="AD63" si="165">LN((AB63/1000)+1)*1000</f>
        <v>14.389195090670595</v>
      </c>
      <c r="AE63" s="96">
        <f t="shared" ref="AE63" si="166">LN((AC63/1000)+1)*1000</f>
        <v>27.528583765411881</v>
      </c>
      <c r="AF63" s="96">
        <f>(AD63-SMOW!AN$14*AE63)</f>
        <v>-0.14589713746687849</v>
      </c>
      <c r="AG63" s="97">
        <f t="shared" ref="AG63" si="167">AF63*1000</f>
        <v>-145.89713746687849</v>
      </c>
      <c r="AH63" s="2">
        <f>AVERAGE(AG62:AG63)</f>
        <v>-139.7042063934739</v>
      </c>
      <c r="AI63">
        <f>STDEV(AG62:AG63)</f>
        <v>8.7581271148505255</v>
      </c>
      <c r="AK63" s="94">
        <v>31</v>
      </c>
      <c r="AL63" s="94">
        <v>0</v>
      </c>
      <c r="AM63" s="94">
        <v>0</v>
      </c>
      <c r="AN63" s="94">
        <v>0</v>
      </c>
    </row>
    <row r="64" spans="1:40" customFormat="1" x14ac:dyDescent="0.25">
      <c r="A64">
        <v>5458</v>
      </c>
      <c r="B64" t="s">
        <v>230</v>
      </c>
      <c r="C64" t="s">
        <v>63</v>
      </c>
      <c r="D64" t="s">
        <v>98</v>
      </c>
      <c r="E64" t="s">
        <v>231</v>
      </c>
      <c r="F64">
        <v>17.145467800150801</v>
      </c>
      <c r="G64">
        <v>17.0001428246233</v>
      </c>
      <c r="H64">
        <v>3.2420078019703199E-3</v>
      </c>
      <c r="I64">
        <v>33.210098847263801</v>
      </c>
      <c r="J64">
        <v>32.670556489210803</v>
      </c>
      <c r="K64">
        <v>1.51220617003614E-3</v>
      </c>
      <c r="L64">
        <v>-0.24991100167996799</v>
      </c>
      <c r="M64">
        <v>3.1684000187749699E-3</v>
      </c>
      <c r="N64">
        <v>6.7756783135215501</v>
      </c>
      <c r="O64">
        <v>3.2089555597066399E-3</v>
      </c>
      <c r="P64">
        <v>12.653238113558601</v>
      </c>
      <c r="Q64">
        <v>1.4821191512651101E-3</v>
      </c>
      <c r="R64">
        <v>15.882805286397099</v>
      </c>
      <c r="S64">
        <v>0.18097626902437899</v>
      </c>
      <c r="T64">
        <v>196.852310002878</v>
      </c>
      <c r="U64">
        <v>0.17042985667828001</v>
      </c>
      <c r="V64" s="14">
        <v>45586.923101851855</v>
      </c>
      <c r="W64">
        <v>2.5</v>
      </c>
      <c r="X64">
        <v>9.8487719835506193E-2</v>
      </c>
      <c r="Y64">
        <v>9.71017898264709E-2</v>
      </c>
      <c r="Z64" s="96">
        <f>((((N64/1000)+1)/((SMOW!$Z$4/1000)+1))-1)*1000</f>
        <v>17.290625769819322</v>
      </c>
      <c r="AA64" s="96">
        <f>((((P64/1000)+1)/((SMOW!$AA$4/1000)+1))-1)*1000</f>
        <v>33.428709173346064</v>
      </c>
      <c r="AB64" s="96">
        <f>Z64*SMOW!$AN$6</f>
        <v>17.826899464210513</v>
      </c>
      <c r="AC64" s="96">
        <f>AA64*SMOW!$AN$12</f>
        <v>34.425536673491976</v>
      </c>
      <c r="AD64" s="96">
        <f t="shared" ref="AD64" si="168">LN((AB64/1000)+1)*1000</f>
        <v>17.669863850875348</v>
      </c>
      <c r="AE64" s="96">
        <f t="shared" ref="AE64" si="169">LN((AC64/1000)+1)*1000</f>
        <v>33.84623559681755</v>
      </c>
      <c r="AF64" s="96">
        <f>(AD64-SMOW!AN$14*AE64)</f>
        <v>-0.20094854424431929</v>
      </c>
      <c r="AG64" s="97">
        <f t="shared" ref="AG64" si="170">AF64*1000</f>
        <v>-200.94854424431929</v>
      </c>
      <c r="AJ64" t="s">
        <v>265</v>
      </c>
      <c r="AK64" s="94">
        <v>31</v>
      </c>
      <c r="AL64" s="94">
        <v>0</v>
      </c>
      <c r="AM64" s="94">
        <v>0</v>
      </c>
      <c r="AN64" s="94">
        <v>0</v>
      </c>
    </row>
    <row r="65" spans="1:40" customFormat="1" x14ac:dyDescent="0.25">
      <c r="A65">
        <v>5459</v>
      </c>
      <c r="B65" t="s">
        <v>230</v>
      </c>
      <c r="C65" t="s">
        <v>63</v>
      </c>
      <c r="D65" t="s">
        <v>98</v>
      </c>
      <c r="E65" t="s">
        <v>232</v>
      </c>
      <c r="F65">
        <v>16.0399253023133</v>
      </c>
      <c r="G65">
        <v>15.9126445398778</v>
      </c>
      <c r="H65">
        <v>4.6115798544295603E-3</v>
      </c>
      <c r="I65">
        <v>31.0567790145031</v>
      </c>
      <c r="J65">
        <v>30.584275191218602</v>
      </c>
      <c r="K65">
        <v>2.5174543756473098E-3</v>
      </c>
      <c r="L65">
        <v>-0.235852761085628</v>
      </c>
      <c r="M65">
        <v>4.1765197427290303E-3</v>
      </c>
      <c r="N65">
        <v>5.6814068121482197</v>
      </c>
      <c r="O65">
        <v>4.5645648366139501E-3</v>
      </c>
      <c r="P65">
        <v>10.542760966875599</v>
      </c>
      <c r="Q65">
        <v>2.46736682901954E-3</v>
      </c>
      <c r="R65">
        <v>13.0595627024835</v>
      </c>
      <c r="S65">
        <v>0.154768834992531</v>
      </c>
      <c r="T65">
        <v>275.42315551912498</v>
      </c>
      <c r="U65">
        <v>0.201418751697854</v>
      </c>
      <c r="V65" s="14">
        <v>45587.513784722221</v>
      </c>
      <c r="W65">
        <v>2.5</v>
      </c>
      <c r="X65">
        <v>2.32629727452174E-4</v>
      </c>
      <c r="Y65">
        <v>1.2821692458934899E-4</v>
      </c>
      <c r="Z65" s="96">
        <f>((((N65/1000)+1)/((SMOW!$Z$4/1000)+1))-1)*1000</f>
        <v>16.184925498772927</v>
      </c>
      <c r="AA65" s="96">
        <f>((((P65/1000)+1)/((SMOW!$AA$4/1000)+1))-1)*1000</f>
        <v>31.274933733394406</v>
      </c>
      <c r="AB65" s="96">
        <f>Z65*SMOW!$AN$6</f>
        <v>16.686905583601508</v>
      </c>
      <c r="AC65" s="96">
        <f>AA65*SMOW!$AN$12</f>
        <v>32.207536719917925</v>
      </c>
      <c r="AD65" s="96">
        <f t="shared" ref="AD65" si="171">LN((AB65/1000)+1)*1000</f>
        <v>16.549208884477483</v>
      </c>
      <c r="AE65" s="96">
        <f t="shared" ref="AE65" si="172">LN((AC65/1000)+1)*1000</f>
        <v>31.699748313969074</v>
      </c>
      <c r="AF65" s="96">
        <f>(AD65-SMOW!AN$14*AE65)</f>
        <v>-0.18825822529818836</v>
      </c>
      <c r="AG65" s="97">
        <f t="shared" ref="AG65" si="173">AF65*1000</f>
        <v>-188.25822529818836</v>
      </c>
      <c r="AH65" s="2">
        <f>AVERAGE(AG64:AG65)</f>
        <v>-194.60338477125384</v>
      </c>
      <c r="AI65">
        <f>STDEV(AG64:AG65)</f>
        <v>8.9734105822293024</v>
      </c>
      <c r="AK65" s="94">
        <v>31</v>
      </c>
      <c r="AL65" s="94">
        <v>0</v>
      </c>
      <c r="AM65" s="94">
        <v>0</v>
      </c>
      <c r="AN65" s="94">
        <v>0</v>
      </c>
    </row>
    <row r="66" spans="1:40" customFormat="1" x14ac:dyDescent="0.25">
      <c r="A66">
        <v>5460</v>
      </c>
      <c r="B66" t="s">
        <v>230</v>
      </c>
      <c r="C66" t="s">
        <v>63</v>
      </c>
      <c r="D66" t="s">
        <v>98</v>
      </c>
      <c r="E66" t="s">
        <v>233</v>
      </c>
      <c r="F66">
        <v>16.7193069881891</v>
      </c>
      <c r="G66">
        <v>16.581077403836002</v>
      </c>
      <c r="H66">
        <v>5.5084540936341502E-3</v>
      </c>
      <c r="I66">
        <v>32.305052707923601</v>
      </c>
      <c r="J66">
        <v>31.794217044096001</v>
      </c>
      <c r="K66">
        <v>1.57322957613959E-3</v>
      </c>
      <c r="L66">
        <v>-0.20626919544666</v>
      </c>
      <c r="M66">
        <v>5.3599149608979796E-3</v>
      </c>
      <c r="N66">
        <v>6.3538622074523801</v>
      </c>
      <c r="O66">
        <v>5.4522954504925497E-3</v>
      </c>
      <c r="P66">
        <v>11.7661988708454</v>
      </c>
      <c r="Q66">
        <v>1.5419284290290401E-3</v>
      </c>
      <c r="R66">
        <v>14.894682246015799</v>
      </c>
      <c r="S66">
        <v>0.16958557333142399</v>
      </c>
      <c r="T66">
        <v>176.43463441463501</v>
      </c>
      <c r="U66">
        <v>8.9434591835581598E-2</v>
      </c>
      <c r="V66" s="14">
        <v>45587.670127314814</v>
      </c>
      <c r="W66">
        <v>2.5</v>
      </c>
      <c r="X66">
        <v>7.7772285556381804E-4</v>
      </c>
      <c r="Y66">
        <v>1.15684071378518E-3</v>
      </c>
      <c r="Z66" s="96">
        <f>((((N66/1000)+1)/((SMOW!$Z$4/1000)+1))-1)*1000</f>
        <v>16.864404139970588</v>
      </c>
      <c r="AA66" s="96">
        <f>((((P66/1000)+1)/((SMOW!$AA$4/1000)+1))-1)*1000</f>
        <v>32.523471541073157</v>
      </c>
      <c r="AB66" s="96">
        <f>Z66*SMOW!$AN$6</f>
        <v>17.387458448833964</v>
      </c>
      <c r="AC66" s="96">
        <f>AA66*SMOW!$AN$12</f>
        <v>33.493305304747302</v>
      </c>
      <c r="AD66" s="96">
        <f t="shared" ref="AD66" si="174">LN((AB66/1000)+1)*1000</f>
        <v>17.238026270232314</v>
      </c>
      <c r="AE66" s="96">
        <f t="shared" ref="AE66" si="175">LN((AC66/1000)+1)*1000</f>
        <v>32.944622426153316</v>
      </c>
      <c r="AF66" s="96">
        <f>(AD66-SMOW!AN$14*AE66)</f>
        <v>-0.15673437077663621</v>
      </c>
      <c r="AG66" s="97">
        <f t="shared" ref="AG66" si="176">AF66*1000</f>
        <v>-156.73437077663621</v>
      </c>
      <c r="AH66" s="65"/>
      <c r="AI66" s="65"/>
      <c r="AJ66" t="s">
        <v>234</v>
      </c>
      <c r="AK66" s="94">
        <v>31</v>
      </c>
      <c r="AL66" s="94">
        <v>0</v>
      </c>
      <c r="AM66" s="94">
        <v>0</v>
      </c>
      <c r="AN66" s="94">
        <v>1</v>
      </c>
    </row>
    <row r="67" spans="1:40" customFormat="1" x14ac:dyDescent="0.25">
      <c r="A67">
        <v>5462</v>
      </c>
      <c r="B67" t="s">
        <v>235</v>
      </c>
      <c r="C67" t="s">
        <v>48</v>
      </c>
      <c r="D67" t="s">
        <v>149</v>
      </c>
      <c r="E67" t="s">
        <v>247</v>
      </c>
      <c r="F67">
        <v>16.7057571353259</v>
      </c>
      <c r="G67">
        <v>16.5677504903799</v>
      </c>
      <c r="H67">
        <v>4.44376532976558E-3</v>
      </c>
      <c r="I67">
        <v>32.379543235261998</v>
      </c>
      <c r="J67">
        <v>31.866373846766301</v>
      </c>
      <c r="K67">
        <v>1.7231256524914201E-3</v>
      </c>
      <c r="L67">
        <v>-0.257694900712721</v>
      </c>
      <c r="M67">
        <v>4.3471179883307403E-3</v>
      </c>
      <c r="N67">
        <v>6.3404504952250802</v>
      </c>
      <c r="O67">
        <v>4.3984611796150904E-3</v>
      </c>
      <c r="P67">
        <v>11.839207326533399</v>
      </c>
      <c r="Q67">
        <v>1.6888421567081899E-3</v>
      </c>
      <c r="R67">
        <v>14.425268284970899</v>
      </c>
      <c r="S67">
        <v>0.15058023014188399</v>
      </c>
      <c r="T67">
        <v>238.262973499624</v>
      </c>
      <c r="U67">
        <v>0.14080041108441599</v>
      </c>
      <c r="V67" s="14">
        <v>45588.679097222222</v>
      </c>
      <c r="W67">
        <v>2.5</v>
      </c>
      <c r="X67">
        <v>1.8393539366111E-2</v>
      </c>
      <c r="Y67">
        <v>2.92852802149349E-2</v>
      </c>
      <c r="Z67" s="96">
        <f>((((N67/1000)+1)/((SMOW!$Z$4/1000)+1))-1)*1000</f>
        <v>16.850852353392789</v>
      </c>
      <c r="AA67" s="96">
        <f>((((P67/1000)+1)/((SMOW!$AA$4/1000)+1))-1)*1000</f>
        <v>32.597977829386778</v>
      </c>
      <c r="AB67" s="96">
        <f>Z67*SMOW!$AN$6</f>
        <v>17.373486349726679</v>
      </c>
      <c r="AC67" s="96">
        <f>AA67*SMOW!$AN$12</f>
        <v>33.570033333563671</v>
      </c>
      <c r="AD67" s="96">
        <f t="shared" ref="AD67" si="177">LN((AB67/1000)+1)*1000</f>
        <v>17.224292864208959</v>
      </c>
      <c r="AE67" s="96">
        <f t="shared" ref="AE67" si="178">LN((AC67/1000)+1)*1000</f>
        <v>33.018861108072073</v>
      </c>
      <c r="AF67" s="96">
        <f>(AD67-SMOW!AN$14*AE67)</f>
        <v>-0.20966580085309516</v>
      </c>
      <c r="AG67" s="97">
        <f t="shared" ref="AG67" si="179">AF67*1000</f>
        <v>-209.66580085309516</v>
      </c>
      <c r="AK67" s="94">
        <v>31</v>
      </c>
      <c r="AL67" s="94">
        <v>0</v>
      </c>
      <c r="AM67" s="94">
        <v>0</v>
      </c>
      <c r="AN67" s="94">
        <v>0</v>
      </c>
    </row>
    <row r="68" spans="1:40" customFormat="1" x14ac:dyDescent="0.25">
      <c r="A68">
        <v>5463</v>
      </c>
      <c r="B68" t="s">
        <v>235</v>
      </c>
      <c r="C68" t="s">
        <v>48</v>
      </c>
      <c r="D68" t="s">
        <v>149</v>
      </c>
      <c r="E68" t="s">
        <v>248</v>
      </c>
      <c r="F68">
        <v>16.252466181462498</v>
      </c>
      <c r="G68">
        <v>16.121808355648199</v>
      </c>
      <c r="H68">
        <v>3.7683068480363902E-3</v>
      </c>
      <c r="I68">
        <v>31.4896511878943</v>
      </c>
      <c r="J68">
        <v>31.004020659067098</v>
      </c>
      <c r="K68">
        <v>1.4814574294562601E-3</v>
      </c>
      <c r="L68">
        <v>-0.248314552339301</v>
      </c>
      <c r="M68">
        <v>3.8098746062747301E-3</v>
      </c>
      <c r="N68">
        <v>5.8917808388226103</v>
      </c>
      <c r="O68">
        <v>3.7298889914223099E-3</v>
      </c>
      <c r="P68">
        <v>10.967020668327301</v>
      </c>
      <c r="Q68">
        <v>1.45198219097922E-3</v>
      </c>
      <c r="R68">
        <v>13.971175361845599</v>
      </c>
      <c r="S68">
        <v>0.160693013133867</v>
      </c>
      <c r="T68">
        <v>338.07872607824697</v>
      </c>
      <c r="U68">
        <v>0.12153496657228401</v>
      </c>
      <c r="V68" s="14">
        <v>45588.79824074074</v>
      </c>
      <c r="W68">
        <v>2.5</v>
      </c>
      <c r="X68">
        <v>0.117547850651866</v>
      </c>
      <c r="Y68">
        <v>0.11399350901298</v>
      </c>
      <c r="Z68" s="96">
        <f>((((N68/1000)+1)/((SMOW!$Z$4/1000)+1))-1)*1000</f>
        <v>16.39749670986923</v>
      </c>
      <c r="AA68" s="96">
        <f>((((P68/1000)+1)/((SMOW!$AA$4/1000)+1))-1)*1000</f>
        <v>31.707897495444115</v>
      </c>
      <c r="AB68" s="96">
        <f>Z68*SMOW!$AN$6</f>
        <v>16.906069751494943</v>
      </c>
      <c r="AC68" s="96">
        <f>AA68*SMOW!$AN$12</f>
        <v>32.653411246255295</v>
      </c>
      <c r="AD68" s="96">
        <f t="shared" ref="AD68" si="180">LN((AB68/1000)+1)*1000</f>
        <v>16.764752674606747</v>
      </c>
      <c r="AE68" s="96">
        <f t="shared" ref="AE68" si="181">LN((AC68/1000)+1)*1000</f>
        <v>32.131617136619411</v>
      </c>
      <c r="AF68" s="96">
        <f>(AD68-SMOW!AN$14*AE68)</f>
        <v>-0.20074117352830356</v>
      </c>
      <c r="AG68" s="97">
        <f t="shared" ref="AG68" si="182">AF68*1000</f>
        <v>-200.74117352830356</v>
      </c>
      <c r="AH68" s="2">
        <f>AVERAGE(AG67:AG68)</f>
        <v>-205.20348719069938</v>
      </c>
      <c r="AI68">
        <f>STDEV(AG67:AG68)</f>
        <v>6.3106645009228979</v>
      </c>
      <c r="AK68" s="94">
        <v>31</v>
      </c>
      <c r="AL68" s="94">
        <v>0</v>
      </c>
      <c r="AM68" s="94">
        <v>0</v>
      </c>
      <c r="AN68" s="94">
        <v>0</v>
      </c>
    </row>
    <row r="69" spans="1:40" customFormat="1" x14ac:dyDescent="0.25">
      <c r="A69">
        <v>5464</v>
      </c>
      <c r="B69" t="s">
        <v>235</v>
      </c>
      <c r="C69" t="s">
        <v>48</v>
      </c>
      <c r="D69" t="s">
        <v>149</v>
      </c>
      <c r="E69" t="s">
        <v>236</v>
      </c>
      <c r="F69">
        <v>18.168953050029099</v>
      </c>
      <c r="G69">
        <v>18.0058697017847</v>
      </c>
      <c r="H69">
        <v>4.1488135999787701E-3</v>
      </c>
      <c r="I69">
        <v>35.218260206283702</v>
      </c>
      <c r="J69">
        <v>34.612283865793003</v>
      </c>
      <c r="K69">
        <v>1.5892942090454799E-3</v>
      </c>
      <c r="L69">
        <v>-0.26941617935399698</v>
      </c>
      <c r="M69">
        <v>4.0414862961565198E-3</v>
      </c>
      <c r="N69">
        <v>7.7887291398883196</v>
      </c>
      <c r="O69">
        <v>4.1065164802332596E-3</v>
      </c>
      <c r="P69">
        <v>14.6214448753149</v>
      </c>
      <c r="Q69">
        <v>1.5576734382509599E-3</v>
      </c>
      <c r="R69">
        <v>18.356586615299801</v>
      </c>
      <c r="S69">
        <v>0.13991951161031699</v>
      </c>
      <c r="T69">
        <v>127.147765899045</v>
      </c>
      <c r="U69">
        <v>0.111352611733385</v>
      </c>
      <c r="V69" s="14">
        <v>45589.507650462961</v>
      </c>
      <c r="W69">
        <v>2.5</v>
      </c>
      <c r="X69">
        <v>6.3641676668989705E-2</v>
      </c>
      <c r="Y69">
        <v>6.1614432700627698E-2</v>
      </c>
      <c r="Z69" s="96">
        <f>((((N69/1000)+1)/((SMOW!$Z$4/1000)+1))-1)*1000</f>
        <v>18.314257082424845</v>
      </c>
      <c r="AA69" s="96">
        <f>((((P69/1000)+1)/((SMOW!$AA$4/1000)+1))-1)*1000</f>
        <v>35.437295426402393</v>
      </c>
      <c r="AB69" s="96">
        <f>Z69*SMOW!$AN$6</f>
        <v>18.882278994203496</v>
      </c>
      <c r="AC69" s="96">
        <f>AA69*SMOW!$AN$12</f>
        <v>36.494017970747564</v>
      </c>
      <c r="AD69" s="96">
        <f t="shared" ref="AD69" si="183">LN((AB69/1000)+1)*1000</f>
        <v>18.70622155536763</v>
      </c>
      <c r="AE69" s="96">
        <f t="shared" ref="AE69" si="184">LN((AC69/1000)+1)*1000</f>
        <v>35.843881502944939</v>
      </c>
      <c r="AF69" s="96">
        <f>(AD69-SMOW!AN$14*AE69)</f>
        <v>-0.21934787818729973</v>
      </c>
      <c r="AG69" s="97">
        <f t="shared" ref="AG69" si="185">AF69*1000</f>
        <v>-219.34787818729973</v>
      </c>
      <c r="AK69" s="94">
        <v>31</v>
      </c>
      <c r="AL69" s="94">
        <v>0</v>
      </c>
      <c r="AM69" s="94">
        <v>0</v>
      </c>
      <c r="AN69" s="94">
        <v>0</v>
      </c>
    </row>
    <row r="70" spans="1:40" customFormat="1" x14ac:dyDescent="0.25">
      <c r="A70">
        <v>5465</v>
      </c>
      <c r="B70" t="s">
        <v>235</v>
      </c>
      <c r="C70" t="s">
        <v>48</v>
      </c>
      <c r="D70" t="s">
        <v>149</v>
      </c>
      <c r="E70" t="s">
        <v>237</v>
      </c>
      <c r="F70">
        <v>17.627046097165099</v>
      </c>
      <c r="G70">
        <v>17.473491288830001</v>
      </c>
      <c r="H70">
        <v>3.8592053896520599E-3</v>
      </c>
      <c r="I70">
        <v>34.188792196496799</v>
      </c>
      <c r="J70">
        <v>33.617343708725002</v>
      </c>
      <c r="K70">
        <v>1.4871670775308799E-3</v>
      </c>
      <c r="L70">
        <v>-0.27646618937682499</v>
      </c>
      <c r="M70">
        <v>3.86532147356785E-3</v>
      </c>
      <c r="N70">
        <v>7.25234692384951</v>
      </c>
      <c r="O70">
        <v>3.8198608231727999E-3</v>
      </c>
      <c r="P70">
        <v>13.6124592732499</v>
      </c>
      <c r="Q70">
        <v>1.4575782392711499E-3</v>
      </c>
      <c r="R70">
        <v>16.871143369657101</v>
      </c>
      <c r="S70">
        <v>0.13190175642129201</v>
      </c>
      <c r="T70">
        <v>230.889256283321</v>
      </c>
      <c r="U70">
        <v>0.12933743694869801</v>
      </c>
      <c r="V70" s="14">
        <v>45589.642488425925</v>
      </c>
      <c r="W70">
        <v>2.5</v>
      </c>
      <c r="X70">
        <v>0.13533115615840899</v>
      </c>
      <c r="Y70">
        <v>0.13282153235106101</v>
      </c>
      <c r="Z70" s="96">
        <f>((((N70/1000)+1)/((SMOW!$Z$4/1000)+1))-1)*1000</f>
        <v>17.772272793412203</v>
      </c>
      <c r="AA70" s="96">
        <f>((((P70/1000)+1)/((SMOW!$AA$4/1000)+1))-1)*1000</f>
        <v>34.407609598054108</v>
      </c>
      <c r="AB70" s="96">
        <f>Z70*SMOW!$AN$6</f>
        <v>18.323484907741065</v>
      </c>
      <c r="AC70" s="96">
        <f>AA70*SMOW!$AN$12</f>
        <v>35.433627422546486</v>
      </c>
      <c r="AD70" s="96">
        <f t="shared" ref="AD70:AD72" si="186">LN((AB70/1000)+1)*1000</f>
        <v>18.157632786988916</v>
      </c>
      <c r="AE70" s="96">
        <f t="shared" ref="AE70:AE72" si="187">LN((AC70/1000)+1)*1000</f>
        <v>34.820302669831754</v>
      </c>
      <c r="AF70" s="96">
        <f>(AD70-SMOW!AN$14*AE70)</f>
        <v>-0.22748702268225074</v>
      </c>
      <c r="AG70" s="97">
        <f t="shared" ref="AG70:AG72" si="188">AF70*1000</f>
        <v>-227.48702268225074</v>
      </c>
      <c r="AK70" s="94">
        <v>31</v>
      </c>
      <c r="AL70" s="94">
        <v>0</v>
      </c>
      <c r="AM70" s="94">
        <v>0</v>
      </c>
      <c r="AN70" s="94">
        <v>0</v>
      </c>
    </row>
    <row r="71" spans="1:40" customFormat="1" x14ac:dyDescent="0.25">
      <c r="A71">
        <v>5466</v>
      </c>
      <c r="B71" t="s">
        <v>235</v>
      </c>
      <c r="C71" t="s">
        <v>48</v>
      </c>
      <c r="D71" t="s">
        <v>149</v>
      </c>
      <c r="E71" t="s">
        <v>238</v>
      </c>
      <c r="F71">
        <v>17.9061409432339</v>
      </c>
      <c r="G71">
        <v>17.747714085267798</v>
      </c>
      <c r="H71">
        <v>4.16235037457959E-3</v>
      </c>
      <c r="I71">
        <v>34.677100944770103</v>
      </c>
      <c r="J71">
        <v>34.089398243043</v>
      </c>
      <c r="K71">
        <v>1.3856227035112299E-3</v>
      </c>
      <c r="L71">
        <v>-0.25148818705890502</v>
      </c>
      <c r="M71">
        <v>4.2294623534511596E-3</v>
      </c>
      <c r="N71">
        <v>7.52859640031068</v>
      </c>
      <c r="O71">
        <v>4.11991524752915E-3</v>
      </c>
      <c r="P71">
        <v>14.091052577447901</v>
      </c>
      <c r="Q71">
        <v>1.3580542031859299E-3</v>
      </c>
      <c r="R71">
        <v>17.642766314474599</v>
      </c>
      <c r="S71">
        <v>0.15651214375425199</v>
      </c>
      <c r="T71">
        <v>220.39074784806999</v>
      </c>
      <c r="U71">
        <v>8.5743027972978503E-2</v>
      </c>
      <c r="V71" s="14">
        <v>45589.755162037036</v>
      </c>
      <c r="W71">
        <v>2.5</v>
      </c>
      <c r="X71">
        <v>5.2922820215627296E-3</v>
      </c>
      <c r="Y71">
        <v>6.1423840144199399E-3</v>
      </c>
      <c r="Z71" s="96">
        <f>((((N71/1000)+1)/((SMOW!$Z$4/1000)+1))-1)*1000</f>
        <v>18.051407469419132</v>
      </c>
      <c r="AA71" s="96">
        <f>((((P71/1000)+1)/((SMOW!$AA$4/1000)+1))-1)*1000</f>
        <v>34.896021664456711</v>
      </c>
      <c r="AB71" s="96">
        <f>Z71*SMOW!$AN$6</f>
        <v>18.611277025411916</v>
      </c>
      <c r="AC71" s="96">
        <f>AA71*SMOW!$AN$12</f>
        <v>35.9366036941258</v>
      </c>
      <c r="AD71" s="96">
        <f t="shared" si="186"/>
        <v>18.440206509980957</v>
      </c>
      <c r="AE71" s="96">
        <f t="shared" si="187"/>
        <v>35.30594861946372</v>
      </c>
      <c r="AF71" s="96">
        <f>(AD71-SMOW!AN$14*AE71)</f>
        <v>-0.20133436109588843</v>
      </c>
      <c r="AG71" s="97">
        <f t="shared" si="188"/>
        <v>-201.33436109588843</v>
      </c>
      <c r="AH71" s="2">
        <f>AVERAGE(AG69:AG71)</f>
        <v>-216.0564206551463</v>
      </c>
      <c r="AI71">
        <f>STDEV(AG69:AG71)</f>
        <v>13.383411244042938</v>
      </c>
      <c r="AK71" s="94">
        <v>31</v>
      </c>
      <c r="AL71" s="94">
        <v>0</v>
      </c>
      <c r="AM71" s="94">
        <v>0</v>
      </c>
      <c r="AN71" s="94">
        <v>0</v>
      </c>
    </row>
    <row r="72" spans="1:40" customFormat="1" x14ac:dyDescent="0.25">
      <c r="A72">
        <v>5467</v>
      </c>
      <c r="B72" t="s">
        <v>235</v>
      </c>
      <c r="C72" t="s">
        <v>48</v>
      </c>
      <c r="D72" t="s">
        <v>149</v>
      </c>
      <c r="E72" t="s">
        <v>239</v>
      </c>
      <c r="F72">
        <v>17.974127297829899</v>
      </c>
      <c r="G72">
        <v>17.814502286544901</v>
      </c>
      <c r="H72">
        <v>3.9307658168752403E-3</v>
      </c>
      <c r="I72">
        <v>34.829468906849499</v>
      </c>
      <c r="J72">
        <v>34.236648772234098</v>
      </c>
      <c r="K72">
        <v>1.25663091118104E-3</v>
      </c>
      <c r="L72">
        <v>-0.26244826519473502</v>
      </c>
      <c r="M72">
        <v>3.8860617929189498E-3</v>
      </c>
      <c r="N72">
        <v>7.5958896345936404</v>
      </c>
      <c r="O72">
        <v>3.8906916924446098E-3</v>
      </c>
      <c r="P72">
        <v>14.2403890099476</v>
      </c>
      <c r="Q72">
        <v>1.2316288456152701E-3</v>
      </c>
      <c r="R72">
        <v>17.743681573762501</v>
      </c>
      <c r="S72">
        <v>0.15405643061871199</v>
      </c>
      <c r="T72">
        <v>247.60899973598899</v>
      </c>
      <c r="U72">
        <v>0.10730025567293699</v>
      </c>
      <c r="V72" s="14">
        <v>45589.930960648147</v>
      </c>
      <c r="W72">
        <v>2.5</v>
      </c>
      <c r="X72">
        <v>2.0312860077023099E-3</v>
      </c>
      <c r="Y72">
        <v>1.64237521949834E-3</v>
      </c>
      <c r="Z72" s="96">
        <f>((((N72/1000)+1)/((SMOW!$Z$4/1000)+1))-1)*1000</f>
        <v>18.119403526424051</v>
      </c>
      <c r="AA72" s="96">
        <f>((((P72/1000)+1)/((SMOW!$AA$4/1000)+1))-1)*1000</f>
        <v>35.04842186510038</v>
      </c>
      <c r="AB72" s="96">
        <f>Z72*SMOW!$AN$6</f>
        <v>18.681381999536406</v>
      </c>
      <c r="AC72" s="96">
        <f>AA72*SMOW!$AN$12</f>
        <v>36.093548393040145</v>
      </c>
      <c r="AD72" s="96">
        <f t="shared" si="186"/>
        <v>18.509028211999695</v>
      </c>
      <c r="AE72" s="96">
        <f t="shared" si="187"/>
        <v>35.457437437381287</v>
      </c>
      <c r="AF72" s="96">
        <f>(AD72-SMOW!AN$14*AE72)</f>
        <v>-0.21249875493762715</v>
      </c>
      <c r="AG72" s="97">
        <f t="shared" si="188"/>
        <v>-212.49875493762715</v>
      </c>
      <c r="AK72" s="94">
        <v>31</v>
      </c>
      <c r="AL72" s="94">
        <v>0</v>
      </c>
      <c r="AM72" s="94">
        <v>0</v>
      </c>
      <c r="AN72" s="94">
        <v>0</v>
      </c>
    </row>
    <row r="73" spans="1:40" customFormat="1" x14ac:dyDescent="0.25">
      <c r="A73">
        <v>5468</v>
      </c>
      <c r="B73" t="s">
        <v>235</v>
      </c>
      <c r="C73" t="s">
        <v>48</v>
      </c>
      <c r="D73" t="s">
        <v>149</v>
      </c>
      <c r="E73" t="s">
        <v>240</v>
      </c>
      <c r="F73">
        <v>16.658697579515401</v>
      </c>
      <c r="G73">
        <v>16.521463163125901</v>
      </c>
      <c r="H73">
        <v>4.0600143009345401E-3</v>
      </c>
      <c r="I73">
        <v>32.324664865330803</v>
      </c>
      <c r="J73">
        <v>31.813215282477401</v>
      </c>
      <c r="K73">
        <v>1.4622708298420799E-3</v>
      </c>
      <c r="L73">
        <v>-0.27591450602217399</v>
      </c>
      <c r="M73">
        <v>4.1788871049071403E-3</v>
      </c>
      <c r="N73">
        <v>6.2938707111901397</v>
      </c>
      <c r="O73">
        <v>4.0186224892941004E-3</v>
      </c>
      <c r="P73">
        <v>11.7854208226314</v>
      </c>
      <c r="Q73">
        <v>1.4331773300404599E-3</v>
      </c>
      <c r="R73">
        <v>16.008597511011899</v>
      </c>
      <c r="S73">
        <v>0.137628094442594</v>
      </c>
      <c r="T73">
        <v>305.252328205639</v>
      </c>
      <c r="U73">
        <v>0.148966590897504</v>
      </c>
      <c r="V73" s="14">
        <v>45590.50980324074</v>
      </c>
      <c r="W73">
        <v>2.5</v>
      </c>
      <c r="X73">
        <v>7.8800962159924094E-3</v>
      </c>
      <c r="Y73">
        <v>8.3730535191231907E-3</v>
      </c>
      <c r="Z73" s="96">
        <f>((((N73/1000)+1)/((SMOW!$Z$4/1000)+1))-1)*1000</f>
        <v>16.80378608166011</v>
      </c>
      <c r="AA73" s="96">
        <f>((((P73/1000)+1)/((SMOW!$AA$4/1000)+1))-1)*1000</f>
        <v>32.54308784809168</v>
      </c>
      <c r="AB73" s="96">
        <f>Z73*SMOW!$AN$6</f>
        <v>17.324960304139697</v>
      </c>
      <c r="AC73" s="96">
        <f>AA73*SMOW!$AN$12</f>
        <v>33.513506560295724</v>
      </c>
      <c r="AD73" s="96">
        <f t="shared" ref="AD73" si="189">LN((AB73/1000)+1)*1000</f>
        <v>17.176594350774774</v>
      </c>
      <c r="AE73" s="96">
        <f t="shared" ref="AE73" si="190">LN((AC73/1000)+1)*1000</f>
        <v>32.964168811228625</v>
      </c>
      <c r="AF73" s="96">
        <f>(AD73-SMOW!AN$14*AE73)</f>
        <v>-0.22848678155393998</v>
      </c>
      <c r="AG73" s="97">
        <f>AF73*1000</f>
        <v>-228.48678155393998</v>
      </c>
      <c r="AH73" s="2">
        <f>AVERAGE(AG72:AG73)</f>
        <v>-220.49276824578357</v>
      </c>
      <c r="AI73">
        <f>STDEV(AG72:AG73)</f>
        <v>11.305242038185808</v>
      </c>
      <c r="AK73" s="94">
        <v>31</v>
      </c>
      <c r="AL73" s="94">
        <v>0</v>
      </c>
      <c r="AM73" s="94">
        <v>0</v>
      </c>
      <c r="AN73" s="94">
        <v>0</v>
      </c>
    </row>
    <row r="74" spans="1:40" customFormat="1" x14ac:dyDescent="0.25">
      <c r="A74">
        <v>5469</v>
      </c>
      <c r="B74" t="s">
        <v>230</v>
      </c>
      <c r="C74" t="s">
        <v>48</v>
      </c>
      <c r="D74" t="s">
        <v>149</v>
      </c>
      <c r="E74" t="s">
        <v>241</v>
      </c>
      <c r="F74">
        <v>14.593917934789999</v>
      </c>
      <c r="G74">
        <v>14.4884452043322</v>
      </c>
      <c r="H74">
        <v>3.8212378317228603E-2</v>
      </c>
      <c r="I74">
        <v>27.148686585912099</v>
      </c>
      <c r="J74">
        <v>26.7866959373412</v>
      </c>
      <c r="K74">
        <v>2.2299072644289201E-2</v>
      </c>
      <c r="L74">
        <v>0.43563017466220799</v>
      </c>
      <c r="M74">
        <v>1.3613323495972199E-2</v>
      </c>
      <c r="N74">
        <v>4.2204093744757802</v>
      </c>
      <c r="O74">
        <v>2.77901751829767E-2</v>
      </c>
      <c r="P74">
        <v>6.7015068690676696</v>
      </c>
      <c r="Q74">
        <v>1.8844055132215799E-2</v>
      </c>
      <c r="R74">
        <v>224.06774155504101</v>
      </c>
      <c r="S74">
        <v>1.2325211464589201</v>
      </c>
      <c r="T74">
        <v>5047.6007036357296</v>
      </c>
      <c r="U74">
        <v>0.59204883391317997</v>
      </c>
      <c r="V74" s="14">
        <v>45590.688217592593</v>
      </c>
      <c r="W74">
        <v>2.5</v>
      </c>
      <c r="X74">
        <v>3.2751681480701997E-2</v>
      </c>
      <c r="Y74">
        <v>3.2702477206093997E-2</v>
      </c>
      <c r="Z74" s="96">
        <f>((((N74/1000)+1)/((SMOW!$Z$4/1000)+1))-1)*1000</f>
        <v>14.708669139354758</v>
      </c>
      <c r="AA74" s="96">
        <f>((((P74/1000)+1)/((SMOW!$AA$4/1000)+1))-1)*1000</f>
        <v>27.354872932226606</v>
      </c>
      <c r="AB74" s="96">
        <f>Z74*SMOW!$AN$6</f>
        <v>15.164862711753258</v>
      </c>
      <c r="AC74" s="96">
        <f>AA74*SMOW!$AN$12</f>
        <v>28.170581653147917</v>
      </c>
      <c r="AD74" s="96">
        <f t="shared" ref="AD74" si="191">LN((AB74/1000)+1)*1000</f>
        <v>15.051025621022996</v>
      </c>
      <c r="AE74" s="96">
        <f t="shared" ref="AE74" si="192">LN((AC74/1000)+1)*1000</f>
        <v>27.78108872746828</v>
      </c>
      <c r="AF74" s="96">
        <f>(AD74-SMOW!AN$14*AE74)</f>
        <v>0.38261077291974388</v>
      </c>
      <c r="AG74" s="97">
        <f t="shared" ref="AG74" si="193">AF74*1000</f>
        <v>382.61077291974391</v>
      </c>
      <c r="AJ74" t="s">
        <v>242</v>
      </c>
      <c r="AK74" s="94">
        <v>31</v>
      </c>
      <c r="AL74" s="94">
        <v>0</v>
      </c>
      <c r="AM74" s="94">
        <v>0</v>
      </c>
      <c r="AN74" s="94">
        <v>1</v>
      </c>
    </row>
    <row r="75" spans="1:40" customFormat="1" x14ac:dyDescent="0.25">
      <c r="A75">
        <v>5470</v>
      </c>
      <c r="B75" t="s">
        <v>235</v>
      </c>
      <c r="C75" t="s">
        <v>48</v>
      </c>
      <c r="D75" t="s">
        <v>149</v>
      </c>
      <c r="E75" t="s">
        <v>243</v>
      </c>
      <c r="F75">
        <v>17.688635899992899</v>
      </c>
      <c r="G75">
        <v>17.534012263665002</v>
      </c>
      <c r="H75">
        <v>4.8119631652530602E-3</v>
      </c>
      <c r="I75">
        <v>34.281417756228599</v>
      </c>
      <c r="J75">
        <v>33.706903175784603</v>
      </c>
      <c r="K75">
        <v>1.7339269219963499E-3</v>
      </c>
      <c r="L75">
        <v>-0.26323261314921598</v>
      </c>
      <c r="M75">
        <v>4.6084144717383896E-3</v>
      </c>
      <c r="N75">
        <v>7.3133088191556199</v>
      </c>
      <c r="O75">
        <v>4.76290524126609E-3</v>
      </c>
      <c r="P75">
        <v>13.703241944750101</v>
      </c>
      <c r="Q75">
        <v>1.6994285229798599E-3</v>
      </c>
      <c r="R75">
        <v>18.026406421283902</v>
      </c>
      <c r="S75">
        <v>0.1402925254405</v>
      </c>
      <c r="T75">
        <v>149.128579540808</v>
      </c>
      <c r="U75">
        <v>0.127685320602135</v>
      </c>
      <c r="V75" s="14">
        <v>45591.662002314813</v>
      </c>
      <c r="W75">
        <v>2.5</v>
      </c>
      <c r="X75">
        <v>8.2987559132646896E-2</v>
      </c>
      <c r="Y75">
        <v>7.98848641423935E-2</v>
      </c>
      <c r="Z75" s="96">
        <f>((((N75/1000)+1)/((SMOW!$Z$4/1000)+1))-1)*1000</f>
        <v>17.833871385789735</v>
      </c>
      <c r="AA75" s="96">
        <f>((((P75/1000)+1)/((SMOW!$AA$4/1000)+1))-1)*1000</f>
        <v>34.500254755836401</v>
      </c>
      <c r="AB75" s="96">
        <f>Z75*SMOW!$AN$6</f>
        <v>18.386993998046396</v>
      </c>
      <c r="AC75" s="96">
        <f>AA75*SMOW!$AN$12</f>
        <v>35.529035212907672</v>
      </c>
      <c r="AD75" s="96">
        <f t="shared" ref="AD75" si="194">LN((AB75/1000)+1)*1000</f>
        <v>18.219997164236947</v>
      </c>
      <c r="AE75" s="96">
        <f t="shared" ref="AE75" si="195">LN((AC75/1000)+1)*1000</f>
        <v>34.912441260401316</v>
      </c>
      <c r="AF75" s="96">
        <f>(AD75-SMOW!AN$14*AE75)</f>
        <v>-0.21377182125494798</v>
      </c>
      <c r="AG75" s="97">
        <f t="shared" ref="AG75" si="196">AF75*1000</f>
        <v>-213.77182125494798</v>
      </c>
      <c r="AK75" s="94">
        <v>31</v>
      </c>
      <c r="AL75" s="94">
        <v>0</v>
      </c>
      <c r="AM75" s="94">
        <v>0</v>
      </c>
      <c r="AN75" s="94">
        <v>0</v>
      </c>
    </row>
    <row r="76" spans="1:40" customFormat="1" x14ac:dyDescent="0.25">
      <c r="A76">
        <v>5471</v>
      </c>
      <c r="B76" t="s">
        <v>235</v>
      </c>
      <c r="C76" t="s">
        <v>48</v>
      </c>
      <c r="D76" t="s">
        <v>149</v>
      </c>
      <c r="E76" t="s">
        <v>244</v>
      </c>
      <c r="F76">
        <v>16.5262835137273</v>
      </c>
      <c r="G76">
        <v>16.391210098449299</v>
      </c>
      <c r="H76">
        <v>5.2936300402181202E-3</v>
      </c>
      <c r="I76">
        <v>32.051238907590403</v>
      </c>
      <c r="J76">
        <v>31.548315895447701</v>
      </c>
      <c r="K76">
        <v>1.39548518842914E-3</v>
      </c>
      <c r="L76">
        <v>-0.26630069434711401</v>
      </c>
      <c r="M76">
        <v>5.2319221912565999E-3</v>
      </c>
      <c r="N76">
        <v>6.1628066056887603</v>
      </c>
      <c r="O76">
        <v>5.2396615264934899E-3</v>
      </c>
      <c r="P76">
        <v>11.5174349775462</v>
      </c>
      <c r="Q76">
        <v>1.36772046303325E-3</v>
      </c>
      <c r="R76">
        <v>15.238880941685499</v>
      </c>
      <c r="S76">
        <v>0.14875606970990099</v>
      </c>
      <c r="T76">
        <v>396.338189714755</v>
      </c>
      <c r="U76">
        <v>0.16219823578621201</v>
      </c>
      <c r="V76" s="14">
        <v>45591.785949074074</v>
      </c>
      <c r="W76">
        <v>2.5</v>
      </c>
      <c r="X76">
        <v>1.69348114729865E-3</v>
      </c>
      <c r="Y76">
        <v>2.4820842748977702E-3</v>
      </c>
      <c r="Z76" s="96">
        <f>((((N76/1000)+1)/((SMOW!$Z$4/1000)+1))-1)*1000</f>
        <v>16.671353118912435</v>
      </c>
      <c r="AA76" s="96">
        <f>((((P76/1000)+1)/((SMOW!$AA$4/1000)+1))-1)*1000</f>
        <v>32.269604037899136</v>
      </c>
      <c r="AB76" s="96">
        <f>Z76*SMOW!$AN$6</f>
        <v>17.188419895245346</v>
      </c>
      <c r="AC76" s="96">
        <f>AA76*SMOW!$AN$12</f>
        <v>33.231867598750163</v>
      </c>
      <c r="AD76" s="96">
        <f t="shared" ref="AD76" si="197">LN((AB76/1000)+1)*1000</f>
        <v>17.042370206143367</v>
      </c>
      <c r="AE76" s="96">
        <f t="shared" ref="AE76" si="198">LN((AC76/1000)+1)*1000</f>
        <v>32.691625355406572</v>
      </c>
      <c r="AF76" s="96">
        <f>(AD76-SMOW!AN$14*AE76)</f>
        <v>-0.21880798151130421</v>
      </c>
      <c r="AG76" s="97">
        <f t="shared" ref="AG76" si="199">AF76*1000</f>
        <v>-218.80798151130421</v>
      </c>
      <c r="AH76" s="65"/>
      <c r="AI76" s="65"/>
      <c r="AK76" s="94">
        <v>31</v>
      </c>
      <c r="AL76" s="94">
        <v>0</v>
      </c>
      <c r="AM76" s="94">
        <v>0</v>
      </c>
      <c r="AN76" s="94">
        <v>0</v>
      </c>
    </row>
    <row r="77" spans="1:40" customFormat="1" x14ac:dyDescent="0.25">
      <c r="A77">
        <v>5472</v>
      </c>
      <c r="B77" t="s">
        <v>235</v>
      </c>
      <c r="C77" t="s">
        <v>48</v>
      </c>
      <c r="D77" t="s">
        <v>149</v>
      </c>
      <c r="E77" t="s">
        <v>245</v>
      </c>
      <c r="F77">
        <v>17.352111391663801</v>
      </c>
      <c r="G77">
        <v>17.203282148492502</v>
      </c>
      <c r="H77">
        <v>5.4171588142896999E-3</v>
      </c>
      <c r="I77">
        <v>33.664385733722902</v>
      </c>
      <c r="J77">
        <v>33.110144731892703</v>
      </c>
      <c r="K77">
        <v>2.00316961306116E-3</v>
      </c>
      <c r="L77">
        <v>-0.27887426994680897</v>
      </c>
      <c r="M77">
        <v>5.2166566402484299E-3</v>
      </c>
      <c r="N77">
        <v>6.9802151753576203</v>
      </c>
      <c r="O77">
        <v>5.3619309257555599E-3</v>
      </c>
      <c r="P77">
        <v>13.098486458613101</v>
      </c>
      <c r="Q77">
        <v>1.9633143321197998E-3</v>
      </c>
      <c r="R77">
        <v>16.5380115882874</v>
      </c>
      <c r="S77">
        <v>0.156333113726909</v>
      </c>
      <c r="T77">
        <v>204.05152717199601</v>
      </c>
      <c r="U77">
        <v>0.17558385833579099</v>
      </c>
      <c r="V77" s="14">
        <v>45592.598854166667</v>
      </c>
      <c r="W77">
        <v>2.5</v>
      </c>
      <c r="X77">
        <v>6.6658133032324998E-2</v>
      </c>
      <c r="Y77">
        <v>6.2993618701270807E-2</v>
      </c>
      <c r="Z77" s="96">
        <f>((((N77/1000)+1)/((SMOW!$Z$4/1000)+1))-1)*1000</f>
        <v>17.497298851670841</v>
      </c>
      <c r="AA77" s="96">
        <f>((((P77/1000)+1)/((SMOW!$AA$4/1000)+1))-1)*1000</f>
        <v>33.883092179465947</v>
      </c>
      <c r="AB77" s="96">
        <f>Z77*SMOW!$AN$6</f>
        <v>18.039982570696836</v>
      </c>
      <c r="AC77" s="96">
        <f>AA77*SMOW!$AN$12</f>
        <v>34.893469155116598</v>
      </c>
      <c r="AD77" s="96">
        <f t="shared" ref="AD77" si="200">LN((AB77/1000)+1)*1000</f>
        <v>17.879192966786384</v>
      </c>
      <c r="AE77" s="96">
        <f t="shared" ref="AE77" si="201">LN((AC77/1000)+1)*1000</f>
        <v>34.298493067301656</v>
      </c>
      <c r="AF77" s="96">
        <f>(AD77-SMOW!AN$14*AE77)</f>
        <v>-0.23041137274888968</v>
      </c>
      <c r="AG77" s="97">
        <f t="shared" ref="AG77" si="202">AF77*1000</f>
        <v>-230.41137274888968</v>
      </c>
      <c r="AH77" s="2">
        <f>AVERAGE(AG75:AG77)</f>
        <v>-220.99705850504731</v>
      </c>
      <c r="AI77">
        <f>STDEV(AG75:AG77)</f>
        <v>8.5330365077905164</v>
      </c>
      <c r="AK77" s="94">
        <v>31</v>
      </c>
      <c r="AL77" s="94">
        <v>0</v>
      </c>
      <c r="AM77" s="94">
        <v>0</v>
      </c>
      <c r="AN77" s="94">
        <v>0</v>
      </c>
    </row>
    <row r="78" spans="1:40" customFormat="1" x14ac:dyDescent="0.25">
      <c r="A78">
        <v>5473</v>
      </c>
      <c r="B78" t="s">
        <v>235</v>
      </c>
      <c r="C78" t="s">
        <v>48</v>
      </c>
      <c r="D78" t="s">
        <v>149</v>
      </c>
      <c r="E78" t="s">
        <v>246</v>
      </c>
      <c r="F78">
        <v>16.668257356966901</v>
      </c>
      <c r="G78">
        <v>16.5308662238265</v>
      </c>
      <c r="H78">
        <v>4.2425708035639803E-3</v>
      </c>
      <c r="I78">
        <v>32.321185437152202</v>
      </c>
      <c r="J78">
        <v>31.809844805363099</v>
      </c>
      <c r="K78">
        <v>1.3218468602222101E-3</v>
      </c>
      <c r="L78">
        <v>-0.26473183340517298</v>
      </c>
      <c r="M78">
        <v>4.21084065863578E-3</v>
      </c>
      <c r="N78">
        <v>6.3033330267909502</v>
      </c>
      <c r="O78">
        <v>4.1993178299155999E-3</v>
      </c>
      <c r="P78">
        <v>11.782010621534999</v>
      </c>
      <c r="Q78">
        <v>1.2955472510271201E-3</v>
      </c>
      <c r="R78">
        <v>15.258566031672499</v>
      </c>
      <c r="S78">
        <v>0.13287718008628499</v>
      </c>
      <c r="T78">
        <v>300.01274017498298</v>
      </c>
      <c r="U78">
        <v>0.13157723133399801</v>
      </c>
      <c r="V78" s="14">
        <v>45592.710127314815</v>
      </c>
      <c r="W78">
        <v>2.5</v>
      </c>
      <c r="X78">
        <v>7.4635171677248802E-3</v>
      </c>
      <c r="Y78">
        <v>8.4071477736000298E-3</v>
      </c>
      <c r="Z78" s="96">
        <f>((((N78/1000)+1)/((SMOW!$Z$4/1000)+1))-1)*1000</f>
        <v>16.813347223398225</v>
      </c>
      <c r="AA78" s="96">
        <f>((((P78/1000)+1)/((SMOW!$AA$4/1000)+1))-1)*1000</f>
        <v>32.539607683722991</v>
      </c>
      <c r="AB78" s="96">
        <f>Z78*SMOW!$AN$6</f>
        <v>17.334817987418344</v>
      </c>
      <c r="AC78" s="96">
        <f>AA78*SMOW!$AN$12</f>
        <v>33.509922619154509</v>
      </c>
      <c r="AD78" s="96">
        <f t="shared" ref="AD78" si="203">LN((AB78/1000)+1)*1000</f>
        <v>17.186284111573137</v>
      </c>
      <c r="AE78" s="96">
        <f t="shared" ref="AE78" si="204">LN((AC78/1000)+1)*1000</f>
        <v>32.960701079716145</v>
      </c>
      <c r="AF78" s="96">
        <f>(AD78-SMOW!AN$14*AE78)</f>
        <v>-0.21696605851698791</v>
      </c>
      <c r="AG78" s="97">
        <f>AF78*1000</f>
        <v>-216.96605851698791</v>
      </c>
      <c r="AH78" s="2">
        <f>AVERAGE(AG67:AG68,AG78)</f>
        <v>-209.12434429946222</v>
      </c>
      <c r="AI78">
        <f>STDEV(AG67:AG68,AG78)</f>
        <v>8.1259833019526173</v>
      </c>
      <c r="AK78" s="94">
        <v>31</v>
      </c>
      <c r="AL78" s="94">
        <v>0</v>
      </c>
      <c r="AM78" s="94">
        <v>0</v>
      </c>
      <c r="AN78" s="94">
        <v>0</v>
      </c>
    </row>
    <row r="79" spans="1:40" customFormat="1" x14ac:dyDescent="0.25">
      <c r="A79">
        <v>5474</v>
      </c>
      <c r="B79" t="s">
        <v>235</v>
      </c>
      <c r="C79" t="s">
        <v>48</v>
      </c>
      <c r="D79" t="s">
        <v>149</v>
      </c>
      <c r="E79" t="s">
        <v>249</v>
      </c>
      <c r="F79">
        <v>17.6004404435004</v>
      </c>
      <c r="G79">
        <v>17.4473459605965</v>
      </c>
      <c r="H79">
        <v>4.9894748234686299E-3</v>
      </c>
      <c r="I79">
        <v>34.123699035817403</v>
      </c>
      <c r="J79">
        <v>33.554400400222598</v>
      </c>
      <c r="K79">
        <v>2.2634544568181101E-3</v>
      </c>
      <c r="L79">
        <v>-0.269377450721074</v>
      </c>
      <c r="M79">
        <v>4.43792572493335E-3</v>
      </c>
      <c r="N79">
        <v>7.2260125146000203</v>
      </c>
      <c r="O79">
        <v>4.9386071696192304E-3</v>
      </c>
      <c r="P79">
        <v>13.5486612131896</v>
      </c>
      <c r="Q79">
        <v>2.2184205202565601E-3</v>
      </c>
      <c r="R79">
        <v>17.769636481947401</v>
      </c>
      <c r="S79">
        <v>0.128904365934292</v>
      </c>
      <c r="T79">
        <v>209.19725650516401</v>
      </c>
      <c r="U79">
        <v>8.2382050942662904E-2</v>
      </c>
      <c r="V79" s="14">
        <v>45592.820243055554</v>
      </c>
      <c r="W79">
        <v>2.5</v>
      </c>
      <c r="X79">
        <v>3.8194059621069901E-3</v>
      </c>
      <c r="Y79">
        <v>3.0011025018525299E-3</v>
      </c>
      <c r="Z79" s="96">
        <f>((((N79/1000)+1)/((SMOW!$Z$4/1000)+1))-1)*1000</f>
        <v>17.745663342824791</v>
      </c>
      <c r="AA79" s="96">
        <f>((((P79/1000)+1)/((SMOW!$AA$4/1000)+1))-1)*1000</f>
        <v>34.342502664728599</v>
      </c>
      <c r="AB79" s="96">
        <f>Z79*SMOW!$AN$6</f>
        <v>18.296050157447198</v>
      </c>
      <c r="AC79" s="96">
        <f>AA79*SMOW!$AN$12</f>
        <v>35.366579032814371</v>
      </c>
      <c r="AD79" s="96">
        <f t="shared" ref="AD79" si="205">LN((AB79/1000)+1)*1000</f>
        <v>18.130691328534557</v>
      </c>
      <c r="AE79" s="96">
        <f t="shared" ref="AE79" si="206">LN((AC79/1000)+1)*1000</f>
        <v>34.755546649867632</v>
      </c>
      <c r="AF79" s="96">
        <f>(AD79-SMOW!AN$14*AE79)</f>
        <v>-0.22023730259555307</v>
      </c>
      <c r="AG79" s="97">
        <f t="shared" ref="AG79" si="207">AF79*1000</f>
        <v>-220.23730259555307</v>
      </c>
      <c r="AJ79" s="42"/>
      <c r="AK79" s="94">
        <v>31</v>
      </c>
      <c r="AL79" s="94">
        <v>0</v>
      </c>
      <c r="AM79" s="94">
        <v>0</v>
      </c>
      <c r="AN79" s="94">
        <v>0</v>
      </c>
    </row>
    <row r="80" spans="1:40" customFormat="1" x14ac:dyDescent="0.25">
      <c r="A80">
        <v>5475</v>
      </c>
      <c r="B80" t="s">
        <v>235</v>
      </c>
      <c r="C80" t="s">
        <v>48</v>
      </c>
      <c r="D80" t="s">
        <v>149</v>
      </c>
      <c r="E80" t="s">
        <v>250</v>
      </c>
      <c r="F80">
        <v>16.991248933175399</v>
      </c>
      <c r="G80">
        <v>16.8485115575874</v>
      </c>
      <c r="H80">
        <v>6.0334793653203499E-3</v>
      </c>
      <c r="I80">
        <v>32.964583753172299</v>
      </c>
      <c r="J80">
        <v>32.432904468714497</v>
      </c>
      <c r="K80">
        <v>3.57948965226595E-3</v>
      </c>
      <c r="L80">
        <v>-0.276062001893909</v>
      </c>
      <c r="M80">
        <v>5.4086423693826303E-3</v>
      </c>
      <c r="N80">
        <v>6.6230317065974704</v>
      </c>
      <c r="O80">
        <v>5.9719680939516297E-3</v>
      </c>
      <c r="P80">
        <v>12.4126078145372</v>
      </c>
      <c r="Q80">
        <v>3.5082717360278202E-3</v>
      </c>
      <c r="R80">
        <v>15.172399711055901</v>
      </c>
      <c r="S80">
        <v>0.19692506523914299</v>
      </c>
      <c r="T80">
        <v>207.446988614915</v>
      </c>
      <c r="U80">
        <v>0.135060033844595</v>
      </c>
      <c r="V80" s="14">
        <v>45593.502858796295</v>
      </c>
      <c r="W80">
        <v>2.5</v>
      </c>
      <c r="X80">
        <v>0.203761730318608</v>
      </c>
      <c r="Y80">
        <v>0.20047664781414001</v>
      </c>
      <c r="Z80" s="96">
        <f>((((N80/1000)+1)/((SMOW!$Z$4/1000)+1))-1)*1000</f>
        <v>17.136384894096413</v>
      </c>
      <c r="AA80" s="96">
        <f>((((P80/1000)+1)/((SMOW!$AA$4/1000)+1))-1)*1000</f>
        <v>33.183142132283685</v>
      </c>
      <c r="AB80" s="96">
        <f>Z80*SMOW!$AN$6</f>
        <v>17.667874763694261</v>
      </c>
      <c r="AC80" s="96">
        <f>AA80*SMOW!$AN$12</f>
        <v>34.172646945262976</v>
      </c>
      <c r="AD80" s="96">
        <f t="shared" ref="AD80" si="208">LN((AB80/1000)+1)*1000</f>
        <v>17.513612208421311</v>
      </c>
      <c r="AE80" s="96">
        <f t="shared" ref="AE80" si="209">LN((AC80/1000)+1)*1000</f>
        <v>33.601732114709229</v>
      </c>
      <c r="AF80" s="96">
        <f>(AD80-SMOW!AN$14*AE80)</f>
        <v>-0.22810234814516406</v>
      </c>
      <c r="AG80" s="97">
        <f t="shared" ref="AG80" si="210">AF80*1000</f>
        <v>-228.10234814516406</v>
      </c>
      <c r="AJ80" t="s">
        <v>257</v>
      </c>
      <c r="AK80" s="94">
        <v>31</v>
      </c>
      <c r="AL80" s="94">
        <v>0</v>
      </c>
      <c r="AM80" s="94">
        <v>0</v>
      </c>
      <c r="AN80" s="94">
        <v>0</v>
      </c>
    </row>
    <row r="81" spans="1:40" customFormat="1" x14ac:dyDescent="0.25">
      <c r="A81">
        <v>5476</v>
      </c>
      <c r="B81" t="s">
        <v>235</v>
      </c>
      <c r="C81" t="s">
        <v>48</v>
      </c>
      <c r="D81" t="s">
        <v>149</v>
      </c>
      <c r="E81" t="s">
        <v>251</v>
      </c>
      <c r="F81">
        <v>16.945418390097</v>
      </c>
      <c r="G81">
        <v>16.8034459417341</v>
      </c>
      <c r="H81">
        <v>4.8933974253073101E-3</v>
      </c>
      <c r="I81">
        <v>32.8152917987452</v>
      </c>
      <c r="J81">
        <v>32.288366565906699</v>
      </c>
      <c r="K81">
        <v>1.3143730352103899E-3</v>
      </c>
      <c r="L81">
        <v>-0.24481160506468599</v>
      </c>
      <c r="M81">
        <v>4.8467329622371496E-3</v>
      </c>
      <c r="N81">
        <v>6.5776684055201304</v>
      </c>
      <c r="O81">
        <v>4.8435092797237201E-3</v>
      </c>
      <c r="P81">
        <v>12.2662861891063</v>
      </c>
      <c r="Q81">
        <v>1.2882221260515001E-3</v>
      </c>
      <c r="R81">
        <v>15.6253502795857</v>
      </c>
      <c r="S81">
        <v>0.138910136909844</v>
      </c>
      <c r="T81">
        <v>251.26726004933801</v>
      </c>
      <c r="U81">
        <v>6.6767657913041706E-2</v>
      </c>
      <c r="V81" s="14">
        <v>45593.631747685184</v>
      </c>
      <c r="W81">
        <v>2.5</v>
      </c>
      <c r="X81">
        <v>8.9285319891332796E-4</v>
      </c>
      <c r="Y81">
        <v>1.2157785931903801E-3</v>
      </c>
      <c r="Z81" s="96">
        <f>((((N81/1000)+1)/((SMOW!$Z$4/1000)+1))-1)*1000</f>
        <v>17.090547810489909</v>
      </c>
      <c r="AA81" s="96">
        <f>((((P81/1000)+1)/((SMOW!$AA$4/1000)+1))-1)*1000</f>
        <v>33.033818590125328</v>
      </c>
      <c r="AB81" s="96">
        <f>Z81*SMOW!$AN$6</f>
        <v>17.620616029854098</v>
      </c>
      <c r="AC81" s="96">
        <f>AA81*SMOW!$AN$12</f>
        <v>34.018870649261487</v>
      </c>
      <c r="AD81" s="96">
        <f t="shared" ref="AD81" si="211">LN((AB81/1000)+1)*1000</f>
        <v>17.467172861800616</v>
      </c>
      <c r="AE81" s="96">
        <f t="shared" ref="AE81" si="212">LN((AC81/1000)+1)*1000</f>
        <v>33.453026064058967</v>
      </c>
      <c r="AF81" s="96">
        <f>(AD81-SMOW!AN$14*AE81)</f>
        <v>-0.19602490002251827</v>
      </c>
      <c r="AG81" s="97">
        <f t="shared" ref="AG81" si="213">AF81*1000</f>
        <v>-196.02490002251827</v>
      </c>
      <c r="AH81" s="2">
        <f>AVERAGE(AG80:AG81)</f>
        <v>-212.06362408384115</v>
      </c>
      <c r="AI81" s="25">
        <f>STDEV(AG80:AG81)</f>
        <v>22.682181090682526</v>
      </c>
      <c r="AJ81" t="s">
        <v>252</v>
      </c>
      <c r="AK81" s="94">
        <v>31</v>
      </c>
      <c r="AL81" s="94">
        <v>0</v>
      </c>
      <c r="AM81" s="94">
        <v>0</v>
      </c>
      <c r="AN81" s="94">
        <v>0</v>
      </c>
    </row>
    <row r="82" spans="1:40" customFormat="1" x14ac:dyDescent="0.25">
      <c r="A82">
        <v>5477</v>
      </c>
      <c r="B82" t="s">
        <v>235</v>
      </c>
      <c r="C82" t="s">
        <v>48</v>
      </c>
      <c r="D82" t="s">
        <v>149</v>
      </c>
      <c r="E82" t="s">
        <v>253</v>
      </c>
      <c r="F82">
        <v>17.495441333926799</v>
      </c>
      <c r="G82">
        <v>17.344157756188299</v>
      </c>
      <c r="H82">
        <v>4.0365323272655001E-3</v>
      </c>
      <c r="I82">
        <v>33.899321255555002</v>
      </c>
      <c r="J82">
        <v>33.337403094770004</v>
      </c>
      <c r="K82">
        <v>1.19550281348116E-3</v>
      </c>
      <c r="L82">
        <v>-0.25799107785021502</v>
      </c>
      <c r="M82">
        <v>3.9711354138479201E-3</v>
      </c>
      <c r="N82">
        <v>7.1220838700652003</v>
      </c>
      <c r="O82">
        <v>3.9953799141493598E-3</v>
      </c>
      <c r="P82">
        <v>13.328747677697701</v>
      </c>
      <c r="Q82">
        <v>1.1717169592079799E-3</v>
      </c>
      <c r="R82">
        <v>16.791081844352199</v>
      </c>
      <c r="S82">
        <v>0.13819313323754501</v>
      </c>
      <c r="T82">
        <v>174.762786268018</v>
      </c>
      <c r="U82">
        <v>8.4365682978846002E-2</v>
      </c>
      <c r="V82" s="14">
        <v>45593.785451388889</v>
      </c>
      <c r="W82">
        <v>2.5</v>
      </c>
      <c r="X82">
        <v>4.0561222863492702E-2</v>
      </c>
      <c r="Y82">
        <v>3.8682522517711801E-2</v>
      </c>
      <c r="Z82" s="96">
        <f>((((N82/1000)+1)/((SMOW!$Z$4/1000)+1))-1)*1000</f>
        <v>17.640649248710673</v>
      </c>
      <c r="AA82" s="96">
        <f>((((P82/1000)+1)/((SMOW!$AA$4/1000)+1))-1)*1000</f>
        <v>34.118077409804656</v>
      </c>
      <c r="AB82" s="96">
        <f>Z82*SMOW!$AN$6</f>
        <v>18.187779021224632</v>
      </c>
      <c r="AC82" s="96">
        <f>AA82*SMOW!$AN$12</f>
        <v>35.135461528283201</v>
      </c>
      <c r="AD82" s="96">
        <f t="shared" ref="AD82" si="214">LN((AB82/1000)+1)*1000</f>
        <v>18.024359881386989</v>
      </c>
      <c r="AE82" s="96">
        <f t="shared" ref="AE82" si="215">LN((AC82/1000)+1)*1000</f>
        <v>34.532298856855697</v>
      </c>
      <c r="AF82" s="96">
        <f>(AD82-SMOW!AN$14*AE82)</f>
        <v>-0.20869391503282131</v>
      </c>
      <c r="AG82" s="97">
        <f t="shared" ref="AG82" si="216">AF82*1000</f>
        <v>-208.69391503282131</v>
      </c>
      <c r="AK82" s="94">
        <v>31</v>
      </c>
      <c r="AL82" s="94">
        <v>0</v>
      </c>
      <c r="AM82" s="94">
        <v>0</v>
      </c>
      <c r="AN82" s="94">
        <v>0</v>
      </c>
    </row>
    <row r="83" spans="1:40" customFormat="1" x14ac:dyDescent="0.25">
      <c r="A83">
        <v>5478</v>
      </c>
      <c r="B83" t="s">
        <v>235</v>
      </c>
      <c r="C83" t="s">
        <v>48</v>
      </c>
      <c r="D83" t="s">
        <v>149</v>
      </c>
      <c r="E83" t="s">
        <v>254</v>
      </c>
      <c r="F83">
        <v>17.355181289426799</v>
      </c>
      <c r="G83">
        <v>17.206299877540701</v>
      </c>
      <c r="H83">
        <v>4.3493813499581296E-3</v>
      </c>
      <c r="I83">
        <v>33.616880721533697</v>
      </c>
      <c r="J83">
        <v>33.064185841232998</v>
      </c>
      <c r="K83">
        <v>1.46232408595146E-3</v>
      </c>
      <c r="L83">
        <v>-0.25159024663034302</v>
      </c>
      <c r="M83">
        <v>4.0916574149678997E-3</v>
      </c>
      <c r="N83">
        <v>6.9832537755388202</v>
      </c>
      <c r="O83">
        <v>4.3050394436855502E-3</v>
      </c>
      <c r="P83">
        <v>13.0519266113239</v>
      </c>
      <c r="Q83">
        <v>1.43322952656218E-3</v>
      </c>
      <c r="R83">
        <v>16.780164461047399</v>
      </c>
      <c r="S83">
        <v>0.15628764004583201</v>
      </c>
      <c r="T83">
        <v>172.781559903154</v>
      </c>
      <c r="U83">
        <v>8.3988076405075995E-2</v>
      </c>
      <c r="V83" s="14">
        <v>45593.969340277778</v>
      </c>
      <c r="W83">
        <v>2.5</v>
      </c>
      <c r="X83">
        <v>2.5098076120871001E-2</v>
      </c>
      <c r="Y83">
        <v>2.3821112524641499E-2</v>
      </c>
      <c r="Z83" s="96">
        <f>((((N83/1000)+1)/((SMOW!$Z$4/1000)+1))-1)*1000</f>
        <v>17.500369187542386</v>
      </c>
      <c r="AA83" s="96">
        <f>((((P83/1000)+1)/((SMOW!$AA$4/1000)+1))-1)*1000</f>
        <v>33.83557711599461</v>
      </c>
      <c r="AB83" s="96">
        <f>Z83*SMOW!$AN$6</f>
        <v>18.043148133911959</v>
      </c>
      <c r="AC83" s="96">
        <f>AA83*SMOW!$AN$12</f>
        <v>34.844537216058058</v>
      </c>
      <c r="AD83" s="96">
        <f t="shared" ref="AD83" si="217">LN((AB83/1000)+1)*1000</f>
        <v>17.882302430410316</v>
      </c>
      <c r="AE83" s="96">
        <f t="shared" ref="AE83" si="218">LN((AC83/1000)+1)*1000</f>
        <v>34.251209846993454</v>
      </c>
      <c r="AF83" s="96">
        <f>(AD83-SMOW!AN$14*AE83)</f>
        <v>-0.20233636880222861</v>
      </c>
      <c r="AG83" s="97">
        <f t="shared" ref="AG83" si="219">AF83*1000</f>
        <v>-202.33636880222861</v>
      </c>
      <c r="AH83" s="2">
        <f>AVERAGE(AG82:AG83)</f>
        <v>-205.51514191752494</v>
      </c>
      <c r="AI83">
        <f>STDEV(AG82:AG83)</f>
        <v>4.4954640513590745</v>
      </c>
      <c r="AK83" s="94">
        <v>31</v>
      </c>
      <c r="AL83" s="94">
        <v>0</v>
      </c>
      <c r="AM83" s="94">
        <v>0</v>
      </c>
      <c r="AN83" s="94">
        <v>0</v>
      </c>
    </row>
    <row r="84" spans="1:40" customFormat="1" x14ac:dyDescent="0.25">
      <c r="A84">
        <v>5479</v>
      </c>
      <c r="B84" t="s">
        <v>235</v>
      </c>
      <c r="C84" t="s">
        <v>48</v>
      </c>
      <c r="D84" t="s">
        <v>149</v>
      </c>
      <c r="E84" t="s">
        <v>255</v>
      </c>
      <c r="F84">
        <v>16.883138484020101</v>
      </c>
      <c r="G84">
        <v>16.742202021521901</v>
      </c>
      <c r="H84">
        <v>4.3923452132557097E-3</v>
      </c>
      <c r="I84">
        <v>32.7495688556712</v>
      </c>
      <c r="J84">
        <v>32.224729764596901</v>
      </c>
      <c r="K84">
        <v>1.7801268253415201E-3</v>
      </c>
      <c r="L84">
        <v>-0.27245529418526498</v>
      </c>
      <c r="M84">
        <v>4.3068819980546002E-3</v>
      </c>
      <c r="N84">
        <v>6.5160234425616901</v>
      </c>
      <c r="O84">
        <v>4.3475652907592702E-3</v>
      </c>
      <c r="P84">
        <v>12.2018708768708</v>
      </c>
      <c r="Q84">
        <v>1.74470922801019E-3</v>
      </c>
      <c r="R84">
        <v>14.668223420472</v>
      </c>
      <c r="S84">
        <v>0.15617806585364399</v>
      </c>
      <c r="T84">
        <v>224.116651665115</v>
      </c>
      <c r="U84">
        <v>0.14012739008201699</v>
      </c>
      <c r="V84" s="14">
        <v>45594.534675925926</v>
      </c>
      <c r="W84">
        <v>2.5</v>
      </c>
      <c r="X84">
        <v>2.1569061635453399E-2</v>
      </c>
      <c r="Y84">
        <v>2.0242633145969101E-2</v>
      </c>
      <c r="Z84" s="96">
        <f>((((N84/1000)+1)/((SMOW!$Z$4/1000)+1))-1)*1000</f>
        <v>17.028259016377724</v>
      </c>
      <c r="AA84" s="96">
        <f>((((P84/1000)+1)/((SMOW!$AA$4/1000)+1))-1)*1000</f>
        <v>32.968081741153732</v>
      </c>
      <c r="AB84" s="96">
        <f>Z84*SMOW!$AN$6</f>
        <v>17.556395331010275</v>
      </c>
      <c r="AC84" s="96">
        <f>AA84*SMOW!$AN$12</f>
        <v>33.951173560111663</v>
      </c>
      <c r="AD84" s="96">
        <f t="shared" ref="AD84" si="220">LN((AB84/1000)+1)*1000</f>
        <v>17.404062185425296</v>
      </c>
      <c r="AE84" s="96">
        <f t="shared" ref="AE84" si="221">LN((AC84/1000)+1)*1000</f>
        <v>33.387554042968986</v>
      </c>
      <c r="AF84" s="96">
        <f>(AD84-SMOW!AN$14*AE84)</f>
        <v>-0.22456634926232866</v>
      </c>
      <c r="AG84" s="97">
        <f t="shared" ref="AG84" si="222">AF84*1000</f>
        <v>-224.56634926232866</v>
      </c>
      <c r="AK84" s="94">
        <v>31</v>
      </c>
      <c r="AL84" s="94">
        <v>0</v>
      </c>
      <c r="AM84" s="94">
        <v>0</v>
      </c>
      <c r="AN84" s="94">
        <v>0</v>
      </c>
    </row>
    <row r="85" spans="1:40" customFormat="1" x14ac:dyDescent="0.25">
      <c r="A85">
        <v>5480</v>
      </c>
      <c r="B85" t="s">
        <v>235</v>
      </c>
      <c r="C85" t="s">
        <v>48</v>
      </c>
      <c r="D85" t="s">
        <v>149</v>
      </c>
      <c r="E85" t="s">
        <v>256</v>
      </c>
      <c r="F85">
        <v>16.5099568863866</v>
      </c>
      <c r="G85">
        <v>16.3751488121211</v>
      </c>
      <c r="H85">
        <v>5.09909611552028E-3</v>
      </c>
      <c r="I85">
        <v>31.9741550482767</v>
      </c>
      <c r="J85">
        <v>31.473623135212002</v>
      </c>
      <c r="K85">
        <v>1.69639080612506E-3</v>
      </c>
      <c r="L85">
        <v>-0.242924203270907</v>
      </c>
      <c r="M85">
        <v>5.1830349474972E-3</v>
      </c>
      <c r="N85">
        <v>6.14664642817635</v>
      </c>
      <c r="O85">
        <v>5.0471108735261998E-3</v>
      </c>
      <c r="P85">
        <v>11.441884787098701</v>
      </c>
      <c r="Q85">
        <v>1.66263922975979E-3</v>
      </c>
      <c r="R85">
        <v>14.1707410427873</v>
      </c>
      <c r="S85">
        <v>0.13761024172945799</v>
      </c>
      <c r="T85">
        <v>96.746075595698102</v>
      </c>
      <c r="U85">
        <v>6.4442361476663698E-2</v>
      </c>
      <c r="V85" s="14">
        <v>45594.66511574074</v>
      </c>
      <c r="W85">
        <v>2.5</v>
      </c>
      <c r="X85">
        <v>3.3928691456700698E-4</v>
      </c>
      <c r="Y85">
        <v>6.0021082360834797E-4</v>
      </c>
      <c r="Z85" s="96">
        <f>((((N85/1000)+1)/((SMOW!$Z$4/1000)+1))-1)*1000</f>
        <v>16.655024161580378</v>
      </c>
      <c r="AA85" s="96">
        <f>((((P85/1000)+1)/((SMOW!$AA$4/1000)+1))-1)*1000</f>
        <v>32.192503868904154</v>
      </c>
      <c r="AB85" s="96">
        <f>Z85*SMOW!$AN$6</f>
        <v>17.171584490640033</v>
      </c>
      <c r="AC85" s="96">
        <f>AA85*SMOW!$AN$12</f>
        <v>33.152468341019166</v>
      </c>
      <c r="AD85" s="96">
        <f t="shared" ref="AD85" si="223">LN((AB85/1000)+1)*1000</f>
        <v>17.025819148739959</v>
      </c>
      <c r="AE85" s="96">
        <f t="shared" ref="AE85" si="224">LN((AC85/1000)+1)*1000</f>
        <v>32.614776865617763</v>
      </c>
      <c r="AF85" s="96">
        <f>(AD85-SMOW!AN$14*AE85)</f>
        <v>-0.19478303630621951</v>
      </c>
      <c r="AG85" s="97">
        <f t="shared" ref="AG85" si="225">AF85*1000</f>
        <v>-194.78303630621951</v>
      </c>
      <c r="AH85" s="2">
        <f>AVERAGE(AG80:AG81:AG85)</f>
        <v>-209.0844862618801</v>
      </c>
      <c r="AI85" s="2">
        <f>STDEV(AG80:AG81,AG85)</f>
        <v>18.888627288096405</v>
      </c>
      <c r="AJ85" t="s">
        <v>259</v>
      </c>
      <c r="AK85" s="94">
        <v>31</v>
      </c>
      <c r="AL85" s="94">
        <v>0</v>
      </c>
      <c r="AM85" s="94">
        <v>0</v>
      </c>
      <c r="AN85" s="94">
        <v>0</v>
      </c>
    </row>
    <row r="86" spans="1:40" customFormat="1" x14ac:dyDescent="0.25">
      <c r="A86">
        <v>5481</v>
      </c>
      <c r="B86" t="s">
        <v>235</v>
      </c>
      <c r="C86" t="s">
        <v>48</v>
      </c>
      <c r="D86" t="s">
        <v>149</v>
      </c>
      <c r="E86" t="s">
        <v>258</v>
      </c>
      <c r="F86">
        <v>16.9436506168196</v>
      </c>
      <c r="G86">
        <v>16.8017078588339</v>
      </c>
      <c r="H86">
        <v>3.3855091863956698E-3</v>
      </c>
      <c r="I86">
        <v>32.848861288196602</v>
      </c>
      <c r="J86">
        <v>32.320868938435702</v>
      </c>
      <c r="K86">
        <v>1.2428045506255199E-3</v>
      </c>
      <c r="L86">
        <v>-0.26371094066020201</v>
      </c>
      <c r="M86">
        <v>3.25192541302899E-3</v>
      </c>
      <c r="N86">
        <v>6.5759186546764798</v>
      </c>
      <c r="O86">
        <v>3.3509939487215501E-3</v>
      </c>
      <c r="P86">
        <v>12.299187776337</v>
      </c>
      <c r="Q86">
        <v>1.2180775758383301E-3</v>
      </c>
      <c r="R86">
        <v>15.5005347592313</v>
      </c>
      <c r="S86">
        <v>0.10975577007777999</v>
      </c>
      <c r="T86">
        <v>116.48581880462</v>
      </c>
      <c r="U86">
        <v>6.7374223088888102E-2</v>
      </c>
      <c r="V86" s="14">
        <v>45594.805868055555</v>
      </c>
      <c r="W86">
        <v>2.5</v>
      </c>
      <c r="X86">
        <v>1.63784227529645E-2</v>
      </c>
      <c r="Y86">
        <v>1.73014148762397E-2</v>
      </c>
      <c r="Z86" s="96">
        <f>((((N86/1000)+1)/((SMOW!$Z$4/1000)+1))-1)*1000</f>
        <v>17.088779784931731</v>
      </c>
      <c r="AA86" s="96">
        <f>((((P86/1000)+1)/((SMOW!$AA$4/1000)+1))-1)*1000</f>
        <v>33.067395182330813</v>
      </c>
      <c r="AB86" s="96">
        <f>Z86*SMOW!$AN$6</f>
        <v>17.618793168478497</v>
      </c>
      <c r="AC86" s="96">
        <f>AA86*SMOW!$AN$12</f>
        <v>34.053448478765667</v>
      </c>
      <c r="AD86" s="96">
        <f t="shared" ref="AD86" si="226">LN((AB86/1000)+1)*1000</f>
        <v>17.465381562587972</v>
      </c>
      <c r="AE86" s="96">
        <f t="shared" ref="AE86" si="227">LN((AC86/1000)+1)*1000</f>
        <v>33.486465735570953</v>
      </c>
      <c r="AF86" s="96">
        <f>(AD86-SMOW!AN$14*AE86)</f>
        <v>-0.2154723457934935</v>
      </c>
      <c r="AG86" s="97">
        <f t="shared" ref="AG86" si="228">AF86*1000</f>
        <v>-215.4723457934935</v>
      </c>
      <c r="AH86" s="2">
        <f>AVERAGE(AG82:AG83:AG86)</f>
        <v>-209.17040303941832</v>
      </c>
      <c r="AI86" s="15">
        <f>STDEV(AG82:AG83,AG86)</f>
        <v>6.5691121821038507</v>
      </c>
      <c r="AK86" s="94">
        <v>31</v>
      </c>
      <c r="AL86" s="94">
        <v>0</v>
      </c>
      <c r="AM86" s="94">
        <v>0</v>
      </c>
      <c r="AN86" s="94">
        <v>0</v>
      </c>
    </row>
    <row r="87" spans="1:40" customFormat="1" x14ac:dyDescent="0.25">
      <c r="A87">
        <v>5482</v>
      </c>
      <c r="B87" t="s">
        <v>235</v>
      </c>
      <c r="C87" t="s">
        <v>48</v>
      </c>
      <c r="D87" t="s">
        <v>149</v>
      </c>
      <c r="E87" t="s">
        <v>260</v>
      </c>
      <c r="F87">
        <v>17.361408282864598</v>
      </c>
      <c r="G87">
        <v>17.212420598522201</v>
      </c>
      <c r="H87">
        <v>4.5094667076407196E-3</v>
      </c>
      <c r="I87">
        <v>33.664312173528401</v>
      </c>
      <c r="J87">
        <v>33.110073579693697</v>
      </c>
      <c r="K87">
        <v>1.8273814941947299E-3</v>
      </c>
      <c r="L87">
        <v>-0.269698251556031</v>
      </c>
      <c r="M87">
        <v>4.4597580565923396E-3</v>
      </c>
      <c r="N87">
        <v>6.9894172848308598</v>
      </c>
      <c r="O87">
        <v>4.4634927324950398E-3</v>
      </c>
      <c r="P87">
        <v>13.0984143619802</v>
      </c>
      <c r="Q87">
        <v>1.7910237128231799E-3</v>
      </c>
      <c r="R87">
        <v>17.644150954020802</v>
      </c>
      <c r="S87">
        <v>0.131510521598939</v>
      </c>
      <c r="T87">
        <v>117.61426496547701</v>
      </c>
      <c r="U87">
        <v>8.8780180768427405E-2</v>
      </c>
      <c r="V87" s="14">
        <v>45595.531157407408</v>
      </c>
      <c r="W87">
        <v>2.5</v>
      </c>
      <c r="X87">
        <v>4.6497456870673998E-3</v>
      </c>
      <c r="Y87">
        <v>4.0670800144245404E-3</v>
      </c>
      <c r="Z87" s="96">
        <f>((((N87/1000)+1)/((SMOW!$Z$4/1000)+1))-1)*1000</f>
        <v>17.506597069641305</v>
      </c>
      <c r="AA87" s="96">
        <f>((((P87/1000)+1)/((SMOW!$AA$4/1000)+1))-1)*1000</f>
        <v>33.883018603707349</v>
      </c>
      <c r="AB87" s="96">
        <f>Z87*SMOW!$AN$6</f>
        <v>18.049569175552115</v>
      </c>
      <c r="AC87" s="96">
        <f>AA87*SMOW!$AN$12</f>
        <v>34.893393385365435</v>
      </c>
      <c r="AD87" s="96">
        <f t="shared" ref="AD87" si="229">LN((AB87/1000)+1)*1000</f>
        <v>17.888609649708712</v>
      </c>
      <c r="AE87" s="96">
        <f t="shared" ref="AE87" si="230">LN((AC87/1000)+1)*1000</f>
        <v>34.298419852274044</v>
      </c>
      <c r="AF87" s="96">
        <f>(AD87-SMOW!AN$14*AE87)</f>
        <v>-0.22095603229198346</v>
      </c>
      <c r="AG87" s="97">
        <f t="shared" ref="AG87" si="231">AF87*1000</f>
        <v>-220.95603229198346</v>
      </c>
      <c r="AH87" s="2">
        <f>AVERAGE(AG72:AG73,AG87)</f>
        <v>-220.64718959451685</v>
      </c>
      <c r="AI87" s="15">
        <f>STDEV(AG72:AG73,AG87)</f>
        <v>7.9984865211998484</v>
      </c>
      <c r="AK87" s="94">
        <v>31</v>
      </c>
      <c r="AL87" s="94">
        <v>0</v>
      </c>
      <c r="AM87" s="94">
        <v>0</v>
      </c>
      <c r="AN87" s="94">
        <v>0</v>
      </c>
    </row>
    <row r="88" spans="1:40" customFormat="1" x14ac:dyDescent="0.25">
      <c r="A88">
        <v>5483</v>
      </c>
      <c r="B88" t="s">
        <v>235</v>
      </c>
      <c r="C88" t="s">
        <v>48</v>
      </c>
      <c r="D88" t="s">
        <v>149</v>
      </c>
      <c r="E88" t="s">
        <v>261</v>
      </c>
      <c r="F88">
        <v>17.492295113110899</v>
      </c>
      <c r="G88">
        <v>17.341065579934501</v>
      </c>
      <c r="H88">
        <v>4.3450424460832896E-3</v>
      </c>
      <c r="I88">
        <v>33.902154749771597</v>
      </c>
      <c r="J88">
        <v>33.3401436743045</v>
      </c>
      <c r="K88">
        <v>1.34204326310638E-3</v>
      </c>
      <c r="L88">
        <v>-0.26253028009831803</v>
      </c>
      <c r="M88">
        <v>4.2064179596064399E-3</v>
      </c>
      <c r="N88">
        <v>7.1189697249439998</v>
      </c>
      <c r="O88">
        <v>4.3007447749022704E-3</v>
      </c>
      <c r="P88">
        <v>13.331524796404601</v>
      </c>
      <c r="Q88">
        <v>1.3153418240789E-3</v>
      </c>
      <c r="R88">
        <v>18.435373324021299</v>
      </c>
      <c r="S88">
        <v>0.12462644060997501</v>
      </c>
      <c r="T88">
        <v>122.959532967133</v>
      </c>
      <c r="U88">
        <v>5.8074704085461101E-2</v>
      </c>
      <c r="V88" s="14">
        <v>45595.650127314817</v>
      </c>
      <c r="W88">
        <v>2.5</v>
      </c>
      <c r="X88">
        <v>1.7017211486196601E-2</v>
      </c>
      <c r="Y88">
        <v>1.8941492767197501E-2</v>
      </c>
      <c r="Z88" s="96">
        <f>((((N88/1000)+1)/((SMOW!$Z$4/1000)+1))-1)*1000</f>
        <v>17.637502578893958</v>
      </c>
      <c r="AA88" s="96">
        <f>((((P88/1000)+1)/((SMOW!$AA$4/1000)+1))-1)*1000</f>
        <v>34.120911503542132</v>
      </c>
      <c r="AB88" s="96">
        <f>Z88*SMOW!$AN$6</f>
        <v>18.184534756545236</v>
      </c>
      <c r="AC88" s="96">
        <f>AA88*SMOW!$AN$12</f>
        <v>35.138380133287953</v>
      </c>
      <c r="AD88" s="96">
        <f t="shared" ref="AD88" si="232">LN((AB88/1000)+1)*1000</f>
        <v>18.021173563583115</v>
      </c>
      <c r="AE88" s="96">
        <f t="shared" ref="AE88" si="233">LN((AC88/1000)+1)*1000</f>
        <v>34.535118392074502</v>
      </c>
      <c r="AF88" s="96">
        <f>(AD88-SMOW!AN$14*AE88)</f>
        <v>-0.21336894743222246</v>
      </c>
      <c r="AG88" s="97">
        <f t="shared" ref="AG88" si="234">AF88*1000</f>
        <v>-213.36894743222246</v>
      </c>
      <c r="AH88" s="2">
        <f>AVERAGE(AG69:AG71,AG88)</f>
        <v>-215.38455234941534</v>
      </c>
      <c r="AI88" s="2">
        <f>STDEV(AG69:AG71,AG88)</f>
        <v>11.009818001785183</v>
      </c>
      <c r="AK88" s="94">
        <v>31</v>
      </c>
      <c r="AL88" s="94">
        <v>0</v>
      </c>
      <c r="AM88" s="94">
        <v>0</v>
      </c>
      <c r="AN88" s="94">
        <v>0</v>
      </c>
    </row>
    <row r="89" spans="1:40" customFormat="1" x14ac:dyDescent="0.25">
      <c r="A89">
        <v>5484</v>
      </c>
      <c r="B89" t="s">
        <v>235</v>
      </c>
      <c r="C89" t="s">
        <v>63</v>
      </c>
      <c r="D89" t="s">
        <v>98</v>
      </c>
      <c r="E89" t="s">
        <v>262</v>
      </c>
      <c r="F89">
        <v>17.0555890977183</v>
      </c>
      <c r="G89">
        <v>16.9117750960704</v>
      </c>
      <c r="H89">
        <v>4.3475520479331698E-3</v>
      </c>
      <c r="I89">
        <v>32.976064576863699</v>
      </c>
      <c r="J89">
        <v>32.444019043705602</v>
      </c>
      <c r="K89">
        <v>1.4455836570076801E-3</v>
      </c>
      <c r="L89">
        <v>-0.21866695900611799</v>
      </c>
      <c r="M89">
        <v>4.2462336900636003E-3</v>
      </c>
      <c r="N89">
        <v>6.6867159237041403</v>
      </c>
      <c r="O89">
        <v>4.3032287913816998E-3</v>
      </c>
      <c r="P89">
        <v>12.423860214509199</v>
      </c>
      <c r="Q89">
        <v>1.41682216701766E-3</v>
      </c>
      <c r="R89">
        <v>16.707364519469898</v>
      </c>
      <c r="S89">
        <v>0.163666526247224</v>
      </c>
      <c r="T89">
        <v>91.542751803727</v>
      </c>
      <c r="U89">
        <v>6.7010578066283799E-2</v>
      </c>
      <c r="V89" s="14">
        <v>45595.762789351851</v>
      </c>
      <c r="W89">
        <v>2.5</v>
      </c>
      <c r="X89">
        <v>1.2302212260172001E-3</v>
      </c>
      <c r="Y89">
        <v>1.73927317578029E-3</v>
      </c>
      <c r="Z89" s="96">
        <f>((((N89/1000)+1)/((SMOW!$Z$4/1000)+1))-1)*1000</f>
        <v>17.200734240696349</v>
      </c>
      <c r="AA89" s="96">
        <f>((((P89/1000)+1)/((SMOW!$AA$4/1000)+1))-1)*1000</f>
        <v>33.194625385129406</v>
      </c>
      <c r="AB89" s="96">
        <f>Z89*SMOW!$AN$6</f>
        <v>17.734219923649491</v>
      </c>
      <c r="AC89" s="96">
        <f>AA89*SMOW!$AN$12</f>
        <v>34.184472623003671</v>
      </c>
      <c r="AD89" s="96">
        <f t="shared" ref="AD89" si="235">LN((AB89/1000)+1)*1000</f>
        <v>17.578803415752624</v>
      </c>
      <c r="AE89" s="96">
        <f t="shared" ref="AE89" si="236">LN((AC89/1000)+1)*1000</f>
        <v>33.613166965711372</v>
      </c>
      <c r="AF89" s="96">
        <f>(AD89-SMOW!AN$14*AE89)</f>
        <v>-0.16894874214298028</v>
      </c>
      <c r="AG89" s="97">
        <f t="shared" ref="AG89" si="237">AF89*1000</f>
        <v>-168.94874214298028</v>
      </c>
      <c r="AK89" s="94">
        <v>31</v>
      </c>
      <c r="AL89" s="94">
        <v>0</v>
      </c>
      <c r="AM89" s="94">
        <v>0</v>
      </c>
      <c r="AN89" s="94">
        <v>0</v>
      </c>
    </row>
    <row r="90" spans="1:40" customFormat="1" x14ac:dyDescent="0.25">
      <c r="A90">
        <v>5485</v>
      </c>
      <c r="B90" t="s">
        <v>235</v>
      </c>
      <c r="C90" t="s">
        <v>63</v>
      </c>
      <c r="D90" t="s">
        <v>98</v>
      </c>
      <c r="E90" t="s">
        <v>263</v>
      </c>
      <c r="F90">
        <v>17.0991455428025</v>
      </c>
      <c r="G90">
        <v>16.954600209561502</v>
      </c>
      <c r="H90">
        <v>4.6009389654725896E-3</v>
      </c>
      <c r="I90">
        <v>33.056836764859597</v>
      </c>
      <c r="J90">
        <v>32.522209398450201</v>
      </c>
      <c r="K90">
        <v>4.3035867046892599E-3</v>
      </c>
      <c r="L90">
        <v>-0.217126352820188</v>
      </c>
      <c r="M90">
        <v>4.3754743323113398E-3</v>
      </c>
      <c r="N90">
        <v>6.7370776016359804</v>
      </c>
      <c r="O90">
        <v>6.6623667618662596E-3</v>
      </c>
      <c r="P90">
        <v>12.5030253502495</v>
      </c>
      <c r="Q90">
        <v>4.21796207457563E-3</v>
      </c>
      <c r="R90">
        <v>16.796009121029499</v>
      </c>
      <c r="S90">
        <v>0.16240318256008701</v>
      </c>
      <c r="T90">
        <v>95.649802727584699</v>
      </c>
      <c r="U90">
        <v>7.7815089814904204E-2</v>
      </c>
      <c r="V90" s="14">
        <v>45596.520289351851</v>
      </c>
      <c r="W90">
        <v>2.5</v>
      </c>
      <c r="X90">
        <v>0.91137123516013596</v>
      </c>
      <c r="Y90">
        <v>0.911354516916275</v>
      </c>
      <c r="Z90" s="96">
        <f>((((N90/1000)+1)/((SMOW!$Z$4/1000)+1))-1)*1000</f>
        <v>17.251621905110426</v>
      </c>
      <c r="AA90" s="96">
        <f>((((P90/1000)+1)/((SMOW!$AA$4/1000)+1))-1)*1000</f>
        <v>33.275414663196614</v>
      </c>
      <c r="AB90" s="96">
        <f>Z90*SMOW!$AN$6</f>
        <v>17.78668588350282</v>
      </c>
      <c r="AC90" s="96">
        <f>AA90*SMOW!$AN$12</f>
        <v>34.267670997206679</v>
      </c>
      <c r="AD90" s="96">
        <f t="shared" ref="AD90" si="238">LN((AB90/1000)+1)*1000</f>
        <v>17.630353817141525</v>
      </c>
      <c r="AE90" s="96">
        <f t="shared" ref="AE90" si="239">LN((AC90/1000)+1)*1000</f>
        <v>33.693612021696438</v>
      </c>
      <c r="AF90" s="96">
        <f>(AD90-SMOW!AN$14*AE90)</f>
        <v>-0.15987333031419482</v>
      </c>
      <c r="AG90" s="97">
        <f t="shared" ref="AG90" si="240">AF90*1000</f>
        <v>-159.87333031419482</v>
      </c>
      <c r="AK90" s="94">
        <v>31</v>
      </c>
      <c r="AL90" s="94">
        <v>0</v>
      </c>
      <c r="AM90" s="94">
        <v>0</v>
      </c>
      <c r="AN90" s="94">
        <v>0</v>
      </c>
    </row>
    <row r="91" spans="1:40" customFormat="1" x14ac:dyDescent="0.25">
      <c r="A91">
        <v>5486</v>
      </c>
      <c r="B91" t="s">
        <v>235</v>
      </c>
      <c r="C91" t="s">
        <v>63</v>
      </c>
      <c r="D91" t="s">
        <v>98</v>
      </c>
      <c r="E91" t="s">
        <v>264</v>
      </c>
      <c r="F91">
        <v>17.0035109219648</v>
      </c>
      <c r="G91">
        <v>16.8605689712453</v>
      </c>
      <c r="H91">
        <v>4.1404320601215999E-3</v>
      </c>
      <c r="I91">
        <v>32.8920959201605</v>
      </c>
      <c r="J91">
        <v>32.362727609682899</v>
      </c>
      <c r="K91">
        <v>1.9975135891375098E-3</v>
      </c>
      <c r="L91">
        <v>-0.22695120666728499</v>
      </c>
      <c r="M91">
        <v>4.1042887492865601E-3</v>
      </c>
      <c r="N91">
        <v>6.6351686845142996</v>
      </c>
      <c r="O91">
        <v>4.09822039010434E-3</v>
      </c>
      <c r="P91">
        <v>12.341562207351201</v>
      </c>
      <c r="Q91">
        <v>1.95777084106188E-3</v>
      </c>
      <c r="R91">
        <v>16.6770131093907</v>
      </c>
      <c r="S91">
        <v>0.119804574659264</v>
      </c>
      <c r="T91">
        <v>100.616175293734</v>
      </c>
      <c r="U91">
        <v>7.0540837265369E-2</v>
      </c>
      <c r="V91" s="14">
        <v>45596.648993055554</v>
      </c>
      <c r="W91">
        <v>2.5</v>
      </c>
      <c r="X91">
        <v>4.5148787322853899E-2</v>
      </c>
      <c r="Y91">
        <v>4.2801186926628799E-2</v>
      </c>
      <c r="Z91" s="96">
        <f>((((N91/1000)+1)/((SMOW!$Z$4/1000)+1))-1)*1000</f>
        <v>17.148648632808072</v>
      </c>
      <c r="AA91" s="96">
        <f>((((P91/1000)+1)/((SMOW!$AA$4/1000)+1))-1)*1000</f>
        <v>33.110638962034365</v>
      </c>
      <c r="AB91" s="96">
        <f>Z91*SMOW!$AN$6</f>
        <v>17.680518865763123</v>
      </c>
      <c r="AC91" s="96">
        <f>AA91*SMOW!$AN$12</f>
        <v>34.097981766496439</v>
      </c>
      <c r="AD91" s="96">
        <f t="shared" ref="AD91" si="241">LN((AB91/1000)+1)*1000</f>
        <v>17.526036717275566</v>
      </c>
      <c r="AE91" s="96">
        <f t="shared" ref="AE91" si="242">LN((AC91/1000)+1)*1000</f>
        <v>33.529531525712244</v>
      </c>
      <c r="AF91" s="96">
        <f>(AD91-SMOW!AN$14*AE91)</f>
        <v>-0.17755592830049949</v>
      </c>
      <c r="AG91" s="97">
        <f t="shared" ref="AG91" si="243">AF91*1000</f>
        <v>-177.55592830049949</v>
      </c>
      <c r="AH91" s="2">
        <f>AVERAGE(AG89:AG91)</f>
        <v>-168.79266691922484</v>
      </c>
      <c r="AI91">
        <f>STDEV(AG89:AG91)</f>
        <v>8.8423321297562243</v>
      </c>
      <c r="AK91" s="94">
        <v>31</v>
      </c>
      <c r="AL91" s="94">
        <v>0</v>
      </c>
      <c r="AM91" s="94">
        <v>0</v>
      </c>
      <c r="AN91" s="94">
        <v>0</v>
      </c>
    </row>
    <row r="92" spans="1:40" customFormat="1" x14ac:dyDescent="0.25">
      <c r="A92">
        <v>5487</v>
      </c>
      <c r="B92" t="s">
        <v>159</v>
      </c>
      <c r="C92" t="s">
        <v>48</v>
      </c>
      <c r="D92" t="s">
        <v>49</v>
      </c>
      <c r="E92" t="s">
        <v>266</v>
      </c>
      <c r="F92">
        <v>13.736411005454499</v>
      </c>
      <c r="G92">
        <v>13.642920912293</v>
      </c>
      <c r="H92">
        <v>6.3501333688895196E-3</v>
      </c>
      <c r="I92">
        <v>26.595712554590801</v>
      </c>
      <c r="J92">
        <v>26.2481945347402</v>
      </c>
      <c r="K92">
        <v>3.6479983012475399E-3</v>
      </c>
      <c r="L92">
        <v>-0.21612580204975701</v>
      </c>
      <c r="M92">
        <v>5.6953045226964504E-3</v>
      </c>
      <c r="N92">
        <v>3.4013768241656299</v>
      </c>
      <c r="O92">
        <v>6.2853938126242901E-3</v>
      </c>
      <c r="P92">
        <v>6.1704523714503896</v>
      </c>
      <c r="Q92">
        <v>3.5754173294607898E-3</v>
      </c>
      <c r="R92">
        <v>7.0718236825274596</v>
      </c>
      <c r="S92">
        <v>0.16725496636495599</v>
      </c>
      <c r="T92">
        <v>103.92342104540199</v>
      </c>
      <c r="U92">
        <v>8.9726809210811095E-2</v>
      </c>
      <c r="V92" s="14">
        <v>45597.597604166665</v>
      </c>
      <c r="W92">
        <v>2.5</v>
      </c>
      <c r="X92">
        <v>3.1254785326896302E-2</v>
      </c>
      <c r="Y92">
        <v>2.9382998802707901E-2</v>
      </c>
      <c r="Z92" s="96">
        <f>((((N92/1000)+1)/((SMOW!$Z$4/1000)+1))-1)*1000</f>
        <v>13.881082464807237</v>
      </c>
      <c r="AA92" s="96">
        <f>((((P92/1000)+1)/((SMOW!$AA$4/1000)+1))-1)*1000</f>
        <v>26.812923384920808</v>
      </c>
      <c r="AB92" s="96">
        <f>Z92*SMOW!$AN$6</f>
        <v>14.311608200234609</v>
      </c>
      <c r="AC92" s="96">
        <f>AA92*SMOW!$AN$12</f>
        <v>27.612471439582325</v>
      </c>
      <c r="AD92" s="96">
        <f t="shared" ref="AD92" si="244">LN((AB92/1000)+1)*1000</f>
        <v>14.210163877590542</v>
      </c>
      <c r="AE92" s="96">
        <f t="shared" ref="AE92" si="245">LN((AC92/1000)+1)*1000</f>
        <v>27.238122652874448</v>
      </c>
      <c r="AF92" s="96">
        <f>(AD92-SMOW!AN$14*AE92)</f>
        <v>-0.17156488312716789</v>
      </c>
      <c r="AG92" s="97">
        <f t="shared" ref="AG92" si="246">AF92*1000</f>
        <v>-171.56488312716789</v>
      </c>
      <c r="AK92" s="94">
        <v>31</v>
      </c>
      <c r="AL92" s="94">
        <v>2</v>
      </c>
      <c r="AM92" s="94">
        <v>0</v>
      </c>
      <c r="AN92" s="94">
        <v>0</v>
      </c>
    </row>
    <row r="93" spans="1:40" customFormat="1" x14ac:dyDescent="0.25">
      <c r="A93">
        <v>5488</v>
      </c>
      <c r="B93" t="s">
        <v>159</v>
      </c>
      <c r="C93" t="s">
        <v>48</v>
      </c>
      <c r="D93" t="s">
        <v>49</v>
      </c>
      <c r="E93" t="s">
        <v>267</v>
      </c>
      <c r="F93">
        <v>13.8922162317029</v>
      </c>
      <c r="G93">
        <v>13.796603132162399</v>
      </c>
      <c r="H93">
        <v>6.3194882444822303E-3</v>
      </c>
      <c r="I93">
        <v>26.896249851940201</v>
      </c>
      <c r="J93">
        <v>26.540903267222902</v>
      </c>
      <c r="K93">
        <v>1.4065575943743699E-3</v>
      </c>
      <c r="L93">
        <v>-0.21699379293129201</v>
      </c>
      <c r="M93">
        <v>5.9294267746238701E-3</v>
      </c>
      <c r="N93">
        <v>3.5555936174432401</v>
      </c>
      <c r="O93">
        <v>6.2550611149985204E-3</v>
      </c>
      <c r="P93">
        <v>6.4650101459768496</v>
      </c>
      <c r="Q93">
        <v>1.37857257117887E-3</v>
      </c>
      <c r="R93">
        <v>8.0192019102569496</v>
      </c>
      <c r="S93">
        <v>0.15347815859671399</v>
      </c>
      <c r="T93">
        <v>130.18539269585099</v>
      </c>
      <c r="U93">
        <v>9.67616194754502E-2</v>
      </c>
      <c r="V93" s="14">
        <v>45597.727372685185</v>
      </c>
      <c r="W93">
        <v>2.5</v>
      </c>
      <c r="X93">
        <v>9.0742932608360999E-3</v>
      </c>
      <c r="Y93">
        <v>1.06101270540663E-2</v>
      </c>
      <c r="Z93" s="96">
        <f>((((N93/1000)+1)/((SMOW!$Z$4/1000)+1))-1)*1000</f>
        <v>14.036909926193886</v>
      </c>
      <c r="AA93" s="96">
        <f>((((P93/1000)+1)/((SMOW!$AA$4/1000)+1))-1)*1000</f>
        <v>27.113524271037637</v>
      </c>
      <c r="AB93" s="96">
        <f>Z93*SMOW!$AN$6</f>
        <v>14.472268694821901</v>
      </c>
      <c r="AC93" s="96">
        <f>AA93*SMOW!$AN$12</f>
        <v>27.922036094784456</v>
      </c>
      <c r="AD93" s="96">
        <f t="shared" ref="AD93" si="247">LN((AB93/1000)+1)*1000</f>
        <v>14.368544961700033</v>
      </c>
      <c r="AE93" s="96">
        <f t="shared" ref="AE93" si="248">LN((AC93/1000)+1)*1000</f>
        <v>27.53932378222348</v>
      </c>
      <c r="AF93" s="96">
        <f>(AD93-SMOW!AN$14*AE93)</f>
        <v>-0.17221799531396442</v>
      </c>
      <c r="AG93" s="97">
        <f t="shared" ref="AG93" si="249">AF93*1000</f>
        <v>-172.21799531396442</v>
      </c>
      <c r="AH93" s="2">
        <f>AVERAGE(AG92:AG93)</f>
        <v>-171.89143922056616</v>
      </c>
      <c r="AI93">
        <f>STDEV(AG92:AG93)</f>
        <v>0.46182005615940425</v>
      </c>
      <c r="AK93" s="94">
        <v>31</v>
      </c>
      <c r="AL93" s="94">
        <v>0</v>
      </c>
      <c r="AM93" s="94">
        <v>0</v>
      </c>
      <c r="AN93" s="94">
        <v>0</v>
      </c>
    </row>
    <row r="94" spans="1:40" customFormat="1" x14ac:dyDescent="0.25">
      <c r="A94">
        <v>5489</v>
      </c>
      <c r="B94" t="s">
        <v>159</v>
      </c>
      <c r="C94" t="s">
        <v>48</v>
      </c>
      <c r="D94" t="s">
        <v>49</v>
      </c>
      <c r="E94" t="s">
        <v>268</v>
      </c>
      <c r="F94">
        <v>16.1611550987434</v>
      </c>
      <c r="G94">
        <v>16.031953382722001</v>
      </c>
      <c r="H94">
        <v>4.7067522906759701E-3</v>
      </c>
      <c r="I94">
        <v>31.234811626408501</v>
      </c>
      <c r="J94">
        <v>30.756930335012601</v>
      </c>
      <c r="K94">
        <v>2.3750886018642E-3</v>
      </c>
      <c r="L94">
        <v>-0.20770583416460101</v>
      </c>
      <c r="M94">
        <v>4.4584487624895102E-3</v>
      </c>
      <c r="N94">
        <v>5.8014006718235898</v>
      </c>
      <c r="O94">
        <v>4.65876699067391E-3</v>
      </c>
      <c r="P94">
        <v>10.717251422531101</v>
      </c>
      <c r="Q94">
        <v>2.3278335801884499E-3</v>
      </c>
      <c r="R94">
        <v>13.848712924961299</v>
      </c>
      <c r="S94">
        <v>0.119846631523691</v>
      </c>
      <c r="T94">
        <v>111.64192684145</v>
      </c>
      <c r="U94">
        <v>7.4340284960155503E-2</v>
      </c>
      <c r="V94" s="14">
        <v>45597.843159722222</v>
      </c>
      <c r="W94">
        <v>2.5</v>
      </c>
      <c r="X94">
        <v>5.5482738925666502E-3</v>
      </c>
      <c r="Y94">
        <v>4.6253469048381296E-3</v>
      </c>
      <c r="Z94" s="96">
        <f>((((N94/1000)+1)/((SMOW!$Z$4/1000)+1))-1)*1000</f>
        <v>16.306172596043169</v>
      </c>
      <c r="AA94" s="96">
        <f>((((P94/1000)+1)/((SMOW!$AA$4/1000)+1))-1)*1000</f>
        <v>31.453004014083021</v>
      </c>
      <c r="AB94" s="96">
        <f>Z94*SMOW!$AN$6</f>
        <v>16.811913194207293</v>
      </c>
      <c r="AC94" s="96">
        <f>AA94*SMOW!$AN$12</f>
        <v>32.390916967911245</v>
      </c>
      <c r="AD94" s="96">
        <f t="shared" ref="AD94" si="250">LN((AB94/1000)+1)*1000</f>
        <v>16.672157183841097</v>
      </c>
      <c r="AE94" s="96">
        <f t="shared" ref="AE94" si="251">LN((AC94/1000)+1)*1000</f>
        <v>31.877390846005305</v>
      </c>
      <c r="AF94" s="96">
        <f>(AD94-SMOW!AN$14*AE94)</f>
        <v>-0.15910518284970365</v>
      </c>
      <c r="AG94" s="97">
        <f t="shared" ref="AG94" si="252">AF94*1000</f>
        <v>-159.10518284970365</v>
      </c>
      <c r="AK94" s="94">
        <v>31</v>
      </c>
      <c r="AL94" s="94">
        <v>0</v>
      </c>
      <c r="AM94" s="94">
        <v>0</v>
      </c>
      <c r="AN94" s="94">
        <v>0</v>
      </c>
    </row>
    <row r="95" spans="1:40" customFormat="1" x14ac:dyDescent="0.25">
      <c r="A95">
        <v>5490</v>
      </c>
      <c r="B95" t="s">
        <v>159</v>
      </c>
      <c r="C95" t="s">
        <v>48</v>
      </c>
      <c r="D95" t="s">
        <v>49</v>
      </c>
      <c r="E95" t="s">
        <v>269</v>
      </c>
      <c r="F95">
        <v>16.640075689710098</v>
      </c>
      <c r="G95">
        <v>16.503146168974599</v>
      </c>
      <c r="H95">
        <v>4.4930936974968E-3</v>
      </c>
      <c r="I95">
        <v>32.1788357828028</v>
      </c>
      <c r="J95">
        <v>31.671942461094002</v>
      </c>
      <c r="K95">
        <v>1.9892437419405701E-3</v>
      </c>
      <c r="L95">
        <v>-0.219639450483024</v>
      </c>
      <c r="M95">
        <v>3.9417472224185799E-3</v>
      </c>
      <c r="N95">
        <v>6.2754386713947898</v>
      </c>
      <c r="O95">
        <v>4.4472866450521497E-3</v>
      </c>
      <c r="P95">
        <v>11.642493171422901</v>
      </c>
      <c r="Q95">
        <v>1.9496655316483299E-3</v>
      </c>
      <c r="R95">
        <v>15.1295344652326</v>
      </c>
      <c r="S95">
        <v>0.13177758023264</v>
      </c>
      <c r="T95">
        <v>103.914910860365</v>
      </c>
      <c r="U95">
        <v>5.7438090663633902E-2</v>
      </c>
      <c r="V95" s="14">
        <v>45598.055023148147</v>
      </c>
      <c r="W95">
        <v>2.5</v>
      </c>
      <c r="X95">
        <v>1.3946710302136201E-2</v>
      </c>
      <c r="Y95">
        <v>1.50969322910627E-2</v>
      </c>
      <c r="Z95" s="96">
        <f>((((N95/1000)+1)/((SMOW!$Z$4/1000)+1))-1)*1000</f>
        <v>16.785161534304205</v>
      </c>
      <c r="AA95" s="96">
        <f>((((P95/1000)+1)/((SMOW!$AA$4/1000)+1))-1)*1000</f>
        <v>32.397227910519575</v>
      </c>
      <c r="AB95" s="96">
        <f>Z95*SMOW!$AN$6</f>
        <v>17.305758111130601</v>
      </c>
      <c r="AC95" s="96">
        <f>AA95*SMOW!$AN$12</f>
        <v>33.363297151848528</v>
      </c>
      <c r="AD95" s="96">
        <f t="shared" ref="AD95" si="253">LN((AB95/1000)+1)*1000</f>
        <v>17.157718991393079</v>
      </c>
      <c r="AE95" s="96">
        <f t="shared" ref="AE95" si="254">LN((AC95/1000)+1)*1000</f>
        <v>32.818819646303275</v>
      </c>
      <c r="AF95" s="96">
        <f>(AD95-SMOW!AN$14*AE95)</f>
        <v>-0.17061778185505005</v>
      </c>
      <c r="AG95" s="97">
        <f t="shared" ref="AG95" si="255">AF95*1000</f>
        <v>-170.61778185505005</v>
      </c>
      <c r="AH95" s="2">
        <f>AVERAGE(AG94:AG95)</f>
        <v>-164.86148235237687</v>
      </c>
      <c r="AI95">
        <f>STDEV(AG94:AG95)</f>
        <v>8.140636825761943</v>
      </c>
      <c r="AK95" s="94">
        <v>31</v>
      </c>
      <c r="AL95" s="94">
        <v>0</v>
      </c>
      <c r="AM95" s="94">
        <v>0</v>
      </c>
      <c r="AN95" s="94">
        <v>0</v>
      </c>
    </row>
    <row r="96" spans="1:40" customFormat="1" x14ac:dyDescent="0.25">
      <c r="A96">
        <v>5491</v>
      </c>
      <c r="B96" t="s">
        <v>159</v>
      </c>
      <c r="C96" t="s">
        <v>48</v>
      </c>
      <c r="D96" t="s">
        <v>49</v>
      </c>
      <c r="E96" t="s">
        <v>270</v>
      </c>
      <c r="F96">
        <v>15.969248435887099</v>
      </c>
      <c r="G96">
        <v>15.843081111618</v>
      </c>
      <c r="H96">
        <v>3.9789493533830701E-3</v>
      </c>
      <c r="I96">
        <v>30.925261222144901</v>
      </c>
      <c r="J96">
        <v>30.456710790109199</v>
      </c>
      <c r="K96">
        <v>2.0481081757524802E-3</v>
      </c>
      <c r="L96">
        <v>-0.238062185559648</v>
      </c>
      <c r="M96">
        <v>3.6695376825790901E-3</v>
      </c>
      <c r="N96">
        <v>5.6114504957806002</v>
      </c>
      <c r="O96">
        <v>3.9383839982012501E-3</v>
      </c>
      <c r="P96">
        <v>10.413859866847901</v>
      </c>
      <c r="Q96">
        <v>2.0073587922673701E-3</v>
      </c>
      <c r="R96">
        <v>12.331213850757599</v>
      </c>
      <c r="S96">
        <v>0.12571164146616301</v>
      </c>
      <c r="T96">
        <v>104.468898092825</v>
      </c>
      <c r="U96">
        <v>8.2645670761110193E-2</v>
      </c>
      <c r="V96" s="14">
        <v>45598.753020833334</v>
      </c>
      <c r="W96">
        <v>2.5</v>
      </c>
      <c r="X96">
        <v>4.0205375399797998E-3</v>
      </c>
      <c r="Y96">
        <v>4.4720630724241796E-3</v>
      </c>
      <c r="Z96" s="96">
        <f>((((N96/1000)+1)/((SMOW!$Z$4/1000)+1))-1)*1000</f>
        <v>16.114238545971826</v>
      </c>
      <c r="AA96" s="96">
        <f>((((P96/1000)+1)/((SMOW!$AA$4/1000)+1))-1)*1000</f>
        <v>31.143388114026394</v>
      </c>
      <c r="AB96" s="96">
        <f>Z96*SMOW!$AN$6</f>
        <v>16.614026254779517</v>
      </c>
      <c r="AC96" s="96">
        <f>AA96*SMOW!$AN$12</f>
        <v>32.072068475532305</v>
      </c>
      <c r="AD96" s="96">
        <f t="shared" ref="AD96" si="256">LN((AB96/1000)+1)*1000</f>
        <v>16.477523156396746</v>
      </c>
      <c r="AE96" s="96">
        <f t="shared" ref="AE96" si="257">LN((AC96/1000)+1)*1000</f>
        <v>31.568498415225488</v>
      </c>
      <c r="AF96" s="96">
        <f>(AD96-SMOW!AN$14*AE96)</f>
        <v>-0.19064400684231231</v>
      </c>
      <c r="AG96" s="97">
        <f t="shared" ref="AG96" si="258">AF96*1000</f>
        <v>-190.64400684231231</v>
      </c>
      <c r="AK96" s="94">
        <v>31</v>
      </c>
      <c r="AL96" s="94">
        <v>0</v>
      </c>
      <c r="AM96" s="94">
        <v>0</v>
      </c>
      <c r="AN96" s="94">
        <v>0</v>
      </c>
    </row>
    <row r="97" spans="1:40" customFormat="1" x14ac:dyDescent="0.25">
      <c r="A97">
        <v>5492</v>
      </c>
      <c r="B97" t="s">
        <v>159</v>
      </c>
      <c r="C97" t="s">
        <v>48</v>
      </c>
      <c r="D97" t="s">
        <v>49</v>
      </c>
      <c r="E97" t="s">
        <v>271</v>
      </c>
      <c r="F97">
        <v>15.864766542748599</v>
      </c>
      <c r="G97">
        <v>15.740236291737199</v>
      </c>
      <c r="H97">
        <v>3.3253600758880401E-3</v>
      </c>
      <c r="I97">
        <v>30.660142100083402</v>
      </c>
      <c r="J97">
        <v>30.1995115530849</v>
      </c>
      <c r="K97">
        <v>1.6610391340015E-3</v>
      </c>
      <c r="L97">
        <v>-0.205105808291629</v>
      </c>
      <c r="M97">
        <v>3.23542098254769E-3</v>
      </c>
      <c r="N97">
        <v>5.50803379466356</v>
      </c>
      <c r="O97">
        <v>3.2914580578909201E-3</v>
      </c>
      <c r="P97">
        <v>10.154015583733599</v>
      </c>
      <c r="Q97">
        <v>1.6279909183590899E-3</v>
      </c>
      <c r="R97">
        <v>12.4937406293385</v>
      </c>
      <c r="S97">
        <v>0.145870523746671</v>
      </c>
      <c r="T97">
        <v>125.593032735538</v>
      </c>
      <c r="U97">
        <v>6.2542132052302399E-2</v>
      </c>
      <c r="V97" s="14">
        <v>45598.873067129629</v>
      </c>
      <c r="W97">
        <v>2.5</v>
      </c>
      <c r="X97">
        <v>5.6727301823476101E-3</v>
      </c>
      <c r="Y97">
        <v>5.1431119018434997E-3</v>
      </c>
      <c r="Z97" s="96">
        <f>((((N97/1000)+1)/((SMOW!$Z$4/1000)+1))-1)*1000</f>
        <v>16.009741742105454</v>
      </c>
      <c r="AA97" s="96">
        <f>((((P97/1000)+1)/((SMOW!$AA$4/1000)+1))-1)*1000</f>
        <v>30.878212897103019</v>
      </c>
      <c r="AB97" s="96">
        <f>Z97*SMOW!$AN$6</f>
        <v>16.506288452709409</v>
      </c>
      <c r="AC97" s="96">
        <f>AA97*SMOW!$AN$12</f>
        <v>31.798985865379482</v>
      </c>
      <c r="AD97" s="96">
        <f t="shared" ref="AD97" si="259">LN((AB97/1000)+1)*1000</f>
        <v>16.371540444609685</v>
      </c>
      <c r="AE97" s="96">
        <f t="shared" ref="AE97" si="260">LN((AC97/1000)+1)*1000</f>
        <v>31.303866948863305</v>
      </c>
      <c r="AF97" s="96">
        <f>(AD97-SMOW!AN$14*AE97)</f>
        <v>-0.15690130439013927</v>
      </c>
      <c r="AG97" s="97">
        <f t="shared" ref="AG97" si="261">AF97*1000</f>
        <v>-156.90130439013927</v>
      </c>
      <c r="AH97" s="2">
        <f>AVERAGE(AG96:AG97)</f>
        <v>-173.77265561622579</v>
      </c>
      <c r="AI97" s="25">
        <f>STDEV(AG96:AG97)</f>
        <v>23.859693719491499</v>
      </c>
      <c r="AJ97" t="s">
        <v>201</v>
      </c>
      <c r="AK97" s="94">
        <v>31</v>
      </c>
      <c r="AL97" s="94">
        <v>0</v>
      </c>
      <c r="AM97" s="94">
        <v>0</v>
      </c>
      <c r="AN97" s="94">
        <v>0</v>
      </c>
    </row>
    <row r="98" spans="1:40" customFormat="1" x14ac:dyDescent="0.25">
      <c r="A98">
        <v>5493</v>
      </c>
      <c r="B98" t="s">
        <v>159</v>
      </c>
      <c r="C98" t="s">
        <v>48</v>
      </c>
      <c r="D98" t="s">
        <v>49</v>
      </c>
      <c r="E98" t="s">
        <v>272</v>
      </c>
      <c r="F98">
        <v>17.028168528557298</v>
      </c>
      <c r="G98">
        <v>16.8848137782992</v>
      </c>
      <c r="H98">
        <v>5.5118147593477404E-3</v>
      </c>
      <c r="I98">
        <v>32.973859105765698</v>
      </c>
      <c r="J98">
        <v>32.441883960203</v>
      </c>
      <c r="K98">
        <v>1.72465788501146E-3</v>
      </c>
      <c r="L98">
        <v>-0.244500952687943</v>
      </c>
      <c r="M98">
        <v>5.6666620330665298E-3</v>
      </c>
      <c r="N98">
        <v>6.6595749070150303</v>
      </c>
      <c r="O98">
        <v>5.4556218542490204E-3</v>
      </c>
      <c r="P98">
        <v>12.4216986237046</v>
      </c>
      <c r="Q98">
        <v>1.6903439037654301E-3</v>
      </c>
      <c r="R98">
        <v>16.530625508453699</v>
      </c>
      <c r="S98">
        <v>0.12147658749111501</v>
      </c>
      <c r="T98">
        <v>142.230597144478</v>
      </c>
      <c r="U98">
        <v>9.2548778294679904E-2</v>
      </c>
      <c r="V98" s="14">
        <v>45598.986655092594</v>
      </c>
      <c r="W98">
        <v>2.5</v>
      </c>
      <c r="X98">
        <v>8.1858420829422109E-3</v>
      </c>
      <c r="Y98">
        <v>6.5933002733605398E-3</v>
      </c>
      <c r="Z98" s="96">
        <f>((((N98/1000)+1)/((SMOW!$Z$4/1000)+1))-1)*1000</f>
        <v>17.173309758315327</v>
      </c>
      <c r="AA98" s="96">
        <f>((((P98/1000)+1)/((SMOW!$AA$4/1000)+1))-1)*1000</f>
        <v>33.192419447389824</v>
      </c>
      <c r="AB98" s="96">
        <f>Z98*SMOW!$AN$6</f>
        <v>17.705944863118262</v>
      </c>
      <c r="AC98" s="96">
        <f>AA98*SMOW!$AN$12</f>
        <v>34.182200905296604</v>
      </c>
      <c r="AD98" s="96">
        <f t="shared" ref="AD98" si="262">LN((AB98/1000)+1)*1000</f>
        <v>17.55102066780244</v>
      </c>
      <c r="AE98" s="96">
        <f t="shared" ref="AE98" si="263">LN((AC98/1000)+1)*1000</f>
        <v>33.610970336132937</v>
      </c>
      <c r="AF98" s="96">
        <f>(AD98-SMOW!AN$14*AE98)</f>
        <v>-0.19557166967575057</v>
      </c>
      <c r="AG98" s="97">
        <f t="shared" ref="AG98" si="264">AF98*1000</f>
        <v>-195.57166967575057</v>
      </c>
      <c r="AK98" s="94">
        <v>31</v>
      </c>
      <c r="AL98" s="94">
        <v>0</v>
      </c>
      <c r="AM98" s="94">
        <v>0</v>
      </c>
      <c r="AN98" s="94">
        <v>0</v>
      </c>
    </row>
    <row r="99" spans="1:40" customFormat="1" x14ac:dyDescent="0.25">
      <c r="A99">
        <v>5494</v>
      </c>
      <c r="B99" t="s">
        <v>159</v>
      </c>
      <c r="C99" t="s">
        <v>48</v>
      </c>
      <c r="D99" t="s">
        <v>49</v>
      </c>
      <c r="E99" t="s">
        <v>273</v>
      </c>
      <c r="F99">
        <v>15.883284916736301</v>
      </c>
      <c r="G99">
        <v>15.7584652063593</v>
      </c>
      <c r="H99">
        <v>3.9886028623992899E-3</v>
      </c>
      <c r="I99">
        <v>30.796857153821701</v>
      </c>
      <c r="J99">
        <v>30.332150798988199</v>
      </c>
      <c r="K99">
        <v>1.70859310906411E-3</v>
      </c>
      <c r="L99">
        <v>-0.25691041550643201</v>
      </c>
      <c r="M99">
        <v>3.9479653337652701E-3</v>
      </c>
      <c r="N99">
        <v>5.5263633739843003</v>
      </c>
      <c r="O99">
        <v>3.9479390897729297E-3</v>
      </c>
      <c r="P99">
        <v>10.288010539862601</v>
      </c>
      <c r="Q99">
        <v>1.67459875434821E-3</v>
      </c>
      <c r="R99">
        <v>12.0045206066806</v>
      </c>
      <c r="S99">
        <v>0.15652456238321399</v>
      </c>
      <c r="T99">
        <v>133.85729537533001</v>
      </c>
      <c r="U99">
        <v>9.1344011934917702E-2</v>
      </c>
      <c r="V99" s="14">
        <v>45599.634120370371</v>
      </c>
      <c r="W99">
        <v>2.5</v>
      </c>
      <c r="X99">
        <v>3.6217264625792701E-3</v>
      </c>
      <c r="Y99">
        <v>4.1704553920601803E-3</v>
      </c>
      <c r="Z99" s="96">
        <f>((((N99/1000)+1)/((SMOW!$Z$4/1000)+1))-1)*1000</f>
        <v>16.028262758871037</v>
      </c>
      <c r="AA99" s="96">
        <f>((((P99/1000)+1)/((SMOW!$AA$4/1000)+1))-1)*1000</f>
        <v>31.014956877506439</v>
      </c>
      <c r="AB99" s="96">
        <f>Z99*SMOW!$AN$6</f>
        <v>16.525383904097367</v>
      </c>
      <c r="AC99" s="96">
        <f>AA99*SMOW!$AN$12</f>
        <v>31.93980748334404</v>
      </c>
      <c r="AD99" s="96">
        <f t="shared" ref="AD99" si="265">LN((AB99/1000)+1)*1000</f>
        <v>16.390325642743193</v>
      </c>
      <c r="AE99" s="96">
        <f t="shared" ref="AE99" si="266">LN((AC99/1000)+1)*1000</f>
        <v>31.440339276308045</v>
      </c>
      <c r="AF99" s="96">
        <f>(AD99-SMOW!AN$14*AE99)</f>
        <v>-0.21017349514745476</v>
      </c>
      <c r="AG99" s="97">
        <f t="shared" ref="AG99" si="267">AF99*1000</f>
        <v>-210.17349514745476</v>
      </c>
      <c r="AH99" s="2">
        <f>AVERAGE(AG98:AG99)</f>
        <v>-202.87258241160265</v>
      </c>
      <c r="AI99">
        <f>STDEV(AG98:AG99)</f>
        <v>10.32504980874449</v>
      </c>
      <c r="AK99" s="94">
        <v>31</v>
      </c>
      <c r="AL99" s="94">
        <v>1</v>
      </c>
      <c r="AM99" s="94">
        <v>0</v>
      </c>
      <c r="AN99" s="94">
        <v>0</v>
      </c>
    </row>
    <row r="100" spans="1:40" customFormat="1" x14ac:dyDescent="0.25">
      <c r="A100">
        <v>5495</v>
      </c>
      <c r="B100" t="s">
        <v>159</v>
      </c>
      <c r="C100" t="s">
        <v>48</v>
      </c>
      <c r="D100" t="s">
        <v>49</v>
      </c>
      <c r="E100" t="s">
        <v>274</v>
      </c>
      <c r="F100">
        <v>17.031622364544798</v>
      </c>
      <c r="G100">
        <v>16.8882100000755</v>
      </c>
      <c r="H100">
        <v>4.3296031386401502E-3</v>
      </c>
      <c r="I100">
        <v>32.926520280074897</v>
      </c>
      <c r="J100">
        <v>32.396055182940998</v>
      </c>
      <c r="K100">
        <v>1.9880481546276502E-3</v>
      </c>
      <c r="L100">
        <v>-0.216907136517347</v>
      </c>
      <c r="M100">
        <v>4.0740697065809999E-3</v>
      </c>
      <c r="N100">
        <v>6.6629935311737603</v>
      </c>
      <c r="O100">
        <v>4.28546287106976E-3</v>
      </c>
      <c r="P100">
        <v>12.375301656449</v>
      </c>
      <c r="Q100">
        <v>1.9484937318709999E-3</v>
      </c>
      <c r="R100">
        <v>15.8436854311066</v>
      </c>
      <c r="S100">
        <v>0.15310525942175801</v>
      </c>
      <c r="T100">
        <v>121.570858362859</v>
      </c>
      <c r="U100">
        <v>8.0035195492976399E-2</v>
      </c>
      <c r="V100" s="14">
        <v>45599.799768518518</v>
      </c>
      <c r="W100">
        <v>2.5</v>
      </c>
      <c r="X100">
        <v>9.3890142709747992E-3</v>
      </c>
      <c r="Y100">
        <v>8.4582895022060501E-3</v>
      </c>
      <c r="Z100" s="96">
        <f>((((N100/1000)+1)/((SMOW!$Z$4/1000)+1))-1)*1000</f>
        <v>17.176764087203587</v>
      </c>
      <c r="AA100" s="96">
        <f>((((P100/1000)+1)/((SMOW!$AA$4/1000)+1))-1)*1000</f>
        <v>33.145070605579143</v>
      </c>
      <c r="AB100" s="96">
        <f>Z100*SMOW!$AN$6</f>
        <v>17.709506329003133</v>
      </c>
      <c r="AC100" s="96">
        <f>AA100*SMOW!$AN$12</f>
        <v>34.133440144546064</v>
      </c>
      <c r="AD100" s="96">
        <f t="shared" ref="AD100" si="268">LN((AB100/1000)+1)*1000</f>
        <v>17.554520165541625</v>
      </c>
      <c r="AE100" s="96">
        <f t="shared" ref="AE100" si="269">LN((AC100/1000)+1)*1000</f>
        <v>33.563820123861923</v>
      </c>
      <c r="AF100" s="96">
        <f>(AD100-SMOW!AN$14*AE100)</f>
        <v>-0.16717685985747011</v>
      </c>
      <c r="AG100" s="97">
        <f t="shared" ref="AG100" si="270">AF100*1000</f>
        <v>-167.17685985747011</v>
      </c>
      <c r="AK100" s="94">
        <v>31</v>
      </c>
      <c r="AL100" s="94">
        <v>0</v>
      </c>
      <c r="AM100" s="94">
        <v>0</v>
      </c>
      <c r="AN100" s="94">
        <v>0</v>
      </c>
    </row>
    <row r="101" spans="1:40" customFormat="1" x14ac:dyDescent="0.25">
      <c r="A101">
        <v>5496</v>
      </c>
      <c r="B101" t="s">
        <v>159</v>
      </c>
      <c r="C101" t="s">
        <v>48</v>
      </c>
      <c r="D101" t="s">
        <v>49</v>
      </c>
      <c r="E101" t="s">
        <v>275</v>
      </c>
      <c r="F101">
        <v>17.273678331507</v>
      </c>
      <c r="G101">
        <v>17.1261837861773</v>
      </c>
      <c r="H101">
        <v>5.86950509294599E-3</v>
      </c>
      <c r="I101">
        <v>33.390165521417998</v>
      </c>
      <c r="J101">
        <v>32.844820135944502</v>
      </c>
      <c r="K101">
        <v>1.9063128718426899E-3</v>
      </c>
      <c r="L101">
        <v>-0.21588124560140901</v>
      </c>
      <c r="M101">
        <v>6.0608910118499296E-3</v>
      </c>
      <c r="N101">
        <v>6.9025817395892801</v>
      </c>
      <c r="O101">
        <v>5.8096655379060603E-3</v>
      </c>
      <c r="P101">
        <v>12.8297221615388</v>
      </c>
      <c r="Q101">
        <v>1.8683846631809601E-3</v>
      </c>
      <c r="R101">
        <v>16.062751597349799</v>
      </c>
      <c r="S101">
        <v>0.12163717161030101</v>
      </c>
      <c r="T101">
        <v>120.45333449638601</v>
      </c>
      <c r="U101">
        <v>6.3279558999220095E-2</v>
      </c>
      <c r="V101" s="14">
        <v>45599.907708333332</v>
      </c>
      <c r="W101">
        <v>2.5</v>
      </c>
      <c r="X101">
        <v>2.9369166126356899E-3</v>
      </c>
      <c r="Y101">
        <v>1.8317991674306801E-3</v>
      </c>
      <c r="Z101" s="96">
        <f>((((N101/1000)+1)/((SMOW!$Z$4/1000)+1))-1)*1000</f>
        <v>17.418854598244327</v>
      </c>
      <c r="AA101" s="96">
        <f>((((P101/1000)+1)/((SMOW!$AA$4/1000)+1))-1)*1000</f>
        <v>33.608813946657712</v>
      </c>
      <c r="AB101" s="96">
        <f>Z101*SMOW!$AN$6</f>
        <v>17.959105346355976</v>
      </c>
      <c r="AC101" s="96">
        <f>AA101*SMOW!$AN$12</f>
        <v>34.611012081667617</v>
      </c>
      <c r="AD101" s="96">
        <f t="shared" ref="AD101" si="271">LN((AB101/1000)+1)*1000</f>
        <v>17.799745755966359</v>
      </c>
      <c r="AE101" s="96">
        <f t="shared" ref="AE101" si="272">LN((AC101/1000)+1)*1000</f>
        <v>34.025522336613435</v>
      </c>
      <c r="AF101" s="96">
        <f>(AD101-SMOW!AN$14*AE101)</f>
        <v>-0.16573003776553463</v>
      </c>
      <c r="AG101" s="97">
        <f t="shared" ref="AG101" si="273">AF101*1000</f>
        <v>-165.73003776553463</v>
      </c>
      <c r="AH101" s="2">
        <f>AVERAGE(AG100:AG101)</f>
        <v>-166.45344881150237</v>
      </c>
      <c r="AI101">
        <f>STDEV(AG100:AG101)</f>
        <v>1.0230577123780797</v>
      </c>
      <c r="AK101" s="94">
        <v>31</v>
      </c>
      <c r="AL101" s="94">
        <v>0</v>
      </c>
      <c r="AM101" s="94">
        <v>0</v>
      </c>
      <c r="AN101" s="94">
        <v>0</v>
      </c>
    </row>
    <row r="102" spans="1:40" customFormat="1" x14ac:dyDescent="0.25">
      <c r="A102">
        <v>5497</v>
      </c>
      <c r="B102" t="s">
        <v>159</v>
      </c>
      <c r="C102" t="s">
        <v>48</v>
      </c>
      <c r="D102" t="s">
        <v>49</v>
      </c>
      <c r="E102" t="s">
        <v>276</v>
      </c>
      <c r="F102">
        <v>16.425650954314101</v>
      </c>
      <c r="G102">
        <v>16.292208880018801</v>
      </c>
      <c r="H102">
        <v>4.19291186662781E-3</v>
      </c>
      <c r="I102">
        <v>31.8054183033802</v>
      </c>
      <c r="J102">
        <v>31.310101063449299</v>
      </c>
      <c r="K102">
        <v>1.85231383122705E-3</v>
      </c>
      <c r="L102">
        <v>-0.23952448148245101</v>
      </c>
      <c r="M102">
        <v>3.9914877646370101E-3</v>
      </c>
      <c r="N102">
        <v>6.0631999943720496</v>
      </c>
      <c r="O102">
        <v>4.1501651654244597E-3</v>
      </c>
      <c r="P102">
        <v>11.276505246868799</v>
      </c>
      <c r="Q102">
        <v>1.8154599933597501E-3</v>
      </c>
      <c r="R102">
        <v>13.7289104683095</v>
      </c>
      <c r="S102">
        <v>0.13635929094874499</v>
      </c>
      <c r="T102">
        <v>95.367168229934293</v>
      </c>
      <c r="U102">
        <v>9.9348050423323606E-2</v>
      </c>
      <c r="V102" s="14">
        <v>45600.561747685184</v>
      </c>
      <c r="W102">
        <v>2.5</v>
      </c>
      <c r="X102" s="66">
        <v>8.77899087499722E-5</v>
      </c>
      <c r="Y102">
        <v>1.89254075689005E-4</v>
      </c>
      <c r="Z102" s="96">
        <f>((((N102/1000)+1)/((SMOW!$Z$4/1000)+1))-1)*1000</f>
        <v>16.57070619811374</v>
      </c>
      <c r="AA102" s="96">
        <f>((((P102/1000)+1)/((SMOW!$AA$4/1000)+1))-1)*1000</f>
        <v>32.023731422077262</v>
      </c>
      <c r="AB102" s="96">
        <f>Z102*SMOW!$AN$6</f>
        <v>17.084651381465324</v>
      </c>
      <c r="AC102" s="96">
        <f>AA102*SMOW!$AN$12</f>
        <v>32.978663183674151</v>
      </c>
      <c r="AD102" s="96">
        <f t="shared" ref="AD102" si="274">LN((AB102/1000)+1)*1000</f>
        <v>16.940349965758418</v>
      </c>
      <c r="AE102" s="96">
        <f t="shared" ref="AE102" si="275">LN((AC102/1000)+1)*1000</f>
        <v>32.44653472928568</v>
      </c>
      <c r="AF102" s="96">
        <f>(AD102-SMOW!AN$14*AE102)</f>
        <v>-0.19142037130442091</v>
      </c>
      <c r="AG102" s="97">
        <f t="shared" ref="AG102" si="276">AF102*1000</f>
        <v>-191.42037130442091</v>
      </c>
      <c r="AJ102" t="s">
        <v>299</v>
      </c>
      <c r="AK102" s="94">
        <v>31</v>
      </c>
      <c r="AL102" s="94">
        <v>1</v>
      </c>
      <c r="AM102" s="94">
        <v>0</v>
      </c>
      <c r="AN102" s="94">
        <v>0</v>
      </c>
    </row>
    <row r="103" spans="1:40" customFormat="1" x14ac:dyDescent="0.25">
      <c r="A103">
        <v>5498</v>
      </c>
      <c r="B103" t="s">
        <v>159</v>
      </c>
      <c r="C103" t="s">
        <v>48</v>
      </c>
      <c r="D103" t="s">
        <v>49</v>
      </c>
      <c r="E103" t="s">
        <v>277</v>
      </c>
      <c r="F103">
        <v>16.174008901177601</v>
      </c>
      <c r="G103">
        <v>16.044602695498799</v>
      </c>
      <c r="H103">
        <v>4.5995794337689699E-3</v>
      </c>
      <c r="I103">
        <v>31.312755336342398</v>
      </c>
      <c r="J103">
        <v>30.832510447036299</v>
      </c>
      <c r="K103">
        <v>1.2289957916381199E-3</v>
      </c>
      <c r="L103">
        <v>-0.23496282053643799</v>
      </c>
      <c r="M103">
        <v>4.7948278086144798E-3</v>
      </c>
      <c r="N103">
        <v>5.8141234298501798</v>
      </c>
      <c r="O103">
        <v>4.5526867601389399E-3</v>
      </c>
      <c r="P103">
        <v>10.7936443559172</v>
      </c>
      <c r="Q103">
        <v>1.2045435574221601E-3</v>
      </c>
      <c r="R103">
        <v>12.854216558782699</v>
      </c>
      <c r="S103">
        <v>0.16514702914079099</v>
      </c>
      <c r="T103">
        <v>138.25965118592501</v>
      </c>
      <c r="U103">
        <v>9.6922532623613403E-2</v>
      </c>
      <c r="V103" s="14">
        <v>45600.713553240741</v>
      </c>
      <c r="W103">
        <v>2.5</v>
      </c>
      <c r="X103">
        <v>1.6334381248065601E-2</v>
      </c>
      <c r="Y103">
        <v>1.47146566526916E-2</v>
      </c>
      <c r="Z103" s="96">
        <f>((((N103/1000)+1)/((SMOW!$Z$4/1000)+1))-1)*1000</f>
        <v>16.319028232857804</v>
      </c>
      <c r="AA103" s="96">
        <f>((((P103/1000)+1)/((SMOW!$AA$4/1000)+1))-1)*1000</f>
        <v>31.530964215628508</v>
      </c>
      <c r="AB103" s="96">
        <f>Z103*SMOW!$AN$6</f>
        <v>16.825167552267771</v>
      </c>
      <c r="AC103" s="96">
        <f>AA103*SMOW!$AN$12</f>
        <v>32.471201903936148</v>
      </c>
      <c r="AD103" s="96">
        <f t="shared" ref="AD103" si="277">LN((AB103/1000)+1)*1000</f>
        <v>16.685192310104391</v>
      </c>
      <c r="AE103" s="96">
        <f t="shared" ref="AE103" si="278">LN((AC103/1000)+1)*1000</f>
        <v>31.955153845608571</v>
      </c>
      <c r="AF103" s="96">
        <f>(AD103-SMOW!AN$14*AE103)</f>
        <v>-0.18712892037693507</v>
      </c>
      <c r="AG103" s="97">
        <f t="shared" ref="AG103" si="279">AF103*1000</f>
        <v>-187.12892037693507</v>
      </c>
      <c r="AH103" s="2">
        <f>AVERAGE(AG102:AG103)</f>
        <v>-189.27464584067798</v>
      </c>
      <c r="AI103">
        <f>STDEV(AG102:AG103)</f>
        <v>3.0345140519545364</v>
      </c>
      <c r="AJ103" t="s">
        <v>299</v>
      </c>
      <c r="AK103" s="94">
        <v>31</v>
      </c>
      <c r="AL103" s="94">
        <v>0</v>
      </c>
      <c r="AM103" s="94">
        <v>0</v>
      </c>
      <c r="AN103" s="94">
        <v>0</v>
      </c>
    </row>
    <row r="104" spans="1:40" customFormat="1" x14ac:dyDescent="0.25">
      <c r="A104">
        <v>5499</v>
      </c>
      <c r="B104" t="s">
        <v>230</v>
      </c>
      <c r="C104" t="s">
        <v>63</v>
      </c>
      <c r="D104" t="s">
        <v>98</v>
      </c>
      <c r="E104" t="s">
        <v>278</v>
      </c>
      <c r="F104">
        <v>16.2792549487773</v>
      </c>
      <c r="G104">
        <v>16.148168140429199</v>
      </c>
      <c r="H104">
        <v>5.0557156632712102E-3</v>
      </c>
      <c r="I104">
        <v>31.498216857770601</v>
      </c>
      <c r="J104">
        <v>31.0123247925446</v>
      </c>
      <c r="K104">
        <v>1.59440641887175E-3</v>
      </c>
      <c r="L104">
        <v>-0.226339350034374</v>
      </c>
      <c r="M104">
        <v>5.0508638092870099E-3</v>
      </c>
      <c r="N104">
        <v>5.91829649488007</v>
      </c>
      <c r="O104">
        <v>5.0041726846195497E-3</v>
      </c>
      <c r="P104">
        <v>10.975415914702101</v>
      </c>
      <c r="Q104">
        <v>1.56268393499048E-3</v>
      </c>
      <c r="R104">
        <v>14.6179598086662</v>
      </c>
      <c r="S104">
        <v>0.16083744382818199</v>
      </c>
      <c r="T104">
        <v>80.666910805035798</v>
      </c>
      <c r="U104">
        <v>7.1493927701731602E-2</v>
      </c>
      <c r="V104" s="14">
        <v>45601.566446759258</v>
      </c>
      <c r="W104">
        <v>2.5</v>
      </c>
      <c r="X104">
        <v>1.1346684793650299E-2</v>
      </c>
      <c r="Y104">
        <v>1.01364923669845E-2</v>
      </c>
      <c r="Z104" s="96">
        <f>((((N104/1000)+1)/((SMOW!$Z$4/1000)+1))-1)*1000</f>
        <v>16.424289300239092</v>
      </c>
      <c r="AA104" s="96">
        <f>((((P104/1000)+1)/((SMOW!$AA$4/1000)+1))-1)*1000</f>
        <v>31.716464977675773</v>
      </c>
      <c r="AB104" s="96">
        <f>Z104*SMOW!$AN$6</f>
        <v>16.933693321703895</v>
      </c>
      <c r="AC104" s="96">
        <f>AA104*SMOW!$AN$12</f>
        <v>32.662234206550771</v>
      </c>
      <c r="AD104" s="96">
        <f t="shared" ref="AD104" si="280">LN((AB104/1000)+1)*1000</f>
        <v>16.791916633845091</v>
      </c>
      <c r="AE104" s="96">
        <f t="shared" ref="AE104" si="281">LN((AC104/1000)+1)*1000</f>
        <v>32.140161070632551</v>
      </c>
      <c r="AF104" s="96">
        <f>(AD104-SMOW!AN$14*AE104)</f>
        <v>-0.17808841144889698</v>
      </c>
      <c r="AG104" s="97">
        <f t="shared" ref="AG104" si="282">AF104*1000</f>
        <v>-178.08841144889698</v>
      </c>
      <c r="AK104" s="94">
        <v>31</v>
      </c>
      <c r="AL104" s="94">
        <v>1</v>
      </c>
      <c r="AM104" s="94">
        <v>0</v>
      </c>
      <c r="AN104" s="94">
        <v>0</v>
      </c>
    </row>
    <row r="105" spans="1:40" customFormat="1" x14ac:dyDescent="0.25">
      <c r="A105">
        <v>5500</v>
      </c>
      <c r="B105" t="s">
        <v>230</v>
      </c>
      <c r="C105" t="s">
        <v>63</v>
      </c>
      <c r="D105" t="s">
        <v>98</v>
      </c>
      <c r="E105" t="s">
        <v>279</v>
      </c>
      <c r="F105">
        <v>16.551644441894201</v>
      </c>
      <c r="G105">
        <v>16.416158691715001</v>
      </c>
      <c r="H105">
        <v>3.5998214958871699E-3</v>
      </c>
      <c r="I105">
        <v>32.001341100189002</v>
      </c>
      <c r="J105">
        <v>31.499966533251801</v>
      </c>
      <c r="K105">
        <v>1.49572662493507E-3</v>
      </c>
      <c r="L105">
        <v>-0.21582363784191499</v>
      </c>
      <c r="M105">
        <v>3.78166899094287E-3</v>
      </c>
      <c r="N105">
        <v>6.18790897940631</v>
      </c>
      <c r="O105">
        <v>3.5631213460208598E-3</v>
      </c>
      <c r="P105">
        <v>11.468529942359099</v>
      </c>
      <c r="Q105">
        <v>1.46596748499133E-3</v>
      </c>
      <c r="R105">
        <v>15.411315716179899</v>
      </c>
      <c r="S105">
        <v>0.15398165712176501</v>
      </c>
      <c r="T105">
        <v>85.739133883401607</v>
      </c>
      <c r="U105">
        <v>6.0206045770457801E-2</v>
      </c>
      <c r="V105" s="14">
        <v>45601.720335648148</v>
      </c>
      <c r="W105">
        <v>2.5</v>
      </c>
      <c r="X105">
        <v>2.5928586284596902E-2</v>
      </c>
      <c r="Y105">
        <v>2.78155359041431E-2</v>
      </c>
      <c r="Z105" s="96">
        <f>((((N105/1000)+1)/((SMOW!$Z$4/1000)+1))-1)*1000</f>
        <v>16.696717666365714</v>
      </c>
      <c r="AA105" s="96">
        <f>((((P105/1000)+1)/((SMOW!$AA$4/1000)+1))-1)*1000</f>
        <v>32.219695672939473</v>
      </c>
      <c r="AB105" s="96">
        <f>Z105*SMOW!$AN$6</f>
        <v>17.214571131378978</v>
      </c>
      <c r="AC105" s="96">
        <f>AA105*SMOW!$AN$12</f>
        <v>33.18047099114191</v>
      </c>
      <c r="AD105" s="96">
        <f t="shared" ref="AD105" si="283">LN((AB105/1000)+1)*1000</f>
        <v>17.068079208981313</v>
      </c>
      <c r="AE105" s="96">
        <f t="shared" ref="AE105" si="284">LN((AC105/1000)+1)*1000</f>
        <v>32.641880581182079</v>
      </c>
      <c r="AF105" s="96">
        <f>(AD105-SMOW!AN$14*AE105)</f>
        <v>-0.16683373788282552</v>
      </c>
      <c r="AG105" s="97">
        <f t="shared" ref="AG105" si="285">AF105*1000</f>
        <v>-166.83373788282552</v>
      </c>
      <c r="AK105" s="94">
        <v>31</v>
      </c>
      <c r="AL105" s="94">
        <v>0</v>
      </c>
      <c r="AM105" s="94">
        <v>0</v>
      </c>
      <c r="AN105" s="94">
        <v>0</v>
      </c>
    </row>
    <row r="106" spans="1:40" customFormat="1" x14ac:dyDescent="0.25">
      <c r="A106">
        <v>5501</v>
      </c>
      <c r="B106" t="s">
        <v>230</v>
      </c>
      <c r="C106" t="s">
        <v>63</v>
      </c>
      <c r="D106" t="s">
        <v>98</v>
      </c>
      <c r="E106" t="s">
        <v>280</v>
      </c>
      <c r="F106">
        <v>16.495579494570499</v>
      </c>
      <c r="G106">
        <v>16.361004800620201</v>
      </c>
      <c r="H106">
        <v>5.27506605481651E-3</v>
      </c>
      <c r="I106">
        <v>31.869632728293301</v>
      </c>
      <c r="J106">
        <v>31.372334122145901</v>
      </c>
      <c r="K106">
        <v>2.1144533960554498E-3</v>
      </c>
      <c r="L106">
        <v>-0.20358761587285701</v>
      </c>
      <c r="M106">
        <v>5.01253853789611E-3</v>
      </c>
      <c r="N106">
        <v>6.13241561374896</v>
      </c>
      <c r="O106">
        <v>5.2212868007696298E-3</v>
      </c>
      <c r="P106">
        <v>11.3394420545853</v>
      </c>
      <c r="Q106">
        <v>2.0723840008372899E-3</v>
      </c>
      <c r="R106">
        <v>15.321191881177199</v>
      </c>
      <c r="S106">
        <v>0.14190268727267599</v>
      </c>
      <c r="T106">
        <v>109.475964333096</v>
      </c>
      <c r="U106">
        <v>7.05413561878276E-2</v>
      </c>
      <c r="V106" s="14">
        <v>45601.870266203703</v>
      </c>
      <c r="W106">
        <v>2.5</v>
      </c>
      <c r="X106">
        <v>3.76302465810463E-2</v>
      </c>
      <c r="Y106">
        <v>3.9593375488278702E-2</v>
      </c>
      <c r="Z106" s="96">
        <f>((((N106/1000)+1)/((SMOW!$Z$4/1000)+1))-1)*1000</f>
        <v>16.640644717950572</v>
      </c>
      <c r="AA106" s="96">
        <f>((((P106/1000)+1)/((SMOW!$AA$4/1000)+1))-1)*1000</f>
        <v>32.087959433710452</v>
      </c>
      <c r="AB106" s="96">
        <f>Z106*SMOW!$AN$6</f>
        <v>17.156759064460996</v>
      </c>
      <c r="AC106" s="96">
        <f>AA106*SMOW!$AN$12</f>
        <v>33.044806442705728</v>
      </c>
      <c r="AD106" s="96">
        <f t="shared" ref="AD106" si="286">LN((AB106/1000)+1)*1000</f>
        <v>17.011243894724402</v>
      </c>
      <c r="AE106" s="96">
        <f t="shared" ref="AE106" si="287">LN((AC106/1000)+1)*1000</f>
        <v>32.510564262373421</v>
      </c>
      <c r="AF106" s="96">
        <f>(AD106-SMOW!AN$14*AE106)</f>
        <v>-0.15433403580876615</v>
      </c>
      <c r="AG106" s="97">
        <f t="shared" ref="AG106" si="288">AF106*1000</f>
        <v>-154.33403580876615</v>
      </c>
      <c r="AH106" s="65">
        <f>AVERAGE(AG104:AG106)</f>
        <v>-166.41872838016289</v>
      </c>
      <c r="AI106" s="65">
        <f>STDEV(AG104:AG106)</f>
        <v>11.882624507177928</v>
      </c>
      <c r="AK106" s="94">
        <v>31</v>
      </c>
      <c r="AL106" s="94">
        <v>0</v>
      </c>
      <c r="AM106" s="94">
        <v>0</v>
      </c>
      <c r="AN106" s="94">
        <v>0</v>
      </c>
    </row>
    <row r="107" spans="1:40" customFormat="1" x14ac:dyDescent="0.25">
      <c r="A107">
        <v>5502</v>
      </c>
      <c r="B107" t="s">
        <v>230</v>
      </c>
      <c r="C107" t="s">
        <v>48</v>
      </c>
      <c r="D107" s="99" t="s">
        <v>283</v>
      </c>
      <c r="E107" t="s">
        <v>281</v>
      </c>
      <c r="F107">
        <v>11.683465876145601</v>
      </c>
      <c r="G107">
        <v>11.615740789443301</v>
      </c>
      <c r="H107">
        <v>4.5529001816848897E-3</v>
      </c>
      <c r="I107">
        <v>22.662442069380599</v>
      </c>
      <c r="J107">
        <v>22.409463815360901</v>
      </c>
      <c r="K107">
        <v>1.6516334894923199E-3</v>
      </c>
      <c r="L107">
        <v>-0.21645610506722099</v>
      </c>
      <c r="M107">
        <v>4.3819501102094396E-3</v>
      </c>
      <c r="N107">
        <v>1.3693614531779299</v>
      </c>
      <c r="O107">
        <v>4.5064834026374402E-3</v>
      </c>
      <c r="P107">
        <v>2.31543866449142</v>
      </c>
      <c r="Q107">
        <v>1.61877240957887E-3</v>
      </c>
      <c r="R107">
        <v>1.70750434701334</v>
      </c>
      <c r="S107">
        <v>0.16446282766529399</v>
      </c>
      <c r="T107">
        <v>98.532858239887403</v>
      </c>
      <c r="U107">
        <v>0.128966243505127</v>
      </c>
      <c r="V107" s="14">
        <v>45602.496296296296</v>
      </c>
      <c r="W107">
        <v>2.5</v>
      </c>
      <c r="X107">
        <v>1.39026813569841E-2</v>
      </c>
      <c r="Y107">
        <v>1.2718661317076701E-2</v>
      </c>
      <c r="Z107" s="96">
        <f>((((N107/1000)+1)/((SMOW!$Z$4/1000)+1))-1)*1000</f>
        <v>11.827844357398254</v>
      </c>
      <c r="AA107" s="96">
        <f>((((P107/1000)+1)/((SMOW!$AA$4/1000)+1))-1)*1000</f>
        <v>22.878820684129053</v>
      </c>
      <c r="AB107" s="96">
        <f>Z107*SMOW!$AN$6</f>
        <v>12.194688326764449</v>
      </c>
      <c r="AC107" s="96">
        <f>AA107*SMOW!$AN$12</f>
        <v>23.561055750717603</v>
      </c>
      <c r="AD107" s="96">
        <f t="shared" ref="AD107" si="289">LN((AB107/1000)+1)*1000</f>
        <v>12.120932132189072</v>
      </c>
      <c r="AE107" s="96">
        <f t="shared" ref="AE107" si="290">LN((AC107/1000)+1)*1000</f>
        <v>23.287778224418318</v>
      </c>
      <c r="AF107" s="96">
        <f>(AD107-SMOW!AN$14*AE107)</f>
        <v>-0.1750147703038003</v>
      </c>
      <c r="AG107" s="97">
        <f t="shared" ref="AG107" si="291">AF107*1000</f>
        <v>-175.0147703038003</v>
      </c>
      <c r="AH107" s="2"/>
      <c r="AJ107" t="s">
        <v>282</v>
      </c>
      <c r="AK107" s="94">
        <v>31</v>
      </c>
      <c r="AL107">
        <v>3</v>
      </c>
      <c r="AM107" s="94">
        <v>0</v>
      </c>
      <c r="AN107" s="94">
        <v>0</v>
      </c>
    </row>
    <row r="108" spans="1:40" customFormat="1" x14ac:dyDescent="0.25">
      <c r="A108">
        <v>5503</v>
      </c>
      <c r="B108" t="s">
        <v>230</v>
      </c>
      <c r="C108" t="s">
        <v>48</v>
      </c>
      <c r="D108" s="99" t="s">
        <v>283</v>
      </c>
      <c r="E108" t="s">
        <v>284</v>
      </c>
      <c r="F108">
        <v>13.3819477191925</v>
      </c>
      <c r="G108">
        <v>13.2932000563189</v>
      </c>
      <c r="H108">
        <v>3.7416569463323002E-3</v>
      </c>
      <c r="I108">
        <v>25.9319248035135</v>
      </c>
      <c r="J108">
        <v>25.6013943870602</v>
      </c>
      <c r="K108">
        <v>1.89045001387687E-3</v>
      </c>
      <c r="L108">
        <v>-0.22433618004890499</v>
      </c>
      <c r="M108">
        <v>3.93623483621852E-3</v>
      </c>
      <c r="N108">
        <v>3.0505272881248899</v>
      </c>
      <c r="O108">
        <v>3.7035107852469102E-3</v>
      </c>
      <c r="P108">
        <v>5.51987141381308</v>
      </c>
      <c r="Q108">
        <v>1.85283741436788E-3</v>
      </c>
      <c r="R108">
        <v>6.9189637462385098</v>
      </c>
      <c r="S108">
        <v>0.15034134213431</v>
      </c>
      <c r="T108">
        <v>104.646100404686</v>
      </c>
      <c r="U108">
        <v>6.40277242495631E-2</v>
      </c>
      <c r="V108" s="14">
        <v>45602.620636574073</v>
      </c>
      <c r="W108">
        <v>2.5</v>
      </c>
      <c r="X108">
        <v>6.7238053747632597E-3</v>
      </c>
      <c r="Y108">
        <v>7.8022597907262898E-3</v>
      </c>
      <c r="Z108" s="96">
        <f>((((N108/1000)+1)/((SMOW!$Z$4/1000)+1))-1)*1000</f>
        <v>13.526568592692412</v>
      </c>
      <c r="AA108" s="96">
        <f>((((P108/1000)+1)/((SMOW!$AA$4/1000)+1))-1)*1000</f>
        <v>26.148995187232906</v>
      </c>
      <c r="AB108" s="96">
        <f>Z108*SMOW!$AN$6</f>
        <v>13.946098979169268</v>
      </c>
      <c r="AC108" s="96">
        <f>AA108*SMOW!$AN$12</f>
        <v>26.928745232879308</v>
      </c>
      <c r="AD108" s="96">
        <f t="shared" ref="AD108" si="292">LN((AB108/1000)+1)*1000</f>
        <v>13.849746930840508</v>
      </c>
      <c r="AE108" s="96">
        <f t="shared" ref="AE108" si="293">LN((AC108/1000)+1)*1000</f>
        <v>26.57254707191753</v>
      </c>
      <c r="AF108" s="96">
        <f>(AD108-SMOW!AN$14*AE108)</f>
        <v>-0.18055792313194807</v>
      </c>
      <c r="AG108" s="97">
        <f t="shared" ref="AG108" si="294">AF108*1000</f>
        <v>-180.55792313194809</v>
      </c>
      <c r="AH108" s="65">
        <f>AVERAGE(AG107:AG108)</f>
        <v>-177.78634671787421</v>
      </c>
      <c r="AI108" s="65">
        <f>STDEV(AG107:AG108)</f>
        <v>3.9196009539366861</v>
      </c>
      <c r="AJ108" t="s">
        <v>285</v>
      </c>
      <c r="AK108" s="94">
        <v>31</v>
      </c>
      <c r="AL108">
        <v>0</v>
      </c>
      <c r="AM108" s="94">
        <v>0</v>
      </c>
      <c r="AN108" s="94">
        <v>0</v>
      </c>
    </row>
    <row r="109" spans="1:40" customFormat="1" x14ac:dyDescent="0.25">
      <c r="A109">
        <v>5504</v>
      </c>
      <c r="B109" t="s">
        <v>230</v>
      </c>
      <c r="C109" t="s">
        <v>48</v>
      </c>
      <c r="D109" s="99" t="s">
        <v>283</v>
      </c>
      <c r="E109" t="s">
        <v>286</v>
      </c>
      <c r="F109">
        <v>13.660162235542201</v>
      </c>
      <c r="G109">
        <v>13.567702752047399</v>
      </c>
      <c r="H109">
        <v>5.2282304115597502E-3</v>
      </c>
      <c r="I109">
        <v>26.441148886796999</v>
      </c>
      <c r="J109">
        <v>26.097623976873201</v>
      </c>
      <c r="K109">
        <v>1.4037870197236299E-3</v>
      </c>
      <c r="L109">
        <v>-0.21184270774168301</v>
      </c>
      <c r="M109">
        <v>5.2023953376389397E-3</v>
      </c>
      <c r="N109">
        <v>3.3259054098210399</v>
      </c>
      <c r="O109">
        <v>5.1749286465018803E-3</v>
      </c>
      <c r="P109">
        <v>6.0189639192365201</v>
      </c>
      <c r="Q109">
        <v>1.3758571201835899E-3</v>
      </c>
      <c r="R109">
        <v>7.5375752548266197</v>
      </c>
      <c r="S109">
        <v>0.12983750557587501</v>
      </c>
      <c r="T109">
        <v>91.405511659362602</v>
      </c>
      <c r="U109">
        <v>6.4411093374268993E-2</v>
      </c>
      <c r="V109" s="14">
        <v>45602.801539351851</v>
      </c>
      <c r="W109">
        <v>2.5</v>
      </c>
      <c r="X109">
        <v>1.5574768438334699E-2</v>
      </c>
      <c r="Y109">
        <v>1.3774845762476E-2</v>
      </c>
      <c r="Z109" s="96">
        <f>((((N109/1000)+1)/((SMOW!$Z$4/1000)+1))-1)*1000</f>
        <v>13.804822813347606</v>
      </c>
      <c r="AA109" s="96">
        <f>((((P109/1000)+1)/((SMOW!$AA$4/1000)+1))-1)*1000</f>
        <v>26.658327013987737</v>
      </c>
      <c r="AB109" s="96">
        <f>Z109*SMOW!$AN$6</f>
        <v>14.232983333914298</v>
      </c>
      <c r="AC109" s="96">
        <f>AA109*SMOW!$AN$12</f>
        <v>27.453265081671603</v>
      </c>
      <c r="AD109" s="96">
        <f t="shared" ref="AD109" si="295">LN((AB109/1000)+1)*1000</f>
        <v>14.132645378181886</v>
      </c>
      <c r="AE109" s="96">
        <f t="shared" ref="AE109" si="296">LN((AC109/1000)+1)*1000</f>
        <v>27.083182248390301</v>
      </c>
      <c r="AF109" s="96">
        <f>(AD109-SMOW!AN$14*AE109)</f>
        <v>-0.16727484896819433</v>
      </c>
      <c r="AG109" s="97">
        <f t="shared" ref="AG109" si="297">AF109*1000</f>
        <v>-167.27484896819433</v>
      </c>
      <c r="AK109" s="94">
        <v>31</v>
      </c>
      <c r="AL109">
        <v>0</v>
      </c>
      <c r="AM109" s="94">
        <v>0</v>
      </c>
      <c r="AN109" s="94">
        <v>0</v>
      </c>
    </row>
    <row r="110" spans="1:40" customFormat="1" x14ac:dyDescent="0.25">
      <c r="A110">
        <v>5506</v>
      </c>
      <c r="B110" t="s">
        <v>230</v>
      </c>
      <c r="C110" t="s">
        <v>48</v>
      </c>
      <c r="D110" s="99" t="s">
        <v>283</v>
      </c>
      <c r="E110" t="s">
        <v>287</v>
      </c>
      <c r="F110">
        <v>13.4518037696755</v>
      </c>
      <c r="G110">
        <v>13.3621309665221</v>
      </c>
      <c r="H110">
        <v>5.4536328256279297E-3</v>
      </c>
      <c r="I110">
        <v>26.079249930675001</v>
      </c>
      <c r="J110">
        <v>25.744985377986499</v>
      </c>
      <c r="K110">
        <v>1.38328620254712E-3</v>
      </c>
      <c r="L110">
        <v>-0.231221313054748</v>
      </c>
      <c r="M110">
        <v>5.0895961491884897E-3</v>
      </c>
      <c r="N110">
        <v>3.1196711567608602</v>
      </c>
      <c r="O110">
        <v>5.3980330848520204E-3</v>
      </c>
      <c r="P110">
        <v>5.6642653441880002</v>
      </c>
      <c r="Q110">
        <v>1.35576418950362E-3</v>
      </c>
      <c r="R110">
        <v>6.6995550551898901</v>
      </c>
      <c r="S110">
        <v>0.15470090906296199</v>
      </c>
      <c r="T110">
        <v>121.028402128843</v>
      </c>
      <c r="U110">
        <v>0.10113773293086301</v>
      </c>
      <c r="V110" s="14">
        <v>45603.499155092592</v>
      </c>
      <c r="W110">
        <v>2.5</v>
      </c>
      <c r="X110">
        <v>6.3895790498753505E-2</v>
      </c>
      <c r="Y110">
        <v>6.1139258965797597E-2</v>
      </c>
      <c r="Z110" s="96">
        <f>((((N110/1000)+1)/((SMOW!$Z$4/1000)+1))-1)*1000</f>
        <v>13.596434612410668</v>
      </c>
      <c r="AA110" s="96">
        <f>((((P110/1000)+1)/((SMOW!$AA$4/1000)+1))-1)*1000</f>
        <v>26.296351485977087</v>
      </c>
      <c r="AB110" s="96">
        <f>Z110*SMOW!$AN$6</f>
        <v>14.018131913434488</v>
      </c>
      <c r="AC110" s="96">
        <f>AA110*SMOW!$AN$12</f>
        <v>27.080495623245341</v>
      </c>
      <c r="AD110" s="96">
        <f t="shared" ref="AD110" si="298">LN((AB110/1000)+1)*1000</f>
        <v>13.920786580552431</v>
      </c>
      <c r="AE110" s="96">
        <f t="shared" ref="AE110" si="299">LN((AC110/1000)+1)*1000</f>
        <v>26.72030725490378</v>
      </c>
      <c r="AF110" s="96">
        <f>(AD110-SMOW!AN$14*AE110)</f>
        <v>-0.1875356500367662</v>
      </c>
      <c r="AG110" s="97">
        <f t="shared" ref="AG110" si="300">AF110*1000</f>
        <v>-187.53565003676619</v>
      </c>
      <c r="AK110" s="94">
        <v>31</v>
      </c>
      <c r="AL110">
        <v>0</v>
      </c>
      <c r="AM110" s="94">
        <v>0</v>
      </c>
      <c r="AN110" s="94">
        <v>0</v>
      </c>
    </row>
    <row r="111" spans="1:40" customFormat="1" x14ac:dyDescent="0.25">
      <c r="A111">
        <v>5507</v>
      </c>
      <c r="B111" t="s">
        <v>230</v>
      </c>
      <c r="C111" t="s">
        <v>48</v>
      </c>
      <c r="D111" s="99" t="s">
        <v>283</v>
      </c>
      <c r="E111" t="s">
        <v>288</v>
      </c>
      <c r="F111">
        <v>13.2994474254821</v>
      </c>
      <c r="G111">
        <v>13.211785450897199</v>
      </c>
      <c r="H111">
        <v>6.0683549624875903E-3</v>
      </c>
      <c r="I111">
        <v>25.764036488288198</v>
      </c>
      <c r="J111">
        <v>25.437736223268502</v>
      </c>
      <c r="K111">
        <v>2.8010789494462701E-3</v>
      </c>
      <c r="L111">
        <v>-0.219339274988507</v>
      </c>
      <c r="M111">
        <v>5.7049077582606899E-3</v>
      </c>
      <c r="N111">
        <v>2.96886808421467</v>
      </c>
      <c r="O111">
        <v>6.0064881347001104E-3</v>
      </c>
      <c r="P111">
        <v>5.3553234228052196</v>
      </c>
      <c r="Q111">
        <v>2.7453483773838602E-3</v>
      </c>
      <c r="R111">
        <v>6.3688549998829096</v>
      </c>
      <c r="S111">
        <v>0.13745017746624799</v>
      </c>
      <c r="T111">
        <v>121.95011115233</v>
      </c>
      <c r="U111">
        <v>6.8616487337237506E-2</v>
      </c>
      <c r="V111" s="14">
        <v>45603.629849537036</v>
      </c>
      <c r="W111">
        <v>2.5</v>
      </c>
      <c r="X111">
        <v>1.3364096099202999E-7</v>
      </c>
      <c r="Y111">
        <v>6.7821456065914106E-5</v>
      </c>
      <c r="Z111" s="96">
        <f>((((N111/1000)+1)/((SMOW!$Z$4/1000)+1))-1)*1000</f>
        <v>13.444056525272474</v>
      </c>
      <c r="AA111" s="96">
        <f>((((P111/1000)+1)/((SMOW!$AA$4/1000)+1))-1)*1000</f>
        <v>25.981071349590934</v>
      </c>
      <c r="AB111" s="96">
        <f>Z111*SMOW!$AN$6</f>
        <v>13.861027776422697</v>
      </c>
      <c r="AC111" s="96">
        <f>AA111*SMOW!$AN$12</f>
        <v>26.755813989823519</v>
      </c>
      <c r="AD111" s="96">
        <f t="shared" ref="AD111" si="301">LN((AB111/1000)+1)*1000</f>
        <v>13.765842301377331</v>
      </c>
      <c r="AE111" s="96">
        <f t="shared" ref="AE111" si="302">LN((AC111/1000)+1)*1000</f>
        <v>26.404136355979933</v>
      </c>
      <c r="AF111" s="96">
        <f>(AD111-SMOW!AN$14*AE111)</f>
        <v>-0.17554169458007429</v>
      </c>
      <c r="AG111" s="97">
        <f t="shared" ref="AG111" si="303">AF111*1000</f>
        <v>-175.54169458007431</v>
      </c>
      <c r="AH111" s="45">
        <f>AVERAGE(AG110:AG111)</f>
        <v>-181.53867230842025</v>
      </c>
      <c r="AI111" s="3">
        <f>STDEV(AG110:AG111)</f>
        <v>8.4810072366762217</v>
      </c>
      <c r="AK111" s="94">
        <v>31</v>
      </c>
      <c r="AL111">
        <v>0</v>
      </c>
      <c r="AM111" s="94">
        <v>0</v>
      </c>
      <c r="AN111" s="94">
        <v>0</v>
      </c>
    </row>
    <row r="112" spans="1:40" customFormat="1" x14ac:dyDescent="0.25">
      <c r="A112">
        <v>5508</v>
      </c>
      <c r="B112" t="s">
        <v>230</v>
      </c>
      <c r="C112" t="s">
        <v>48</v>
      </c>
      <c r="D112" s="99" t="s">
        <v>283</v>
      </c>
      <c r="E112" t="s">
        <v>289</v>
      </c>
      <c r="F112">
        <v>13.7489271750913</v>
      </c>
      <c r="G112">
        <v>13.655267500379001</v>
      </c>
      <c r="H112">
        <v>5.9550951339708098E-3</v>
      </c>
      <c r="I112">
        <v>26.618072567970501</v>
      </c>
      <c r="J112">
        <v>26.269975244023101</v>
      </c>
      <c r="K112">
        <v>1.4489768549286999E-3</v>
      </c>
      <c r="L112">
        <v>-0.215279428465252</v>
      </c>
      <c r="M112">
        <v>5.8484967365122703E-3</v>
      </c>
      <c r="N112">
        <v>3.4137653915583002</v>
      </c>
      <c r="O112">
        <v>5.8943829891835902E-3</v>
      </c>
      <c r="P112">
        <v>6.1923675075669102</v>
      </c>
      <c r="Q112">
        <v>1.4201478535047301E-3</v>
      </c>
      <c r="R112">
        <v>7.0959460051023102</v>
      </c>
      <c r="S112">
        <v>0.147132381496555</v>
      </c>
      <c r="T112">
        <v>120.817202579671</v>
      </c>
      <c r="U112">
        <v>8.9990646553776393E-2</v>
      </c>
      <c r="V112" s="14">
        <v>45603.755972222221</v>
      </c>
      <c r="W112">
        <v>2.5</v>
      </c>
      <c r="X112">
        <v>3.5179160239724901E-2</v>
      </c>
      <c r="Y112">
        <v>3.8868147791577601E-2</v>
      </c>
      <c r="Z112" s="96">
        <f>((((N112/1000)+1)/((SMOW!$Z$4/1000)+1))-1)*1000</f>
        <v>13.893600420640473</v>
      </c>
      <c r="AA112" s="96">
        <f>((((P112/1000)+1)/((SMOW!$AA$4/1000)+1))-1)*1000</f>
        <v>26.835288129313241</v>
      </c>
      <c r="AB112" s="96">
        <f>Z112*SMOW!$AN$6</f>
        <v>14.324514404041649</v>
      </c>
      <c r="AC112" s="96">
        <f>AA112*SMOW!$AN$12</f>
        <v>27.635503089541725</v>
      </c>
      <c r="AD112" s="96">
        <f t="shared" ref="AD112" si="304">LN((AB112/1000)+1)*1000</f>
        <v>14.22288789809217</v>
      </c>
      <c r="AE112" s="96">
        <f t="shared" ref="AE112" si="305">LN((AC112/1000)+1)*1000</f>
        <v>27.260535179485174</v>
      </c>
      <c r="AF112" s="96">
        <f>(AD112-SMOW!AN$14*AE112)</f>
        <v>-0.17067467667600233</v>
      </c>
      <c r="AG112" s="97">
        <f t="shared" ref="AG112" si="306">AF112*1000</f>
        <v>-170.67467667600232</v>
      </c>
      <c r="AH112" s="2"/>
      <c r="AI112" s="3"/>
      <c r="AK112" s="94">
        <v>31</v>
      </c>
      <c r="AL112">
        <v>0</v>
      </c>
      <c r="AM112" s="94">
        <v>0</v>
      </c>
      <c r="AN112" s="94">
        <v>0</v>
      </c>
    </row>
    <row r="113" spans="1:40" customFormat="1" x14ac:dyDescent="0.25">
      <c r="A113">
        <v>5509</v>
      </c>
      <c r="B113" t="s">
        <v>230</v>
      </c>
      <c r="C113" t="s">
        <v>48</v>
      </c>
      <c r="D113" s="99" t="s">
        <v>283</v>
      </c>
      <c r="E113" t="s">
        <v>290</v>
      </c>
      <c r="F113">
        <v>13.341368858544801</v>
      </c>
      <c r="G113">
        <v>13.253156027250199</v>
      </c>
      <c r="H113">
        <v>5.0586194945004799E-3</v>
      </c>
      <c r="I113">
        <v>25.8092167203387</v>
      </c>
      <c r="J113">
        <v>25.481780818377199</v>
      </c>
      <c r="K113">
        <v>1.1370615972555601E-3</v>
      </c>
      <c r="L113">
        <v>-0.20122424485295301</v>
      </c>
      <c r="M113">
        <v>4.8888807463441696E-3</v>
      </c>
      <c r="N113">
        <v>3.0103621286200699</v>
      </c>
      <c r="O113">
        <v>5.00704691131406E-3</v>
      </c>
      <c r="P113">
        <v>5.3996047440347796</v>
      </c>
      <c r="Q113">
        <v>1.11443849579383E-3</v>
      </c>
      <c r="R113">
        <v>6.39604575626492</v>
      </c>
      <c r="S113">
        <v>0.155198224702328</v>
      </c>
      <c r="T113">
        <v>129.949779556415</v>
      </c>
      <c r="U113">
        <v>7.3893768821939002E-2</v>
      </c>
      <c r="V113" s="14">
        <v>45603.868287037039</v>
      </c>
      <c r="W113">
        <v>2.5</v>
      </c>
      <c r="X113">
        <v>8.7990521606335706E-2</v>
      </c>
      <c r="Y113">
        <v>9.1606556922922494E-2</v>
      </c>
      <c r="Z113" s="96">
        <f>((((N113/1000)+1)/((SMOW!$Z$4/1000)+1))-1)*1000</f>
        <v>13.485983940989987</v>
      </c>
      <c r="AA113" s="96">
        <f>((((P113/1000)+1)/((SMOW!$AA$4/1000)+1))-1)*1000</f>
        <v>26.026261141038233</v>
      </c>
      <c r="AB113" s="96">
        <f>Z113*SMOW!$AN$6</f>
        <v>13.904255582908158</v>
      </c>
      <c r="AC113" s="96">
        <f>AA113*SMOW!$AN$12</f>
        <v>26.80235131840146</v>
      </c>
      <c r="AD113" s="96">
        <f t="shared" ref="AD113" si="307">LN((AB113/1000)+1)*1000</f>
        <v>13.808478208843312</v>
      </c>
      <c r="AE113" s="96">
        <f t="shared" ref="AE113" si="308">LN((AC113/1000)+1)*1000</f>
        <v>26.44945996002679</v>
      </c>
      <c r="AF113" s="96">
        <f>(AD113-SMOW!AN$14*AE113)</f>
        <v>-0.15683665005083469</v>
      </c>
      <c r="AG113" s="97">
        <f t="shared" ref="AG113" si="309">AF113*1000</f>
        <v>-156.83665005083469</v>
      </c>
      <c r="AH113" s="45">
        <f>AVERAGE(AG112:AG113)</f>
        <v>-163.75566336341851</v>
      </c>
      <c r="AI113" s="3">
        <f>STDEV(AG112:AG113)</f>
        <v>9.7849624648960258</v>
      </c>
      <c r="AK113" s="94">
        <v>31</v>
      </c>
      <c r="AL113">
        <v>0</v>
      </c>
      <c r="AM113" s="94">
        <v>0</v>
      </c>
      <c r="AN113" s="94">
        <v>0</v>
      </c>
    </row>
    <row r="114" spans="1:40" customFormat="1" x14ac:dyDescent="0.25">
      <c r="A114">
        <v>5510</v>
      </c>
      <c r="B114" t="s">
        <v>230</v>
      </c>
      <c r="C114" t="s">
        <v>48</v>
      </c>
      <c r="D114" s="99" t="s">
        <v>283</v>
      </c>
      <c r="E114" t="s">
        <v>291</v>
      </c>
      <c r="F114">
        <v>13.841924667811501</v>
      </c>
      <c r="G114">
        <v>13.7469998223935</v>
      </c>
      <c r="H114">
        <v>4.3653271586976796E-3</v>
      </c>
      <c r="I114">
        <v>26.829773281457399</v>
      </c>
      <c r="J114">
        <v>26.476165729785802</v>
      </c>
      <c r="K114">
        <v>1.6179653283522201E-3</v>
      </c>
      <c r="L114">
        <v>-0.232415682933373</v>
      </c>
      <c r="M114">
        <v>4.3745572440104397E-3</v>
      </c>
      <c r="N114">
        <v>3.5058147756225901</v>
      </c>
      <c r="O114">
        <v>4.3208226850412002E-3</v>
      </c>
      <c r="P114">
        <v>6.3998562005855302</v>
      </c>
      <c r="Q114">
        <v>1.5857741138406399E-3</v>
      </c>
      <c r="R114">
        <v>6.9735611214534101</v>
      </c>
      <c r="S114">
        <v>0.14948677156326201</v>
      </c>
      <c r="T114">
        <v>94.091208796555406</v>
      </c>
      <c r="U114">
        <v>6.1765546608799203E-2</v>
      </c>
      <c r="V114" s="14">
        <v>45604.492118055554</v>
      </c>
      <c r="W114">
        <v>2.5</v>
      </c>
      <c r="X114">
        <v>2.6462185339601599E-2</v>
      </c>
      <c r="Y114">
        <v>2.4713228197382101E-2</v>
      </c>
      <c r="Z114" s="96">
        <f>((((N114/1000)+1)/((SMOW!$Z$4/1000)+1))-1)*1000</f>
        <v>13.986611185137221</v>
      </c>
      <c r="AA114" s="96">
        <f>((((P114/1000)+1)/((SMOW!$AA$4/1000)+1))-1)*1000</f>
        <v>27.047033635201998</v>
      </c>
      <c r="AB114" s="96">
        <f>Z114*SMOW!$AN$6</f>
        <v>14.420409923952043</v>
      </c>
      <c r="AC114" s="96">
        <f>AA114*SMOW!$AN$12</f>
        <v>27.853562741220788</v>
      </c>
      <c r="AD114" s="96">
        <f t="shared" ref="AD114" si="310">LN((AB114/1000)+1)*1000</f>
        <v>14.317424691586394</v>
      </c>
      <c r="AE114" s="96">
        <f t="shared" ref="AE114" si="311">LN((AC114/1000)+1)*1000</f>
        <v>27.47270819088391</v>
      </c>
      <c r="AF114" s="96">
        <f>(AD114-SMOW!AN$14*AE114)</f>
        <v>-0.18816523320031031</v>
      </c>
      <c r="AG114" s="97">
        <f t="shared" ref="AG114" si="312">AF114*1000</f>
        <v>-188.1652332003103</v>
      </c>
      <c r="AH114" s="2"/>
      <c r="AI114" s="3"/>
      <c r="AK114" s="94">
        <v>31</v>
      </c>
      <c r="AL114">
        <v>0</v>
      </c>
      <c r="AM114" s="94">
        <v>0</v>
      </c>
      <c r="AN114" s="94">
        <v>0</v>
      </c>
    </row>
    <row r="115" spans="1:40" customFormat="1" x14ac:dyDescent="0.25">
      <c r="A115">
        <v>5512</v>
      </c>
      <c r="B115" t="s">
        <v>230</v>
      </c>
      <c r="C115" t="s">
        <v>48</v>
      </c>
      <c r="D115" s="99" t="s">
        <v>283</v>
      </c>
      <c r="E115" t="s">
        <v>292</v>
      </c>
      <c r="F115">
        <v>14.047979378340999</v>
      </c>
      <c r="G115">
        <v>13.950220623219501</v>
      </c>
      <c r="H115">
        <v>4.4023592575208898E-3</v>
      </c>
      <c r="I115">
        <v>27.171618340007502</v>
      </c>
      <c r="J115">
        <v>26.8090232894561</v>
      </c>
      <c r="K115">
        <v>2.95763074141733E-3</v>
      </c>
      <c r="L115">
        <v>-0.20494367361330901</v>
      </c>
      <c r="M115">
        <v>4.6504167040763503E-3</v>
      </c>
      <c r="N115">
        <v>3.7097687601118299</v>
      </c>
      <c r="O115">
        <v>4.3574772419288001E-3</v>
      </c>
      <c r="P115">
        <v>6.7348998725939202</v>
      </c>
      <c r="Q115">
        <v>2.8987853978381202E-3</v>
      </c>
      <c r="R115">
        <v>8.1500958340231993</v>
      </c>
      <c r="S115">
        <v>0.13252866263757401</v>
      </c>
      <c r="T115">
        <v>86.896193385862603</v>
      </c>
      <c r="U115">
        <v>6.2633104153774696E-2</v>
      </c>
      <c r="V115" s="14">
        <v>45604.732314814813</v>
      </c>
      <c r="W115">
        <v>2.5</v>
      </c>
      <c r="X115">
        <v>6.4814053492981097E-2</v>
      </c>
      <c r="Y115">
        <v>6.071718778593E-2</v>
      </c>
      <c r="Z115" s="96">
        <f>((((N115/1000)+1)/((SMOW!$Z$4/1000)+1))-1)*1000</f>
        <v>14.192695301965319</v>
      </c>
      <c r="AA115" s="96">
        <f>((((P115/1000)+1)/((SMOW!$AA$4/1000)+1))-1)*1000</f>
        <v>27.388951022564889</v>
      </c>
      <c r="AB115" s="96">
        <f>Z115*SMOW!$AN$6</f>
        <v>14.632885798496606</v>
      </c>
      <c r="AC115" s="96">
        <f>AA115*SMOW!$AN$12</f>
        <v>28.205675935210071</v>
      </c>
      <c r="AD115" s="96">
        <f t="shared" ref="AD115" si="313">LN((AB115/1000)+1)*1000</f>
        <v>14.526858200079356</v>
      </c>
      <c r="AE115" s="96">
        <f t="shared" ref="AE115" si="314">LN((AC115/1000)+1)*1000</f>
        <v>27.815220887802329</v>
      </c>
      <c r="AF115" s="96">
        <f>(AD115-SMOW!AN$14*AE115)</f>
        <v>-0.15957842868027505</v>
      </c>
      <c r="AG115" s="97">
        <f t="shared" ref="AG115" si="315">AF115*1000</f>
        <v>-159.57842868027507</v>
      </c>
      <c r="AH115" s="45">
        <f>AVERAGE(AG114:AG115)</f>
        <v>-173.87183094029268</v>
      </c>
      <c r="AI115" s="3">
        <f>STDEV(AG114:AG115)</f>
        <v>20.213923328571159</v>
      </c>
      <c r="AJ115" t="s">
        <v>293</v>
      </c>
      <c r="AK115" s="94">
        <v>31</v>
      </c>
      <c r="AL115">
        <v>0</v>
      </c>
      <c r="AM115" s="94">
        <v>0</v>
      </c>
      <c r="AN115" s="94">
        <v>0</v>
      </c>
    </row>
    <row r="116" spans="1:40" customFormat="1" x14ac:dyDescent="0.25">
      <c r="A116">
        <v>5513</v>
      </c>
      <c r="B116" t="s">
        <v>159</v>
      </c>
      <c r="C116" t="s">
        <v>48</v>
      </c>
      <c r="D116" s="99" t="s">
        <v>283</v>
      </c>
      <c r="E116" t="s">
        <v>294</v>
      </c>
      <c r="F116">
        <v>10.958239487863599</v>
      </c>
      <c r="G116">
        <v>10.8986326331563</v>
      </c>
      <c r="H116">
        <v>4.6215193817867699E-3</v>
      </c>
      <c r="I116">
        <v>21.2809030316754</v>
      </c>
      <c r="J116">
        <v>21.057626703700901</v>
      </c>
      <c r="K116">
        <v>1.4084318238521199E-3</v>
      </c>
      <c r="L116">
        <v>-0.21979426639778099</v>
      </c>
      <c r="M116">
        <v>4.8711027388272697E-3</v>
      </c>
      <c r="N116">
        <v>0.65152874182284903</v>
      </c>
      <c r="O116">
        <v>4.5744030305724E-3</v>
      </c>
      <c r="P116">
        <v>0.96138687805095202</v>
      </c>
      <c r="Q116">
        <v>1.38040951078235E-3</v>
      </c>
      <c r="R116">
        <v>-1.1585215548433401</v>
      </c>
      <c r="S116">
        <v>0.130320863695011</v>
      </c>
      <c r="T116">
        <v>98.425170498447699</v>
      </c>
      <c r="U116">
        <v>9.0188450607559298E-2</v>
      </c>
      <c r="V116" s="14">
        <v>45605.692708333336</v>
      </c>
      <c r="W116">
        <v>2.5</v>
      </c>
      <c r="X116">
        <v>1.62846101192823E-3</v>
      </c>
      <c r="Y116">
        <v>2.0458484158509299E-3</v>
      </c>
      <c r="Z116" s="96">
        <f>((((N116/1000)+1)/((SMOW!$Z$4/1000)+1))-1)*1000</f>
        <v>11.10251447124555</v>
      </c>
      <c r="AA116" s="96">
        <f>((((P116/1000)+1)/((SMOW!$AA$4/1000)+1))-1)*1000</f>
        <v>21.496989335402226</v>
      </c>
      <c r="AB116" s="96">
        <f>Z116*SMOW!$AN$6</f>
        <v>11.446862127125025</v>
      </c>
      <c r="AC116" s="96">
        <f>AA116*SMOW!$AN$12</f>
        <v>22.138018877666404</v>
      </c>
      <c r="AD116" s="96">
        <f t="shared" ref="AD116" si="316">LN((AB116/1000)+1)*1000</f>
        <v>11.381842510794829</v>
      </c>
      <c r="AE116" s="96">
        <f t="shared" ref="AE116" si="317">LN((AC116/1000)+1)*1000</f>
        <v>21.896530488881215</v>
      </c>
      <c r="AF116" s="96">
        <f>(AD116-SMOW!AN$14*AE116)</f>
        <v>-0.17952558733445301</v>
      </c>
      <c r="AG116" s="97">
        <f t="shared" ref="AG116" si="318">AF116*1000</f>
        <v>-179.52558733445301</v>
      </c>
      <c r="AK116" s="94">
        <v>31</v>
      </c>
      <c r="AL116">
        <v>0</v>
      </c>
      <c r="AM116" s="94">
        <v>0</v>
      </c>
      <c r="AN116" s="94">
        <v>0</v>
      </c>
    </row>
    <row r="117" spans="1:40" customFormat="1" x14ac:dyDescent="0.25">
      <c r="A117">
        <v>5514</v>
      </c>
      <c r="B117" t="s">
        <v>159</v>
      </c>
      <c r="C117" t="s">
        <v>61</v>
      </c>
      <c r="D117" t="s">
        <v>22</v>
      </c>
      <c r="E117" t="s">
        <v>295</v>
      </c>
      <c r="F117">
        <v>0.29579136181639998</v>
      </c>
      <c r="G117">
        <v>0.29574741446445102</v>
      </c>
      <c r="H117">
        <v>3.2803574753576701E-3</v>
      </c>
      <c r="I117">
        <v>0.63571145901797899</v>
      </c>
      <c r="J117">
        <v>0.63550943993576103</v>
      </c>
      <c r="K117">
        <v>1.43579574777792E-3</v>
      </c>
      <c r="L117">
        <v>-3.98015698216308E-2</v>
      </c>
      <c r="M117">
        <v>3.42860686878978E-3</v>
      </c>
      <c r="N117">
        <v>-9.9022158152861408</v>
      </c>
      <c r="O117">
        <v>3.2469142584937399E-3</v>
      </c>
      <c r="P117">
        <v>-19.2730457130079</v>
      </c>
      <c r="Q117">
        <v>1.4072289990971799E-3</v>
      </c>
      <c r="R117">
        <v>-30.186708468778502</v>
      </c>
      <c r="S117">
        <v>0.14215629076528799</v>
      </c>
      <c r="T117">
        <v>63.610586390263002</v>
      </c>
      <c r="U117">
        <v>6.3870841184175395E-2</v>
      </c>
      <c r="V117" s="14">
        <v>45605.784791666665</v>
      </c>
      <c r="W117">
        <v>2.5</v>
      </c>
      <c r="X117">
        <v>8.3863989713471601E-2</v>
      </c>
      <c r="Y117">
        <v>8.7026102539381395E-2</v>
      </c>
      <c r="Z117" s="96">
        <f>((((N117/1000)+1)/((SMOW!$Z$4/1000)+1))-1)*1000</f>
        <v>0.43854469527615514</v>
      </c>
      <c r="AA117" s="96">
        <f>((((P117/1000)+1)/((SMOW!$AA$4/1000)+1))-1)*1000</f>
        <v>0.84742957851324796</v>
      </c>
      <c r="AB117" s="96">
        <f>Z117*SMOW!$AN$6</f>
        <v>0.45214628419619918</v>
      </c>
      <c r="AC117" s="96">
        <f>AA117*SMOW!$AN$12</f>
        <v>0.87269950754097747</v>
      </c>
      <c r="AD117" s="96">
        <f t="shared" ref="AD117" si="319">LN((AB117/1000)+1)*1000</f>
        <v>0.45204409686630648</v>
      </c>
      <c r="AE117" s="96">
        <f t="shared" ref="AE117" si="320">LN((AC117/1000)+1)*1000</f>
        <v>0.87231892673144962</v>
      </c>
      <c r="AF117" s="96">
        <f>(AD117-SMOW!AN$14*AE117)</f>
        <v>-8.5402964478989429E-3</v>
      </c>
      <c r="AG117" s="97">
        <f t="shared" ref="AG117" si="321">AF117*1000</f>
        <v>-8.5402964478989425</v>
      </c>
      <c r="AK117" s="94">
        <v>31</v>
      </c>
      <c r="AL117">
        <v>3</v>
      </c>
      <c r="AM117" s="94">
        <v>0</v>
      </c>
      <c r="AN117" s="94">
        <v>0</v>
      </c>
    </row>
    <row r="118" spans="1:40" customFormat="1" x14ac:dyDescent="0.25">
      <c r="A118">
        <v>5515</v>
      </c>
      <c r="B118" t="s">
        <v>159</v>
      </c>
      <c r="C118" t="s">
        <v>61</v>
      </c>
      <c r="D118" t="s">
        <v>22</v>
      </c>
      <c r="E118" t="s">
        <v>296</v>
      </c>
      <c r="F118">
        <v>0.118688369337711</v>
      </c>
      <c r="G118">
        <v>0.118680703970302</v>
      </c>
      <c r="H118">
        <v>5.6505504827142096E-3</v>
      </c>
      <c r="I118">
        <v>0.29714118288636199</v>
      </c>
      <c r="J118">
        <v>0.29709690177852399</v>
      </c>
      <c r="K118">
        <v>2.7126856197433298E-3</v>
      </c>
      <c r="L118">
        <v>-3.8186460168759297E-2</v>
      </c>
      <c r="M118">
        <v>5.2790298600060596E-3</v>
      </c>
      <c r="N118">
        <v>-10.0775132442465</v>
      </c>
      <c r="O118">
        <v>5.5929431680833298E-3</v>
      </c>
      <c r="P118">
        <v>-19.604879758025699</v>
      </c>
      <c r="Q118">
        <v>2.6587137310016499E-3</v>
      </c>
      <c r="R118">
        <v>-29.358783156917401</v>
      </c>
      <c r="S118">
        <v>0.13492441986371001</v>
      </c>
      <c r="T118">
        <v>85.889111074152595</v>
      </c>
      <c r="U118">
        <v>9.9243384765478004E-2</v>
      </c>
      <c r="V118" s="14">
        <v>45607.483877314815</v>
      </c>
      <c r="W118">
        <v>2.5</v>
      </c>
      <c r="X118">
        <v>4.1034870038308399E-2</v>
      </c>
      <c r="Y118">
        <v>4.4384723091608E-2</v>
      </c>
      <c r="Z118" s="96">
        <f>((((N118/1000)+1)/((SMOW!$Z$4/1000)+1))-1)*1000</f>
        <v>0.26141642823107603</v>
      </c>
      <c r="AA118" s="96">
        <f>((((P118/1000)+1)/((SMOW!$AA$4/1000)+1))-1)*1000</f>
        <v>0.5087876664593427</v>
      </c>
      <c r="AB118" s="96">
        <f>Z118*SMOW!$AN$6</f>
        <v>0.26952433338201226</v>
      </c>
      <c r="AC118" s="96">
        <f>AA118*SMOW!$AN$12</f>
        <v>0.52395946190713483</v>
      </c>
      <c r="AD118" s="96">
        <f t="shared" ref="AD118" si="322">LN((AB118/1000)+1)*1000</f>
        <v>0.26948801822404411</v>
      </c>
      <c r="AE118" s="96">
        <f t="shared" ref="AE118" si="323">LN((AC118/1000)+1)*1000</f>
        <v>0.52382224307753589</v>
      </c>
      <c r="AF118" s="96">
        <f>(AD118-SMOW!AN$14*AE118)</f>
        <v>-7.0901261208948241E-3</v>
      </c>
      <c r="AG118" s="97">
        <f t="shared" ref="AG118" si="324">AF118*1000</f>
        <v>-7.0901261208948245</v>
      </c>
      <c r="AK118" s="94">
        <v>31</v>
      </c>
      <c r="AL118">
        <v>1</v>
      </c>
      <c r="AM118" s="94">
        <v>0</v>
      </c>
      <c r="AN118" s="94">
        <v>0</v>
      </c>
    </row>
    <row r="119" spans="1:40" customFormat="1" x14ac:dyDescent="0.25">
      <c r="A119">
        <v>5516</v>
      </c>
      <c r="B119" t="s">
        <v>159</v>
      </c>
      <c r="C119" t="s">
        <v>61</v>
      </c>
      <c r="D119" t="s">
        <v>22</v>
      </c>
      <c r="E119" t="s">
        <v>297</v>
      </c>
      <c r="F119">
        <v>-0.18587783677829101</v>
      </c>
      <c r="G119">
        <v>-0.185895926754926</v>
      </c>
      <c r="H119">
        <v>6.6261296528870497E-3</v>
      </c>
      <c r="I119">
        <v>-0.27975514727682099</v>
      </c>
      <c r="J119">
        <v>-0.27979437239969501</v>
      </c>
      <c r="K119">
        <v>2.1598740421853E-3</v>
      </c>
      <c r="L119">
        <v>-3.8164498127887699E-2</v>
      </c>
      <c r="M119">
        <v>6.9585483631787702E-3</v>
      </c>
      <c r="N119">
        <v>-10.3789744004536</v>
      </c>
      <c r="O119">
        <v>6.55857631682423E-3</v>
      </c>
      <c r="P119">
        <v>-20.1702980959294</v>
      </c>
      <c r="Q119">
        <v>2.1169009528422202E-3</v>
      </c>
      <c r="R119">
        <v>-29.9127316204439</v>
      </c>
      <c r="S119">
        <v>0.14671326586268099</v>
      </c>
      <c r="T119">
        <v>70.148111860597794</v>
      </c>
      <c r="U119">
        <v>6.4263384541429006E-2</v>
      </c>
      <c r="V119" s="14">
        <v>45607.561932870369</v>
      </c>
      <c r="W119">
        <v>2.5</v>
      </c>
      <c r="X119">
        <v>3.0766013795090401E-3</v>
      </c>
      <c r="Y119">
        <v>1.58341917844818E-2</v>
      </c>
      <c r="Z119" s="96">
        <f>((((N119/1000)+1)/((SMOW!$Z$4/1000)+1))-1)*1000</f>
        <v>-4.3193242869610238E-2</v>
      </c>
      <c r="AA119" s="96">
        <f>((((P119/1000)+1)/((SMOW!$AA$4/1000)+1))-1)*1000</f>
        <v>-6.823072551398468E-2</v>
      </c>
      <c r="AB119" s="96">
        <f>Z119*SMOW!$AN$6</f>
        <v>-4.4532893628049144E-2</v>
      </c>
      <c r="AC119" s="96">
        <f>AA119*SMOW!$AN$12</f>
        <v>-7.0265331851745327E-2</v>
      </c>
      <c r="AD119" s="96">
        <f t="shared" ref="AD119" si="325">LN((AB119/1000)+1)*1000</f>
        <v>-4.4533885246793789E-2</v>
      </c>
      <c r="AE119" s="96">
        <f t="shared" ref="AE119" si="326">LN((AC119/1000)+1)*1000</f>
        <v>-7.0267800575801162E-2</v>
      </c>
      <c r="AF119" s="96">
        <f>(AD119-SMOW!AN$14*AE119)</f>
        <v>-7.4324865427707748E-3</v>
      </c>
      <c r="AG119" s="97">
        <f t="shared" ref="AG119" si="327">AF119*1000</f>
        <v>-7.4324865427707749</v>
      </c>
      <c r="AK119" s="94">
        <v>31</v>
      </c>
      <c r="AL119">
        <v>0</v>
      </c>
      <c r="AM119" s="94">
        <v>0</v>
      </c>
      <c r="AN119" s="94">
        <v>0</v>
      </c>
    </row>
    <row r="120" spans="1:40" customFormat="1" x14ac:dyDescent="0.25">
      <c r="A120">
        <v>5517</v>
      </c>
      <c r="B120" t="s">
        <v>159</v>
      </c>
      <c r="C120" t="s">
        <v>61</v>
      </c>
      <c r="D120" t="s">
        <v>22</v>
      </c>
      <c r="E120" t="s">
        <v>298</v>
      </c>
      <c r="F120">
        <v>-0.32551551973905901</v>
      </c>
      <c r="G120">
        <v>-0.32556885180746598</v>
      </c>
      <c r="H120">
        <v>4.17666448378347E-3</v>
      </c>
      <c r="I120">
        <v>-0.53662954505508398</v>
      </c>
      <c r="J120">
        <v>-0.53677364581766795</v>
      </c>
      <c r="K120">
        <v>1.8049467996697E-3</v>
      </c>
      <c r="L120">
        <v>-4.2152366815737599E-2</v>
      </c>
      <c r="M120">
        <v>4.4739458061725497E-3</v>
      </c>
      <c r="N120">
        <v>-10.5171884784114</v>
      </c>
      <c r="O120">
        <v>4.1340834245103203E-3</v>
      </c>
      <c r="P120">
        <v>-20.422061692693401</v>
      </c>
      <c r="Q120">
        <v>1.7690353814263501E-3</v>
      </c>
      <c r="R120">
        <v>-30.2446614687825</v>
      </c>
      <c r="S120">
        <v>0.148640887959786</v>
      </c>
      <c r="T120">
        <v>66.436331347407304</v>
      </c>
      <c r="U120">
        <v>5.6328393499545402E-2</v>
      </c>
      <c r="V120" s="14">
        <v>45607.667824074073</v>
      </c>
      <c r="W120">
        <v>2.5</v>
      </c>
      <c r="X120">
        <v>1.44290488344503E-2</v>
      </c>
      <c r="Y120">
        <v>1.57150868104469E-2</v>
      </c>
      <c r="Z120" s="96">
        <f>((((N120/1000)+1)/((SMOW!$Z$4/1000)+1))-1)*1000</f>
        <v>-0.18285085368063836</v>
      </c>
      <c r="AA120" s="96">
        <f>((((P120/1000)+1)/((SMOW!$AA$4/1000)+1))-1)*1000</f>
        <v>-0.32515947370559406</v>
      </c>
      <c r="AB120" s="96">
        <f>Z120*SMOW!$AN$6</f>
        <v>-0.1885220251079362</v>
      </c>
      <c r="AC120" s="96">
        <f>AA120*SMOW!$AN$12</f>
        <v>-0.33485556767206848</v>
      </c>
      <c r="AD120" s="96">
        <f t="shared" ref="AD120" si="328">LN((AB120/1000)+1)*1000</f>
        <v>-0.18853979761856815</v>
      </c>
      <c r="AE120" s="96">
        <f t="shared" ref="AE120" si="329">LN((AC120/1000)+1)*1000</f>
        <v>-0.33491164431643305</v>
      </c>
      <c r="AF120" s="96">
        <f>(AD120-SMOW!AN$14*AE120)</f>
        <v>-1.1706449419491477E-2</v>
      </c>
      <c r="AG120" s="97">
        <f t="shared" ref="AG120" si="330">AF120*1000</f>
        <v>-11.706449419491477</v>
      </c>
      <c r="AH120" s="45">
        <f>AVERAGE(AG117:AG120)</f>
        <v>-8.6923396327640052</v>
      </c>
      <c r="AI120">
        <f>STDEV(AG117:AG120)</f>
        <v>2.1025613651363315</v>
      </c>
      <c r="AK120" s="94">
        <v>31</v>
      </c>
      <c r="AL120">
        <v>0</v>
      </c>
      <c r="AM120" s="94">
        <v>0</v>
      </c>
      <c r="AN120" s="94">
        <v>0</v>
      </c>
    </row>
    <row r="121" spans="1:40" customFormat="1" x14ac:dyDescent="0.25">
      <c r="A121">
        <v>5518</v>
      </c>
      <c r="B121" t="s">
        <v>159</v>
      </c>
      <c r="C121" t="s">
        <v>61</v>
      </c>
      <c r="D121" t="s">
        <v>24</v>
      </c>
      <c r="E121" t="s">
        <v>301</v>
      </c>
      <c r="F121">
        <v>-28.218470317533001</v>
      </c>
      <c r="G121">
        <v>-28.6242640963418</v>
      </c>
      <c r="H121">
        <v>5.4366942646449801E-3</v>
      </c>
      <c r="I121">
        <v>-52.7046815030643</v>
      </c>
      <c r="J121">
        <v>-54.1443882488512</v>
      </c>
      <c r="K121">
        <v>2.9764068311572099E-3</v>
      </c>
      <c r="L121">
        <v>-3.60271009483248E-2</v>
      </c>
      <c r="M121">
        <v>5.5373301966616896E-3</v>
      </c>
      <c r="N121">
        <v>-38.125774836714797</v>
      </c>
      <c r="O121">
        <v>5.3812672123557097E-3</v>
      </c>
      <c r="P121">
        <v>-71.552172403277694</v>
      </c>
      <c r="Q121">
        <v>2.9171879164543199E-3</v>
      </c>
      <c r="R121">
        <v>-103.11175333801999</v>
      </c>
      <c r="S121">
        <v>0.15684060809669301</v>
      </c>
      <c r="T121">
        <v>-40.9355227592891</v>
      </c>
      <c r="U121">
        <v>6.124217522283E-2</v>
      </c>
      <c r="V121" s="14">
        <v>45607.753634259258</v>
      </c>
      <c r="W121">
        <v>2.5</v>
      </c>
      <c r="X121">
        <v>4.7175508398353298E-3</v>
      </c>
      <c r="Y121">
        <v>3.0010642509014202E-3</v>
      </c>
      <c r="Z121" s="96">
        <f>((((N121/1000)+1)/((SMOW!$Z$4/1000)+1))-1)*1000</f>
        <v>-28.079786286314466</v>
      </c>
      <c r="AA121" s="96">
        <f>((((P121/1000)+1)/((SMOW!$AA$4/1000)+1))-1)*1000</f>
        <v>-52.504249336650318</v>
      </c>
      <c r="AB121" s="96">
        <f>Z121*SMOW!$AN$6</f>
        <v>-28.950688874222035</v>
      </c>
      <c r="AC121" s="96">
        <f>AA121*SMOW!$AN$12</f>
        <v>-54.069899967725888</v>
      </c>
      <c r="AD121" s="96">
        <f t="shared" ref="AD121" si="331">LN((AB121/1000)+1)*1000</f>
        <v>-29.378028122618769</v>
      </c>
      <c r="AE121" s="96">
        <f t="shared" ref="AE121" si="332">LN((AC121/1000)+1)*1000</f>
        <v>-55.586602689570064</v>
      </c>
      <c r="AF121" s="96">
        <f>(AD121-SMOW!AN$14*AE121)</f>
        <v>-2.8301902525772249E-2</v>
      </c>
      <c r="AG121" s="97">
        <f t="shared" ref="AG121" si="333">AF121*1000</f>
        <v>-28.301902525772249</v>
      </c>
      <c r="AH121" s="45"/>
      <c r="AJ121" t="s">
        <v>302</v>
      </c>
      <c r="AK121" s="94">
        <v>31</v>
      </c>
      <c r="AL121">
        <v>3</v>
      </c>
      <c r="AM121" s="94">
        <v>0</v>
      </c>
      <c r="AN121" s="94">
        <v>0</v>
      </c>
    </row>
    <row r="122" spans="1:40" customFormat="1" x14ac:dyDescent="0.25">
      <c r="A122">
        <v>5519</v>
      </c>
      <c r="B122" t="s">
        <v>159</v>
      </c>
      <c r="C122" t="s">
        <v>61</v>
      </c>
      <c r="D122" t="s">
        <v>24</v>
      </c>
      <c r="E122" t="s">
        <v>303</v>
      </c>
      <c r="F122">
        <v>-28.5985265225403</v>
      </c>
      <c r="G122">
        <v>-29.015432743355699</v>
      </c>
      <c r="H122">
        <v>5.07078018911814E-3</v>
      </c>
      <c r="I122">
        <v>-53.436890587884903</v>
      </c>
      <c r="J122">
        <v>-54.917634946769702</v>
      </c>
      <c r="K122">
        <v>6.78515706597199E-3</v>
      </c>
      <c r="L122">
        <v>-1.8921491461279999E-2</v>
      </c>
      <c r="M122">
        <v>5.2562537734111396E-3</v>
      </c>
      <c r="N122">
        <v>-38.5019563719096</v>
      </c>
      <c r="O122">
        <v>5.0190836277513697E-3</v>
      </c>
      <c r="P122">
        <v>-72.269813376345098</v>
      </c>
      <c r="Q122">
        <v>6.65015884148994E-3</v>
      </c>
      <c r="R122">
        <v>-103.51038582840999</v>
      </c>
      <c r="S122">
        <v>0.179426328202449</v>
      </c>
      <c r="T122">
        <v>-26.925478440310702</v>
      </c>
      <c r="U122">
        <v>7.0633160681849605E-2</v>
      </c>
      <c r="V122" s="14">
        <v>45608.491875</v>
      </c>
      <c r="W122">
        <v>2.5</v>
      </c>
      <c r="X122">
        <v>0.157319549914198</v>
      </c>
      <c r="Y122">
        <v>0.162785573916889</v>
      </c>
      <c r="Z122" s="96">
        <f>((((N122/1000)+1)/((SMOW!$Z$4/1000)+1))-1)*1000</f>
        <v>-28.459896729568722</v>
      </c>
      <c r="AA122" s="96">
        <f>((((P122/1000)+1)/((SMOW!$AA$4/1000)+1))-1)*1000</f>
        <v>-53.236613344914915</v>
      </c>
      <c r="AB122" s="96">
        <f>Z122*SMOW!$AN$6</f>
        <v>-29.342588551388022</v>
      </c>
      <c r="AC122" s="96">
        <f>AA122*SMOW!$AN$12</f>
        <v>-54.824102706878044</v>
      </c>
      <c r="AD122" s="96">
        <f t="shared" ref="AD122" si="334">LN((AB122/1000)+1)*1000</f>
        <v>-29.7816932878379</v>
      </c>
      <c r="AE122" s="96">
        <f t="shared" ref="AE122" si="335">LN((AC122/1000)+1)*1000</f>
        <v>-56.38423410759227</v>
      </c>
      <c r="AF122" s="96">
        <f>(AD122-SMOW!AN$14*AE122)</f>
        <v>-1.0817679029180738E-2</v>
      </c>
      <c r="AG122" s="97">
        <f t="shared" ref="AG122" si="336">AF122*1000</f>
        <v>-10.817679029180738</v>
      </c>
      <c r="AH122" s="45"/>
      <c r="AK122" s="94">
        <v>31</v>
      </c>
      <c r="AL122">
        <v>1</v>
      </c>
      <c r="AM122" s="94">
        <v>0</v>
      </c>
      <c r="AN122" s="94">
        <v>0</v>
      </c>
    </row>
    <row r="123" spans="1:40" customFormat="1" x14ac:dyDescent="0.25">
      <c r="A123">
        <v>5520</v>
      </c>
      <c r="B123" t="s">
        <v>159</v>
      </c>
      <c r="C123" t="s">
        <v>61</v>
      </c>
      <c r="D123" t="s">
        <v>24</v>
      </c>
      <c r="E123" t="s">
        <v>304</v>
      </c>
      <c r="F123">
        <v>-28.757624497481299</v>
      </c>
      <c r="G123">
        <v>-29.179228048830499</v>
      </c>
      <c r="H123">
        <v>5.05051299784956E-3</v>
      </c>
      <c r="I123">
        <v>-53.722925904575597</v>
      </c>
      <c r="J123">
        <v>-55.219862865204902</v>
      </c>
      <c r="K123">
        <v>3.1442854309515801E-3</v>
      </c>
      <c r="L123">
        <v>-2.3140456002292899E-2</v>
      </c>
      <c r="M123">
        <v>4.43412332918684E-3</v>
      </c>
      <c r="N123">
        <v>-38.659432344334597</v>
      </c>
      <c r="O123">
        <v>4.99902306032714E-3</v>
      </c>
      <c r="P123">
        <v>-72.550157703200597</v>
      </c>
      <c r="Q123">
        <v>3.08172638532933E-3</v>
      </c>
      <c r="R123">
        <v>-104.478637007733</v>
      </c>
      <c r="S123">
        <v>0.13776095704198099</v>
      </c>
      <c r="T123">
        <v>-21.994863466010099</v>
      </c>
      <c r="U123">
        <v>7.2850578044764899E-2</v>
      </c>
      <c r="V123" s="14">
        <v>45608.580393518518</v>
      </c>
      <c r="W123">
        <v>2.5</v>
      </c>
      <c r="X123">
        <v>2.4747481925831002E-3</v>
      </c>
      <c r="Y123">
        <v>4.3438602382022996E-3</v>
      </c>
      <c r="Z123" s="96">
        <f>((((N123/1000)+1)/((SMOW!$Z$4/1000)+1))-1)*1000</f>
        <v>-28.619017409560076</v>
      </c>
      <c r="AA123" s="96">
        <f>((((P123/1000)+1)/((SMOW!$AA$4/1000)+1))-1)*1000</f>
        <v>-53.522709181991424</v>
      </c>
      <c r="AB123" s="96">
        <f>Z123*SMOW!$AN$6</f>
        <v>-29.506644404695194</v>
      </c>
      <c r="AC123" s="96">
        <f>AA123*SMOW!$AN$12</f>
        <v>-55.118729779683584</v>
      </c>
      <c r="AD123" s="96">
        <f t="shared" ref="AD123" si="337">LN((AB123/1000)+1)*1000</f>
        <v>-29.950722769198155</v>
      </c>
      <c r="AE123" s="96">
        <f t="shared" ref="AE123" si="338">LN((AC123/1000)+1)*1000</f>
        <v>-56.695999360258689</v>
      </c>
      <c r="AF123" s="96">
        <f>(AD123-SMOW!AN$14*AE123)</f>
        <v>-1.523510698156727E-2</v>
      </c>
      <c r="AG123" s="97">
        <f t="shared" ref="AG123" si="339">AF123*1000</f>
        <v>-15.23510698156727</v>
      </c>
      <c r="AH123" s="45"/>
      <c r="AK123" s="94">
        <v>31</v>
      </c>
      <c r="AL123">
        <v>0</v>
      </c>
      <c r="AM123" s="94">
        <v>0</v>
      </c>
      <c r="AN123" s="94">
        <v>0</v>
      </c>
    </row>
    <row r="124" spans="1:40" customFormat="1" x14ac:dyDescent="0.25">
      <c r="A124">
        <v>5521</v>
      </c>
      <c r="B124" t="s">
        <v>159</v>
      </c>
      <c r="C124" t="s">
        <v>61</v>
      </c>
      <c r="D124" t="s">
        <v>24</v>
      </c>
      <c r="E124" t="s">
        <v>305</v>
      </c>
      <c r="F124">
        <v>-29.084446380789799</v>
      </c>
      <c r="G124">
        <v>-29.515783265438799</v>
      </c>
      <c r="H124">
        <v>3.9718937599563398E-3</v>
      </c>
      <c r="I124">
        <v>-54.323023204505397</v>
      </c>
      <c r="J124">
        <v>-55.854230497127901</v>
      </c>
      <c r="K124">
        <v>2.0782957189799801E-3</v>
      </c>
      <c r="L124">
        <v>-2.4749562955331501E-2</v>
      </c>
      <c r="M124">
        <v>4.1589145374313101E-3</v>
      </c>
      <c r="N124">
        <v>-38.982922281292403</v>
      </c>
      <c r="O124">
        <v>3.9314003364906997E-3</v>
      </c>
      <c r="P124">
        <v>-73.138315401847805</v>
      </c>
      <c r="Q124">
        <v>2.0369457208478802E-3</v>
      </c>
      <c r="R124">
        <v>-105.24426563462001</v>
      </c>
      <c r="S124">
        <v>0.13422489860275799</v>
      </c>
      <c r="T124">
        <v>-23.9265220081253</v>
      </c>
      <c r="U124">
        <v>7.0922972729493897E-2</v>
      </c>
      <c r="V124" s="14">
        <v>45608.665891203702</v>
      </c>
      <c r="W124">
        <v>2.5</v>
      </c>
      <c r="X124">
        <v>5.7794555984824296E-3</v>
      </c>
      <c r="Y124">
        <v>7.5295731529990504E-3</v>
      </c>
      <c r="Z124" s="96">
        <f>((((N124/1000)+1)/((SMOW!$Z$4/1000)+1))-1)*1000</f>
        <v>-28.945885933985839</v>
      </c>
      <c r="AA124" s="96">
        <f>((((P124/1000)+1)/((SMOW!$AA$4/1000)+1))-1)*1000</f>
        <v>-54.122933452676271</v>
      </c>
      <c r="AB124" s="96">
        <f>Z124*SMOW!$AN$6</f>
        <v>-29.843650849720682</v>
      </c>
      <c r="AC124" s="96">
        <f>AA124*SMOW!$AN$12</f>
        <v>-55.736852439928469</v>
      </c>
      <c r="AD124" s="96">
        <f t="shared" ref="AD124" si="340">LN((AB124/1000)+1)*1000</f>
        <v>-30.298035782555473</v>
      </c>
      <c r="AE124" s="96">
        <f t="shared" ref="AE124" si="341">LN((AC124/1000)+1)*1000</f>
        <v>-57.35039367388076</v>
      </c>
      <c r="AF124" s="96">
        <f>(AD124-SMOW!AN$14*AE124)</f>
        <v>-1.7027922746429169E-2</v>
      </c>
      <c r="AG124" s="97">
        <f t="shared" ref="AG124" si="342">AF124*1000</f>
        <v>-17.027922746429169</v>
      </c>
      <c r="AH124" s="45">
        <f>AVERAGE(AG121:AG124)</f>
        <v>-17.845652820737357</v>
      </c>
      <c r="AI124">
        <f>STDEV(AG121:AG124)</f>
        <v>7.4433237549203648</v>
      </c>
      <c r="AK124" s="94">
        <v>31</v>
      </c>
      <c r="AL124">
        <v>0</v>
      </c>
      <c r="AM124" s="94">
        <v>0</v>
      </c>
      <c r="AN124" s="94">
        <v>0</v>
      </c>
    </row>
    <row r="125" spans="1:40" customFormat="1" x14ac:dyDescent="0.25">
      <c r="A125">
        <v>5522</v>
      </c>
      <c r="B125" t="s">
        <v>159</v>
      </c>
      <c r="C125" t="s">
        <v>63</v>
      </c>
      <c r="D125" t="s">
        <v>98</v>
      </c>
      <c r="E125" t="s">
        <v>306</v>
      </c>
      <c r="F125">
        <v>13.007439772381399</v>
      </c>
      <c r="G125">
        <v>12.9235689498396</v>
      </c>
      <c r="H125">
        <v>5.5545302415991003E-3</v>
      </c>
      <c r="I125">
        <v>25.242348885457201</v>
      </c>
      <c r="J125">
        <v>24.9290225316022</v>
      </c>
      <c r="K125">
        <v>1.6211644328545001E-3</v>
      </c>
      <c r="L125">
        <v>-0.238954946846336</v>
      </c>
      <c r="M125">
        <v>5.6066775406329898E-3</v>
      </c>
      <c r="N125">
        <v>2.6798374466805899</v>
      </c>
      <c r="O125">
        <v>5.4979018525167702E-3</v>
      </c>
      <c r="P125">
        <v>4.8440153733776503</v>
      </c>
      <c r="Q125">
        <v>1.5889095686122099E-3</v>
      </c>
      <c r="R125">
        <v>5.22689118856169</v>
      </c>
      <c r="S125">
        <v>0.13648163204614699</v>
      </c>
      <c r="T125">
        <v>78.464916885262895</v>
      </c>
      <c r="U125">
        <v>6.5089169748559703E-2</v>
      </c>
      <c r="V125" s="14">
        <v>45608.807395833333</v>
      </c>
      <c r="W125">
        <v>2.5</v>
      </c>
      <c r="X125">
        <v>1.16772845561922E-2</v>
      </c>
      <c r="Y125">
        <v>9.5727164208788598E-3</v>
      </c>
      <c r="Z125" s="96">
        <f>((((N125/1000)+1)/((SMOW!$Z$4/1000)+1))-1)*1000</f>
        <v>13.152007199432436</v>
      </c>
      <c r="AA125" s="96">
        <f>((((P125/1000)+1)/((SMOW!$AA$4/1000)+1))-1)*1000</f>
        <v>25.45927336621223</v>
      </c>
      <c r="AB125" s="96">
        <f>Z125*SMOW!$AN$6</f>
        <v>13.55992045736728</v>
      </c>
      <c r="AC125" s="96">
        <f>AA125*SMOW!$AN$12</f>
        <v>26.218456249810021</v>
      </c>
      <c r="AD125" s="96">
        <f t="shared" ref="AD125" si="343">LN((AB125/1000)+1)*1000</f>
        <v>13.468807468496177</v>
      </c>
      <c r="AE125" s="96">
        <f t="shared" ref="AE125" si="344">LN((AC125/1000)+1)*1000</f>
        <v>25.880644405715469</v>
      </c>
      <c r="AF125" s="96">
        <f>(AD125-SMOW!AN$14*AE125)</f>
        <v>-0.19617277772159092</v>
      </c>
      <c r="AG125" s="97">
        <f t="shared" ref="AG125" si="345">AF125*1000</f>
        <v>-196.17277772159093</v>
      </c>
      <c r="AJ125" t="s">
        <v>302</v>
      </c>
      <c r="AK125" s="94">
        <v>31</v>
      </c>
      <c r="AL125">
        <v>3</v>
      </c>
      <c r="AM125" s="94">
        <v>0</v>
      </c>
      <c r="AN125" s="94">
        <v>1</v>
      </c>
    </row>
    <row r="126" spans="1:40" customFormat="1" x14ac:dyDescent="0.25">
      <c r="A126">
        <v>5523</v>
      </c>
      <c r="B126" t="s">
        <v>159</v>
      </c>
      <c r="C126" t="s">
        <v>63</v>
      </c>
      <c r="D126" t="s">
        <v>98</v>
      </c>
      <c r="E126" t="s">
        <v>307</v>
      </c>
      <c r="F126">
        <v>14.6951923920554</v>
      </c>
      <c r="G126">
        <v>14.588263908429401</v>
      </c>
      <c r="H126">
        <v>4.7276892043356502E-3</v>
      </c>
      <c r="I126">
        <v>28.445728590439199</v>
      </c>
      <c r="J126">
        <v>28.048661083413901</v>
      </c>
      <c r="K126">
        <v>2.3334571971081498E-3</v>
      </c>
      <c r="L126">
        <v>-0.22142914361312399</v>
      </c>
      <c r="M126">
        <v>4.7049704199890602E-3</v>
      </c>
      <c r="N126">
        <v>4.3503834425966899</v>
      </c>
      <c r="O126">
        <v>4.6794904526707096E-3</v>
      </c>
      <c r="P126">
        <v>7.9836602866207897</v>
      </c>
      <c r="Q126">
        <v>2.2870304783971398E-3</v>
      </c>
      <c r="R126">
        <v>10.1230499851399</v>
      </c>
      <c r="S126">
        <v>0.139424353265</v>
      </c>
      <c r="T126">
        <v>96.143122638544696</v>
      </c>
      <c r="U126">
        <v>5.3993999897862098E-2</v>
      </c>
      <c r="V126" s="14">
        <v>45608.917013888888</v>
      </c>
      <c r="W126">
        <v>2.5</v>
      </c>
      <c r="X126">
        <v>1.5457950646208101E-2</v>
      </c>
      <c r="Y126">
        <v>1.77792291150634E-2</v>
      </c>
      <c r="Z126" s="96">
        <f>((((N126/1000)+1)/((SMOW!$Z$4/1000)+1))-1)*1000</f>
        <v>14.840000680174326</v>
      </c>
      <c r="AA126" s="96">
        <f>((((P126/1000)+1)/((SMOW!$AA$4/1000)+1))-1)*1000</f>
        <v>28.663330853846869</v>
      </c>
      <c r="AB126" s="96">
        <f>Z126*SMOW!$AN$6</f>
        <v>15.300267537803968</v>
      </c>
      <c r="AC126" s="96">
        <f>AA126*SMOW!$AN$12</f>
        <v>29.518057139948194</v>
      </c>
      <c r="AD126" s="96">
        <f t="shared" ref="AD126" si="346">LN((AB126/1000)+1)*1000</f>
        <v>15.184398831165005</v>
      </c>
      <c r="AE126" s="96">
        <f t="shared" ref="AE126" si="347">LN((AC126/1000)+1)*1000</f>
        <v>29.090787050147629</v>
      </c>
      <c r="AF126" s="96">
        <f>(AD126-SMOW!AN$14*AE126)</f>
        <v>-0.17553673131294367</v>
      </c>
      <c r="AG126" s="97">
        <f t="shared" ref="AG126" si="348">AF126*1000</f>
        <v>-175.53673131294369</v>
      </c>
      <c r="AH126" s="45">
        <f>AVERAGE(AG125:AG126)</f>
        <v>-185.85475451726731</v>
      </c>
      <c r="AI126">
        <f>STDEV(AG125:AG126)</f>
        <v>14.591888352434768</v>
      </c>
      <c r="AK126" s="94">
        <v>31</v>
      </c>
      <c r="AL126">
        <v>0</v>
      </c>
      <c r="AM126" s="94">
        <v>0</v>
      </c>
      <c r="AN126" s="94">
        <v>0</v>
      </c>
    </row>
    <row r="127" spans="1:40" customFormat="1" x14ac:dyDescent="0.25">
      <c r="A127">
        <v>5524</v>
      </c>
      <c r="B127" t="s">
        <v>159</v>
      </c>
      <c r="C127" t="s">
        <v>48</v>
      </c>
      <c r="D127" t="s">
        <v>49</v>
      </c>
      <c r="E127" t="s">
        <v>308</v>
      </c>
      <c r="F127">
        <v>12.4347847607768</v>
      </c>
      <c r="G127">
        <v>12.3581073941734</v>
      </c>
      <c r="H127">
        <v>4.6827113590067098E-3</v>
      </c>
      <c r="I127">
        <v>24.122237374303499</v>
      </c>
      <c r="J127">
        <v>23.8358918808486</v>
      </c>
      <c r="K127">
        <v>1.60658441562408E-3</v>
      </c>
      <c r="L127">
        <v>-0.22724351891467801</v>
      </c>
      <c r="M127">
        <v>4.4720289062472902E-3</v>
      </c>
      <c r="N127">
        <v>2.11302064810137</v>
      </c>
      <c r="O127">
        <v>4.6349711561006297E-3</v>
      </c>
      <c r="P127">
        <v>3.74618972292809</v>
      </c>
      <c r="Q127">
        <v>1.5746196369941399E-3</v>
      </c>
      <c r="R127">
        <v>3.0787305387645301</v>
      </c>
      <c r="S127">
        <v>0.145176155814149</v>
      </c>
      <c r="T127">
        <v>107.707666666648</v>
      </c>
      <c r="U127">
        <v>7.6248253122242607E-2</v>
      </c>
      <c r="V127" s="14">
        <v>45609.565266203703</v>
      </c>
      <c r="W127">
        <v>2.5</v>
      </c>
      <c r="X127">
        <v>3.6456277011911203E-2</v>
      </c>
      <c r="Y127">
        <v>3.4608442490935303E-2</v>
      </c>
      <c r="Z127" s="96">
        <f>((((N127/1000)+1)/((SMOW!$Z$4/1000)+1))-1)*1000</f>
        <v>12.579270463589198</v>
      </c>
      <c r="AA127" s="96">
        <f>((((P127/1000)+1)/((SMOW!$AA$4/1000)+1))-1)*1000</f>
        <v>24.33892485781741</v>
      </c>
      <c r="AB127" s="96">
        <f>Z127*SMOW!$AN$6</f>
        <v>12.969420128156569</v>
      </c>
      <c r="AC127" s="96">
        <f>AA127*SMOW!$AN$12</f>
        <v>25.064699505484697</v>
      </c>
      <c r="AD127" s="96">
        <f t="shared" ref="AD127" si="349">LN((AB127/1000)+1)*1000</f>
        <v>12.886037375710449</v>
      </c>
      <c r="AE127" s="96">
        <f t="shared" ref="AE127" si="350">LN((AC127/1000)+1)*1000</f>
        <v>24.755732067060904</v>
      </c>
      <c r="AF127" s="96">
        <f>(AD127-SMOW!AN$14*AE127)</f>
        <v>-0.1849891556977088</v>
      </c>
      <c r="AG127" s="97">
        <f t="shared" ref="AG127" si="351">AF127*1000</f>
        <v>-184.98915569770878</v>
      </c>
      <c r="AH127" s="45"/>
      <c r="AK127" s="94">
        <v>31</v>
      </c>
      <c r="AL127">
        <v>1</v>
      </c>
      <c r="AM127" s="94">
        <v>0</v>
      </c>
      <c r="AN127" s="94">
        <v>0</v>
      </c>
    </row>
    <row r="128" spans="1:40" customFormat="1" x14ac:dyDescent="0.25">
      <c r="A128">
        <v>5525</v>
      </c>
      <c r="B128" t="s">
        <v>159</v>
      </c>
      <c r="C128" t="s">
        <v>48</v>
      </c>
      <c r="D128" t="s">
        <v>49</v>
      </c>
      <c r="E128" t="s">
        <v>309</v>
      </c>
      <c r="F128">
        <v>13.5596083688086</v>
      </c>
      <c r="G128">
        <v>13.4684989870441</v>
      </c>
      <c r="H128">
        <v>5.4708408494319903E-3</v>
      </c>
      <c r="I128">
        <v>26.237757973828501</v>
      </c>
      <c r="J128">
        <v>25.8994526454164</v>
      </c>
      <c r="K128">
        <v>3.0760986934605999E-3</v>
      </c>
      <c r="L128">
        <v>-0.206412009735751</v>
      </c>
      <c r="M128">
        <v>5.5424450239261102E-3</v>
      </c>
      <c r="N128">
        <v>3.2263766889127599</v>
      </c>
      <c r="O128">
        <v>5.4150656730002798E-3</v>
      </c>
      <c r="P128">
        <v>5.8196196940395</v>
      </c>
      <c r="Q128">
        <v>3.0148962986005102E-3</v>
      </c>
      <c r="R128">
        <v>6.5344841749386502</v>
      </c>
      <c r="S128">
        <v>0.16413972936353599</v>
      </c>
      <c r="T128">
        <v>119.963224955223</v>
      </c>
      <c r="U128">
        <v>8.4625274204551598E-2</v>
      </c>
      <c r="V128" s="14">
        <v>45609.707233796296</v>
      </c>
      <c r="W128">
        <v>2.5</v>
      </c>
      <c r="X128">
        <v>5.1999785810145499E-3</v>
      </c>
      <c r="Y128">
        <v>3.9224484857292704E-3</v>
      </c>
      <c r="Z128" s="96">
        <f>((((N128/1000)+1)/((SMOW!$Z$4/1000)+1))-1)*1000</f>
        <v>13.704254596458743</v>
      </c>
      <c r="AA128" s="96">
        <f>((((P128/1000)+1)/((SMOW!$AA$4/1000)+1))-1)*1000</f>
        <v>26.454893066834906</v>
      </c>
      <c r="AB128" s="96">
        <f>Z128*SMOW!$AN$6</f>
        <v>14.129295965068339</v>
      </c>
      <c r="AC128" s="96">
        <f>AA128*SMOW!$AN$12</f>
        <v>27.243764835280786</v>
      </c>
      <c r="AD128" s="96">
        <f t="shared" ref="AD128" si="352">LN((AB128/1000)+1)*1000</f>
        <v>14.030407853855433</v>
      </c>
      <c r="AE128" s="96">
        <f t="shared" ref="AE128" si="353">LN((AC128/1000)+1)*1000</f>
        <v>26.879258999301506</v>
      </c>
      <c r="AF128" s="96">
        <f>(AD128-SMOW!AN$14*AE128)</f>
        <v>-0.16184089777576283</v>
      </c>
      <c r="AG128" s="97">
        <f t="shared" ref="AG128" si="354">AF128*1000</f>
        <v>-161.84089777576281</v>
      </c>
      <c r="AH128" s="45">
        <f>AVERAGE(AG127:AG128)</f>
        <v>-173.4150267367358</v>
      </c>
      <c r="AI128">
        <f>STDEV(AG127:AG128)</f>
        <v>16.368290149263213</v>
      </c>
      <c r="AK128" s="94">
        <v>31</v>
      </c>
      <c r="AL128">
        <v>0</v>
      </c>
      <c r="AM128" s="94">
        <v>0</v>
      </c>
      <c r="AN128" s="94">
        <v>0</v>
      </c>
    </row>
    <row r="129" spans="1:40" customFormat="1" x14ac:dyDescent="0.25">
      <c r="A129">
        <v>5526</v>
      </c>
      <c r="B129" t="s">
        <v>159</v>
      </c>
      <c r="C129" t="s">
        <v>48</v>
      </c>
      <c r="D129" t="s">
        <v>49</v>
      </c>
      <c r="E129" t="s">
        <v>310</v>
      </c>
      <c r="F129">
        <v>13.1017689193853</v>
      </c>
      <c r="G129">
        <v>13.0166825699282</v>
      </c>
      <c r="H129">
        <v>5.3913465072021301E-3</v>
      </c>
      <c r="I129">
        <v>25.364707465053701</v>
      </c>
      <c r="J129">
        <v>25.048361398787002</v>
      </c>
      <c r="K129">
        <v>1.8931880990011899E-3</v>
      </c>
      <c r="L129">
        <v>-0.20885224863132901</v>
      </c>
      <c r="M129">
        <v>5.5008321145846696E-3</v>
      </c>
      <c r="N129">
        <v>2.7732049088244399</v>
      </c>
      <c r="O129">
        <v>5.3363817749189904E-3</v>
      </c>
      <c r="P129">
        <v>4.9639394933389802</v>
      </c>
      <c r="Q129">
        <v>1.8555210222502699E-3</v>
      </c>
      <c r="R129">
        <v>5.5138324453574796</v>
      </c>
      <c r="S129">
        <v>0.152556813015604</v>
      </c>
      <c r="T129">
        <v>143.82129891931501</v>
      </c>
      <c r="U129">
        <v>5.7053649911062598E-2</v>
      </c>
      <c r="V129" s="14">
        <v>45609.827777777777</v>
      </c>
      <c r="W129">
        <v>2.5</v>
      </c>
      <c r="X129">
        <v>2.5002709007202799E-2</v>
      </c>
      <c r="Y129">
        <v>2.18507121654603E-2</v>
      </c>
      <c r="Z129" s="96">
        <f>((((N129/1000)+1)/((SMOW!$Z$4/1000)+1))-1)*1000</f>
        <v>13.246349808254676</v>
      </c>
      <c r="AA129" s="96">
        <f>((((P129/1000)+1)/((SMOW!$AA$4/1000)+1))-1)*1000</f>
        <v>25.581657834878868</v>
      </c>
      <c r="AB129" s="96">
        <f>Z129*SMOW!$AN$6</f>
        <v>13.657189129135137</v>
      </c>
      <c r="AC129" s="96">
        <f>AA129*SMOW!$AN$12</f>
        <v>26.344490162531621</v>
      </c>
      <c r="AD129" s="96">
        <f t="shared" ref="AD129" si="355">LN((AB129/1000)+1)*1000</f>
        <v>13.564770225896364</v>
      </c>
      <c r="AE129" s="96">
        <f t="shared" ref="AE129" si="356">LN((AC129/1000)+1)*1000</f>
        <v>26.0034507860024</v>
      </c>
      <c r="AF129" s="96">
        <f>(AD129-SMOW!AN$14*AE129)</f>
        <v>-0.16505178911290308</v>
      </c>
      <c r="AG129" s="97">
        <f t="shared" ref="AG129" si="357">AF129*1000</f>
        <v>-165.05178911290307</v>
      </c>
      <c r="AH129" s="45"/>
      <c r="AK129" s="94">
        <v>31</v>
      </c>
      <c r="AL129">
        <v>0</v>
      </c>
      <c r="AM129" s="94">
        <v>0</v>
      </c>
      <c r="AN129" s="94">
        <v>0</v>
      </c>
    </row>
    <row r="130" spans="1:40" customFormat="1" x14ac:dyDescent="0.25">
      <c r="A130">
        <v>5527</v>
      </c>
      <c r="B130" t="s">
        <v>159</v>
      </c>
      <c r="C130" t="s">
        <v>48</v>
      </c>
      <c r="D130" t="s">
        <v>49</v>
      </c>
      <c r="E130" t="s">
        <v>311</v>
      </c>
      <c r="F130">
        <v>13.2985611360905</v>
      </c>
      <c r="G130">
        <v>13.210910695040999</v>
      </c>
      <c r="H130">
        <v>6.4817705274976597E-3</v>
      </c>
      <c r="I130">
        <v>25.7471109370066</v>
      </c>
      <c r="J130">
        <v>25.421235678001999</v>
      </c>
      <c r="K130">
        <v>2.5554716347753899E-3</v>
      </c>
      <c r="L130">
        <v>-0.21150174294406901</v>
      </c>
      <c r="M130">
        <v>5.7977440103084699E-3</v>
      </c>
      <c r="N130">
        <v>2.9679908305360301</v>
      </c>
      <c r="O130">
        <v>6.4156889315014898E-3</v>
      </c>
      <c r="P130">
        <v>5.3387346241367002</v>
      </c>
      <c r="Q130">
        <v>2.5046276926155202E-3</v>
      </c>
      <c r="R130">
        <v>6.3792919762677496</v>
      </c>
      <c r="S130">
        <v>0.137422750947885</v>
      </c>
      <c r="T130">
        <v>149.59308353276401</v>
      </c>
      <c r="U130">
        <v>7.5667677547092901E-2</v>
      </c>
      <c r="V130" s="14">
        <v>45609.936689814815</v>
      </c>
      <c r="W130">
        <v>2.5</v>
      </c>
      <c r="X130">
        <v>1.8639811108811699E-3</v>
      </c>
      <c r="Y130">
        <v>2.8844412669251601E-3</v>
      </c>
      <c r="Z130" s="96">
        <f>((((N130/1000)+1)/((SMOW!$Z$4/1000)+1))-1)*1000</f>
        <v>13.443170109397551</v>
      </c>
      <c r="AA130" s="96">
        <f>((((P130/1000)+1)/((SMOW!$AA$4/1000)+1))-1)*1000</f>
        <v>25.964142217140164</v>
      </c>
      <c r="AB130" s="96">
        <f>Z130*SMOW!$AN$6</f>
        <v>13.860113868106358</v>
      </c>
      <c r="AC130" s="96">
        <f>AA130*SMOW!$AN$12</f>
        <v>26.738380039053471</v>
      </c>
      <c r="AD130" s="96">
        <f t="shared" ref="AD130" si="358">LN((AB130/1000)+1)*1000</f>
        <v>13.764940887176348</v>
      </c>
      <c r="AE130" s="96">
        <f t="shared" ref="AE130" si="359">LN((AC130/1000)+1)*1000</f>
        <v>26.387156565317504</v>
      </c>
      <c r="AF130" s="96">
        <f>(AD130-SMOW!AN$14*AE130)</f>
        <v>-0.16747777931129448</v>
      </c>
      <c r="AG130" s="97">
        <f t="shared" ref="AG130" si="360">AF130*1000</f>
        <v>-167.47777931129448</v>
      </c>
      <c r="AH130" s="45">
        <f>AVERAGE(AG129:AG130)</f>
        <v>-166.26478421209879</v>
      </c>
      <c r="AI130">
        <f>STDEV(AG129:AG130)</f>
        <v>1.715434120374669</v>
      </c>
      <c r="AK130" s="94">
        <v>31</v>
      </c>
      <c r="AL130">
        <v>0</v>
      </c>
      <c r="AM130" s="94">
        <v>0</v>
      </c>
      <c r="AN130" s="94">
        <v>0</v>
      </c>
    </row>
    <row r="131" spans="1:40" customFormat="1" x14ac:dyDescent="0.25">
      <c r="A131">
        <v>5528</v>
      </c>
      <c r="B131" t="s">
        <v>159</v>
      </c>
      <c r="C131" t="s">
        <v>48</v>
      </c>
      <c r="D131" t="s">
        <v>312</v>
      </c>
      <c r="E131" t="s">
        <v>313</v>
      </c>
      <c r="F131">
        <v>14.4654520852499</v>
      </c>
      <c r="G131">
        <v>14.361824886694899</v>
      </c>
      <c r="H131">
        <v>6.1014075176248801E-3</v>
      </c>
      <c r="I131">
        <v>28.002975284434001</v>
      </c>
      <c r="J131">
        <v>27.618061176826799</v>
      </c>
      <c r="K131">
        <v>2.3289022830266402E-3</v>
      </c>
      <c r="L131">
        <v>-0.21639650731355001</v>
      </c>
      <c r="M131">
        <v>4.6154555905252703E-3</v>
      </c>
      <c r="N131">
        <v>4.1229853362861597</v>
      </c>
      <c r="O131">
        <v>6.03920371931681E-3</v>
      </c>
      <c r="P131">
        <v>7.5497160486465003</v>
      </c>
      <c r="Q131">
        <v>2.2825661893792299E-3</v>
      </c>
      <c r="R131">
        <v>8.58158094685907</v>
      </c>
      <c r="S131">
        <v>0.15186667772825299</v>
      </c>
      <c r="T131">
        <v>123.094697688037</v>
      </c>
      <c r="U131">
        <v>9.1171553470020997E-2</v>
      </c>
      <c r="V131" s="14">
        <v>45610.580613425926</v>
      </c>
      <c r="W131">
        <v>2.5</v>
      </c>
      <c r="X131">
        <v>9.67738419907134E-2</v>
      </c>
      <c r="Y131">
        <v>9.9306076612683106E-2</v>
      </c>
      <c r="Z131" s="96">
        <f>((((N131/1000)+1)/((SMOW!$Z$4/1000)+1))-1)*1000</f>
        <v>14.610227586872027</v>
      </c>
      <c r="AA131" s="96">
        <f>((((P131/1000)+1)/((SMOW!$AA$4/1000)+1))-1)*1000</f>
        <v>28.220483868497404</v>
      </c>
      <c r="AB131" s="96">
        <f>Z131*SMOW!$AN$6</f>
        <v>15.063367966417111</v>
      </c>
      <c r="AC131" s="96">
        <f>AA131*SMOW!$AN$12</f>
        <v>29.062004677502262</v>
      </c>
      <c r="AD131" s="96">
        <f t="shared" ref="AD131" si="361">LN((AB131/1000)+1)*1000</f>
        <v>14.951042038993098</v>
      </c>
      <c r="AE131" s="96">
        <f t="shared" ref="AE131" si="362">LN((AC131/1000)+1)*1000</f>
        <v>28.647712254694536</v>
      </c>
      <c r="AF131" s="96">
        <f>(AD131-SMOW!AN$14*AE131)</f>
        <v>-0.1749500314856185</v>
      </c>
      <c r="AG131" s="97">
        <f t="shared" ref="AG131" si="363">AF131*1000</f>
        <v>-174.9500314856185</v>
      </c>
      <c r="AH131" s="45"/>
      <c r="AK131" s="94">
        <v>31</v>
      </c>
      <c r="AL131">
        <v>0</v>
      </c>
      <c r="AM131" s="94">
        <v>0</v>
      </c>
      <c r="AN131" s="94">
        <v>0</v>
      </c>
    </row>
    <row r="132" spans="1:40" customFormat="1" x14ac:dyDescent="0.25">
      <c r="A132">
        <v>5529</v>
      </c>
      <c r="B132" t="s">
        <v>159</v>
      </c>
      <c r="C132" t="s">
        <v>48</v>
      </c>
      <c r="D132" t="s">
        <v>312</v>
      </c>
      <c r="E132" t="s">
        <v>314</v>
      </c>
      <c r="F132">
        <v>14.6765280416083</v>
      </c>
      <c r="G132">
        <v>14.569869593246599</v>
      </c>
      <c r="H132">
        <v>5.2545081273489801E-3</v>
      </c>
      <c r="I132">
        <v>28.3906935544607</v>
      </c>
      <c r="J132">
        <v>27.9951467483084</v>
      </c>
      <c r="K132">
        <v>3.1153262014219402E-3</v>
      </c>
      <c r="L132">
        <v>-0.21156788986025399</v>
      </c>
      <c r="M132">
        <v>4.9885929285669898E-3</v>
      </c>
      <c r="N132">
        <v>4.3319093750453597</v>
      </c>
      <c r="O132">
        <v>5.2009384611984601E-3</v>
      </c>
      <c r="P132">
        <v>7.9297202337162203</v>
      </c>
      <c r="Q132">
        <v>3.0533433317871798E-3</v>
      </c>
      <c r="R132">
        <v>9.5467864960943807</v>
      </c>
      <c r="S132">
        <v>0.13509058835145399</v>
      </c>
      <c r="T132">
        <v>133.611852044774</v>
      </c>
      <c r="U132">
        <v>6.1771992854685598E-2</v>
      </c>
      <c r="V132" s="14">
        <v>45610.699166666665</v>
      </c>
      <c r="W132">
        <v>2.5</v>
      </c>
      <c r="X132">
        <v>4.2226038221827703E-2</v>
      </c>
      <c r="Y132">
        <v>4.5187382466538903E-2</v>
      </c>
      <c r="Z132" s="96">
        <f>((((N132/1000)+1)/((SMOW!$Z$4/1000)+1))-1)*1000</f>
        <v>14.821333666116931</v>
      </c>
      <c r="AA132" s="96">
        <f>((((P132/1000)+1)/((SMOW!$AA$4/1000)+1))-1)*1000</f>
        <v>28.608284173356815</v>
      </c>
      <c r="AB132" s="96">
        <f>Z132*SMOW!$AN$6</f>
        <v>15.281021560976511</v>
      </c>
      <c r="AC132" s="96">
        <f>AA132*SMOW!$AN$12</f>
        <v>29.461368994793151</v>
      </c>
      <c r="AD132" s="96">
        <f t="shared" ref="AD132" si="364">LN((AB132/1000)+1)*1000</f>
        <v>15.165442705713183</v>
      </c>
      <c r="AE132" s="96">
        <f t="shared" ref="AE132" si="365">LN((AC132/1000)+1)*1000</f>
        <v>29.035722735808289</v>
      </c>
      <c r="AF132" s="96">
        <f>(AD132-SMOW!AN$14*AE132)</f>
        <v>-0.16541889879359495</v>
      </c>
      <c r="AG132" s="97">
        <f t="shared" ref="AG132" si="366">AF132*1000</f>
        <v>-165.41889879359496</v>
      </c>
      <c r="AH132" s="45">
        <f>AVERAGE(AG131:AG132)</f>
        <v>-170.18446513960674</v>
      </c>
      <c r="AI132">
        <f>STDEV(AG131:AG132)</f>
        <v>6.739528558918634</v>
      </c>
      <c r="AK132" s="94">
        <v>31</v>
      </c>
      <c r="AL132">
        <v>0</v>
      </c>
      <c r="AM132" s="94">
        <v>0</v>
      </c>
      <c r="AN132" s="94">
        <v>0</v>
      </c>
    </row>
    <row r="133" spans="1:40" customFormat="1" x14ac:dyDescent="0.25">
      <c r="A133">
        <v>5530</v>
      </c>
      <c r="B133" t="s">
        <v>159</v>
      </c>
      <c r="C133" t="s">
        <v>48</v>
      </c>
      <c r="D133" t="s">
        <v>312</v>
      </c>
      <c r="E133" t="s">
        <v>315</v>
      </c>
      <c r="F133">
        <v>15.626037404258801</v>
      </c>
      <c r="G133">
        <v>15.5052075242059</v>
      </c>
      <c r="H133">
        <v>4.9082837616946798E-3</v>
      </c>
      <c r="I133">
        <v>30.207217127240899</v>
      </c>
      <c r="J133">
        <v>29.759963652579799</v>
      </c>
      <c r="K133">
        <v>1.3109874992283299E-3</v>
      </c>
      <c r="L133">
        <v>-0.20805328435621201</v>
      </c>
      <c r="M133">
        <v>4.7730321624018497E-3</v>
      </c>
      <c r="N133">
        <v>5.2717384977321897</v>
      </c>
      <c r="O133">
        <v>4.8582438500409204E-3</v>
      </c>
      <c r="P133">
        <v>9.7101020555139907</v>
      </c>
      <c r="Q133">
        <v>1.28490394905917E-3</v>
      </c>
      <c r="R133">
        <v>11.956839009234001</v>
      </c>
      <c r="S133">
        <v>0.15719761891071199</v>
      </c>
      <c r="T133">
        <v>116.78817152575</v>
      </c>
      <c r="U133">
        <v>6.18802772669933E-2</v>
      </c>
      <c r="V133" s="14">
        <v>45610.826828703706</v>
      </c>
      <c r="W133">
        <v>2.5</v>
      </c>
      <c r="X133">
        <v>2.7836700169631499E-2</v>
      </c>
      <c r="Y133">
        <v>3.0045311696766299E-2</v>
      </c>
      <c r="Z133" s="96">
        <f>((((N133/1000)+1)/((SMOW!$Z$4/1000)+1))-1)*1000</f>
        <v>15.77097853431253</v>
      </c>
      <c r="AA133" s="96">
        <f>((((P133/1000)+1)/((SMOW!$AA$4/1000)+1))-1)*1000</f>
        <v>30.425192092758067</v>
      </c>
      <c r="AB133" s="96">
        <f>Z133*SMOW!$AN$6</f>
        <v>16.260119935864495</v>
      </c>
      <c r="AC133" s="96">
        <f>AA133*SMOW!$AN$12</f>
        <v>31.332456205709978</v>
      </c>
      <c r="AD133" s="96">
        <f t="shared" ref="AD133" si="367">LN((AB133/1000)+1)*1000</f>
        <v>16.129339946773431</v>
      </c>
      <c r="AE133" s="96">
        <f t="shared" ref="AE133" si="368">LN((AC133/1000)+1)*1000</f>
        <v>30.851613003130257</v>
      </c>
      <c r="AF133" s="96">
        <f>(AD133-SMOW!AN$14*AE133)</f>
        <v>-0.16031171887934548</v>
      </c>
      <c r="AG133" s="97">
        <f t="shared" ref="AG133" si="369">AF133*1000</f>
        <v>-160.31171887934548</v>
      </c>
      <c r="AJ133" t="s">
        <v>320</v>
      </c>
      <c r="AK133" s="94">
        <v>31</v>
      </c>
      <c r="AL133">
        <v>0</v>
      </c>
      <c r="AM133" s="94">
        <v>0</v>
      </c>
      <c r="AN133" s="94">
        <v>0</v>
      </c>
    </row>
    <row r="134" spans="1:40" customFormat="1" x14ac:dyDescent="0.25">
      <c r="A134">
        <v>5532</v>
      </c>
      <c r="B134" t="s">
        <v>159</v>
      </c>
      <c r="C134" t="s">
        <v>48</v>
      </c>
      <c r="D134" t="s">
        <v>312</v>
      </c>
      <c r="E134" t="s">
        <v>316</v>
      </c>
      <c r="F134">
        <v>14.0280762052885</v>
      </c>
      <c r="G134">
        <v>13.930592870399501</v>
      </c>
      <c r="H134">
        <v>5.0343679007902303E-3</v>
      </c>
      <c r="I134">
        <v>27.1374283124754</v>
      </c>
      <c r="J134">
        <v>26.775737249329101</v>
      </c>
      <c r="K134">
        <v>1.5431709080671199E-3</v>
      </c>
      <c r="L134">
        <v>-0.20699639724629201</v>
      </c>
      <c r="M134">
        <v>5.1582843087576002E-3</v>
      </c>
      <c r="N134">
        <v>3.6900684997411699</v>
      </c>
      <c r="O134">
        <v>4.9830425623962398E-3</v>
      </c>
      <c r="P134">
        <v>6.7013900935758004</v>
      </c>
      <c r="Q134">
        <v>1.5124678114954799E-3</v>
      </c>
      <c r="R134">
        <v>7.3055717948901897</v>
      </c>
      <c r="S134">
        <v>0.15705810336482801</v>
      </c>
      <c r="T134">
        <v>212.43661428016301</v>
      </c>
      <c r="U134">
        <v>0.12647916721338601</v>
      </c>
      <c r="V134" s="14">
        <v>45611.565162037034</v>
      </c>
      <c r="W134">
        <v>2.5</v>
      </c>
      <c r="X134">
        <v>3.1562364703001999E-2</v>
      </c>
      <c r="Y134">
        <v>3.34831852532117E-2</v>
      </c>
      <c r="Z134" s="96">
        <f>((((N134/1000)+1)/((SMOW!$Z$4/1000)+1))-1)*1000</f>
        <v>14.172789288508625</v>
      </c>
      <c r="AA134" s="96">
        <f>((((P134/1000)+1)/((SMOW!$AA$4/1000)+1))-1)*1000</f>
        <v>27.354753760982842</v>
      </c>
      <c r="AB134" s="96">
        <f>Z134*SMOW!$AN$6</f>
        <v>14.61236239434977</v>
      </c>
      <c r="AC134" s="96">
        <f>AA134*SMOW!$AN$12</f>
        <v>28.170458928276869</v>
      </c>
      <c r="AD134" s="96">
        <f t="shared" ref="AD134" si="370">LN((AB134/1000)+1)*1000</f>
        <v>14.506630576862499</v>
      </c>
      <c r="AE134" s="96">
        <f t="shared" ref="AE134" si="371">LN((AC134/1000)+1)*1000</f>
        <v>27.780969365097434</v>
      </c>
      <c r="AF134" s="96">
        <f>(AD134-SMOW!AN$14*AE134)</f>
        <v>-0.16172124790894671</v>
      </c>
      <c r="AG134" s="97">
        <f t="shared" ref="AG134" si="372">AF134*1000</f>
        <v>-161.72124790894671</v>
      </c>
      <c r="AK134" s="94">
        <v>31</v>
      </c>
      <c r="AL134">
        <v>0</v>
      </c>
      <c r="AM134" s="94">
        <v>0</v>
      </c>
      <c r="AN134" s="94">
        <v>0</v>
      </c>
    </row>
    <row r="135" spans="1:40" customFormat="1" x14ac:dyDescent="0.25">
      <c r="A135">
        <v>5533</v>
      </c>
      <c r="B135" t="s">
        <v>159</v>
      </c>
      <c r="C135" t="s">
        <v>48</v>
      </c>
      <c r="D135" t="s">
        <v>312</v>
      </c>
      <c r="E135" t="s">
        <v>317</v>
      </c>
      <c r="F135">
        <v>14.2695771698311</v>
      </c>
      <c r="G135">
        <v>14.168724123371801</v>
      </c>
      <c r="H135">
        <v>6.9266927012311399E-3</v>
      </c>
      <c r="I135">
        <v>27.576875299266199</v>
      </c>
      <c r="J135">
        <v>27.203482339082001</v>
      </c>
      <c r="K135">
        <v>1.80193120550375E-3</v>
      </c>
      <c r="L135">
        <v>-0.19471455166347201</v>
      </c>
      <c r="M135">
        <v>6.9630697420000904E-3</v>
      </c>
      <c r="N135">
        <v>3.9291073639821299</v>
      </c>
      <c r="O135">
        <v>6.85607512741727E-3</v>
      </c>
      <c r="P135">
        <v>7.1320937952231898</v>
      </c>
      <c r="Q135">
        <v>1.76607978585133E-3</v>
      </c>
      <c r="R135">
        <v>8.9736547688250408</v>
      </c>
      <c r="S135">
        <v>0.18778632540375501</v>
      </c>
      <c r="T135">
        <v>227.76949226845599</v>
      </c>
      <c r="U135">
        <v>0.1091400058343</v>
      </c>
      <c r="V135" s="14">
        <v>45611.695497685185</v>
      </c>
      <c r="W135">
        <v>2.5</v>
      </c>
      <c r="X135">
        <v>5.5561938082621401E-2</v>
      </c>
      <c r="Y135">
        <v>5.6063664570567703E-2</v>
      </c>
      <c r="Z135" s="96">
        <f>((((N135/1000)+1)/((SMOW!$Z$4/1000)+1))-1)*1000</f>
        <v>14.414324717924698</v>
      </c>
      <c r="AA135" s="96">
        <f>((((P135/1000)+1)/((SMOW!$AA$4/1000)+1))-1)*1000</f>
        <v>27.794293727555264</v>
      </c>
      <c r="AB135" s="96">
        <f>Z135*SMOW!$AN$6</f>
        <v>14.86138911406289</v>
      </c>
      <c r="AC135" s="96">
        <f>AA135*SMOW!$AN$12</f>
        <v>28.623105758288752</v>
      </c>
      <c r="AD135" s="96">
        <f t="shared" ref="AD135" si="373">LN((AB135/1000)+1)*1000</f>
        <v>14.75204071905134</v>
      </c>
      <c r="AE135" s="96">
        <f t="shared" ref="AE135" si="374">LN((AC135/1000)+1)*1000</f>
        <v>28.221117414071408</v>
      </c>
      <c r="AF135" s="96">
        <f>(AD135-SMOW!AN$14*AE135)</f>
        <v>-0.14870927557836389</v>
      </c>
      <c r="AG135" s="97">
        <f t="shared" ref="AG135" si="375">AF135*1000</f>
        <v>-148.70927557836387</v>
      </c>
      <c r="AH135" s="2">
        <f>AVERAGE(AG134:AG135)</f>
        <v>-155.21526174365528</v>
      </c>
      <c r="AI135">
        <f>STDEV(AG134:AG135)</f>
        <v>9.2008538715668475</v>
      </c>
      <c r="AJ135" t="s">
        <v>318</v>
      </c>
      <c r="AK135" s="94">
        <v>31</v>
      </c>
      <c r="AL135">
        <v>0</v>
      </c>
      <c r="AM135" s="94">
        <v>0</v>
      </c>
      <c r="AN135" s="94">
        <v>0</v>
      </c>
    </row>
    <row r="136" spans="1:40" customFormat="1" x14ac:dyDescent="0.25">
      <c r="A136">
        <v>5534</v>
      </c>
      <c r="B136" t="s">
        <v>159</v>
      </c>
      <c r="C136" t="s">
        <v>48</v>
      </c>
      <c r="D136" t="s">
        <v>312</v>
      </c>
      <c r="E136" t="s">
        <v>319</v>
      </c>
      <c r="F136">
        <v>13.3345879274819</v>
      </c>
      <c r="G136">
        <v>13.2464645219157</v>
      </c>
      <c r="H136">
        <v>4.0641625790619196E-3</v>
      </c>
      <c r="I136">
        <v>25.880513489681199</v>
      </c>
      <c r="J136">
        <v>25.551281317078502</v>
      </c>
      <c r="K136">
        <v>1.8383189880599299E-3</v>
      </c>
      <c r="L136">
        <v>-0.24461201350175499</v>
      </c>
      <c r="M136">
        <v>4.1720598718467099E-3</v>
      </c>
      <c r="N136">
        <v>3.0036503290922898</v>
      </c>
      <c r="O136">
        <v>4.0227284757654198E-3</v>
      </c>
      <c r="P136">
        <v>5.4694829850840101</v>
      </c>
      <c r="Q136">
        <v>1.80174359312014E-3</v>
      </c>
      <c r="R136">
        <v>4.2399007816258596</v>
      </c>
      <c r="S136">
        <v>0.15732678935201899</v>
      </c>
      <c r="T136">
        <v>171.88539701646701</v>
      </c>
      <c r="U136">
        <v>0.140827408792637</v>
      </c>
      <c r="V136" s="14">
        <v>45612.823391203703</v>
      </c>
      <c r="W136">
        <v>2.5</v>
      </c>
      <c r="X136">
        <v>6.01361228026401E-2</v>
      </c>
      <c r="Y136">
        <v>5.8346017274348898E-2</v>
      </c>
      <c r="Z136" s="96">
        <f>((((N136/1000)+1)/((SMOW!$Z$4/1000)+1))-1)*1000</f>
        <v>13.479202042212757</v>
      </c>
      <c r="AA136" s="96">
        <f>((((P136/1000)+1)/((SMOW!$AA$4/1000)+1))-1)*1000</f>
        <v>26.097572995608999</v>
      </c>
      <c r="AB136" s="96">
        <f>Z136*SMOW!$AN$6</f>
        <v>13.897263341604249</v>
      </c>
      <c r="AC136" s="96">
        <f>AA136*SMOW!$AN$12</f>
        <v>26.875789657047754</v>
      </c>
      <c r="AD136" s="96">
        <f t="shared" ref="AD136" si="376">LN((AB136/1000)+1)*1000</f>
        <v>13.801581832409513</v>
      </c>
      <c r="AE136" s="96">
        <f t="shared" ref="AE136" si="377">LN((AC136/1000)+1)*1000</f>
        <v>26.520978799529733</v>
      </c>
      <c r="AF136" s="96">
        <f>(AD136-SMOW!AN$14*AE136)</f>
        <v>-0.20149497374218761</v>
      </c>
      <c r="AG136" s="97">
        <f t="shared" ref="AG136" si="378">AF136*1000</f>
        <v>-201.4949737421876</v>
      </c>
      <c r="AK136" s="94">
        <v>31</v>
      </c>
      <c r="AL136">
        <v>0</v>
      </c>
      <c r="AM136" s="94">
        <v>0</v>
      </c>
      <c r="AN136" s="94">
        <v>0</v>
      </c>
    </row>
    <row r="137" spans="1:40" customFormat="1" x14ac:dyDescent="0.25">
      <c r="A137">
        <v>5535</v>
      </c>
      <c r="B137" t="s">
        <v>159</v>
      </c>
      <c r="C137" t="s">
        <v>48</v>
      </c>
      <c r="D137" t="s">
        <v>312</v>
      </c>
      <c r="E137" t="s">
        <v>321</v>
      </c>
      <c r="F137">
        <v>12.9722241651962</v>
      </c>
      <c r="G137">
        <v>12.888805068354699</v>
      </c>
      <c r="H137">
        <v>4.8087678626900403E-3</v>
      </c>
      <c r="I137">
        <v>25.1451534017814</v>
      </c>
      <c r="J137">
        <v>24.834215566883799</v>
      </c>
      <c r="K137">
        <v>1.9727515392275702E-3</v>
      </c>
      <c r="L137">
        <v>-0.223660750959953</v>
      </c>
      <c r="M137">
        <v>4.8654737179123003E-3</v>
      </c>
      <c r="N137">
        <v>2.6449808623143598</v>
      </c>
      <c r="O137">
        <v>4.7597425147863403E-3</v>
      </c>
      <c r="P137">
        <v>4.7487537016381101</v>
      </c>
      <c r="Q137">
        <v>1.93350145959932E-3</v>
      </c>
      <c r="R137">
        <v>4.3435955274951796</v>
      </c>
      <c r="S137">
        <v>0.14763750429401101</v>
      </c>
      <c r="T137">
        <v>100.461145263125</v>
      </c>
      <c r="U137">
        <v>6.4324417070667106E-2</v>
      </c>
      <c r="V137" s="14">
        <v>45612.940208333333</v>
      </c>
      <c r="W137">
        <v>2.5</v>
      </c>
      <c r="X137">
        <v>1.24570546079125E-2</v>
      </c>
      <c r="Y137">
        <v>1.4168742123306001E-2</v>
      </c>
      <c r="Z137" s="96">
        <f>((((N137/1000)+1)/((SMOW!$Z$4/1000)+1))-1)*1000</f>
        <v>13.116786566588434</v>
      </c>
      <c r="AA137" s="96">
        <f>((((P137/1000)+1)/((SMOW!$AA$4/1000)+1))-1)*1000</f>
        <v>25.362057317564577</v>
      </c>
      <c r="AB137" s="96">
        <f>Z137*SMOW!$AN$6</f>
        <v>13.52360744654081</v>
      </c>
      <c r="AC137" s="96">
        <f>AA137*SMOW!$AN$12</f>
        <v>26.118341266888688</v>
      </c>
      <c r="AD137" s="96">
        <f t="shared" ref="AD137" si="379">LN((AB137/1000)+1)*1000</f>
        <v>13.432979629800304</v>
      </c>
      <c r="AE137" s="96">
        <f t="shared" ref="AE137" si="380">LN((AC137/1000)+1)*1000</f>
        <v>25.783082462547132</v>
      </c>
      <c r="AF137" s="96">
        <f>(AD137-SMOW!AN$14*AE137)</f>
        <v>-0.18048791042458134</v>
      </c>
      <c r="AG137" s="97">
        <f t="shared" ref="AG137:AG138" si="381">AF137*1000</f>
        <v>-180.48791042458134</v>
      </c>
      <c r="AK137" s="94">
        <v>31</v>
      </c>
      <c r="AL137">
        <v>2</v>
      </c>
      <c r="AM137" s="94">
        <v>0</v>
      </c>
      <c r="AN137" s="94">
        <v>0</v>
      </c>
    </row>
    <row r="138" spans="1:40" customFormat="1" x14ac:dyDescent="0.25">
      <c r="A138">
        <v>5536</v>
      </c>
      <c r="B138" t="s">
        <v>159</v>
      </c>
      <c r="C138" t="s">
        <v>48</v>
      </c>
      <c r="D138" t="s">
        <v>312</v>
      </c>
      <c r="E138" t="s">
        <v>322</v>
      </c>
      <c r="F138">
        <v>13.415030373148401</v>
      </c>
      <c r="G138">
        <v>13.3258453141598</v>
      </c>
      <c r="H138">
        <v>3.7347485105498398E-3</v>
      </c>
      <c r="I138">
        <v>25.967239238837202</v>
      </c>
      <c r="J138">
        <v>25.635815626680198</v>
      </c>
      <c r="K138">
        <v>1.5701259726236001E-3</v>
      </c>
      <c r="L138">
        <v>-0.20986533672728699</v>
      </c>
      <c r="M138">
        <v>3.6649647403686298E-3</v>
      </c>
      <c r="N138">
        <v>3.0832726647020099</v>
      </c>
      <c r="O138">
        <v>3.6966727809084302E-3</v>
      </c>
      <c r="P138">
        <v>5.5544832292828099</v>
      </c>
      <c r="Q138">
        <v>1.5388865751500801E-3</v>
      </c>
      <c r="R138">
        <v>4.9376552145631898</v>
      </c>
      <c r="S138">
        <v>0.145840439390544</v>
      </c>
      <c r="T138">
        <v>98.644947061860407</v>
      </c>
      <c r="U138">
        <v>8.6210747878339905E-2</v>
      </c>
      <c r="V138" s="14">
        <v>45613.053159722222</v>
      </c>
      <c r="W138">
        <v>2.5</v>
      </c>
      <c r="X138">
        <v>1.1607356995046701E-3</v>
      </c>
      <c r="Y138">
        <v>1.5901700432723799E-3</v>
      </c>
      <c r="Z138" s="96">
        <f>((((N138/1000)+1)/((SMOW!$Z$4/1000)+1))-1)*1000</f>
        <v>13.559655967910977</v>
      </c>
      <c r="AA138" s="96">
        <f>((((P138/1000)+1)/((SMOW!$AA$4/1000)+1))-1)*1000</f>
        <v>26.184317094512409</v>
      </c>
      <c r="AB138" s="96">
        <f>Z138*SMOW!$AN$6</f>
        <v>13.980212568776045</v>
      </c>
      <c r="AC138" s="96">
        <f>AA138*SMOW!$AN$12</f>
        <v>26.965120421885942</v>
      </c>
      <c r="AD138" s="96">
        <f t="shared" ref="AD138" si="382">LN((AB138/1000)+1)*1000</f>
        <v>13.883390746610006</v>
      </c>
      <c r="AE138" s="96">
        <f t="shared" ref="AE138" si="383">LN((AC138/1000)+1)*1000</f>
        <v>26.607967781447606</v>
      </c>
      <c r="AF138" s="96">
        <f>(AD138-SMOW!AN$14*AE138)</f>
        <v>-0.16561624199433034</v>
      </c>
      <c r="AG138" s="97">
        <f t="shared" si="381"/>
        <v>-165.61624199433032</v>
      </c>
      <c r="AH138" s="2">
        <f>AVERAGE(AG137:AG138)</f>
        <v>-173.05207620945583</v>
      </c>
      <c r="AI138">
        <f>STDEV(AG137:AG138)</f>
        <v>10.515857594588395</v>
      </c>
      <c r="AK138" s="94">
        <v>31</v>
      </c>
      <c r="AL138">
        <v>0</v>
      </c>
      <c r="AM138" s="94">
        <v>0</v>
      </c>
      <c r="AN138" s="94">
        <v>0</v>
      </c>
    </row>
    <row r="139" spans="1:40" customFormat="1" x14ac:dyDescent="0.25">
      <c r="A139">
        <v>5537</v>
      </c>
      <c r="B139" t="s">
        <v>325</v>
      </c>
      <c r="C139" t="s">
        <v>48</v>
      </c>
      <c r="D139" t="s">
        <v>323</v>
      </c>
      <c r="E139" t="s">
        <v>324</v>
      </c>
      <c r="F139">
        <v>12.644235561306299</v>
      </c>
      <c r="G139">
        <v>12.5649644475644</v>
      </c>
      <c r="H139">
        <v>3.8917400394599898E-3</v>
      </c>
      <c r="I139">
        <v>24.530559988024201</v>
      </c>
      <c r="J139">
        <v>24.234517382403801</v>
      </c>
      <c r="K139">
        <v>1.5379009726404201E-3</v>
      </c>
      <c r="L139">
        <v>-0.23086073034483201</v>
      </c>
      <c r="M139">
        <v>3.9052268757084601E-3</v>
      </c>
      <c r="N139">
        <v>2.3203360994817102</v>
      </c>
      <c r="O139">
        <v>3.8520637825012801E-3</v>
      </c>
      <c r="P139">
        <v>4.1463883054241304</v>
      </c>
      <c r="Q139">
        <v>1.50730272727376E-3</v>
      </c>
      <c r="R139">
        <v>5.0191418861694803</v>
      </c>
      <c r="S139">
        <v>0.13449305622730601</v>
      </c>
      <c r="T139">
        <v>73.660291781526695</v>
      </c>
      <c r="U139">
        <v>6.4547786093000395E-2</v>
      </c>
      <c r="V139" s="14">
        <v>45613.828796296293</v>
      </c>
      <c r="W139">
        <v>2.5</v>
      </c>
      <c r="X139">
        <v>9.2901796198615501E-3</v>
      </c>
      <c r="Y139">
        <v>1.2791182342850701E-2</v>
      </c>
      <c r="Z139" s="96">
        <f>((((N139/1000)+1)/((SMOW!$Z$4/1000)+1))-1)*1000</f>
        <v>12.788751155077271</v>
      </c>
      <c r="AA139" s="96">
        <f>((((P139/1000)+1)/((SMOW!$AA$4/1000)+1))-1)*1000</f>
        <v>24.747333865912104</v>
      </c>
      <c r="AB139" s="96">
        <f>Z139*SMOW!$AN$6</f>
        <v>13.185397923093843</v>
      </c>
      <c r="AC139" s="96">
        <f>AA139*SMOW!$AN$12</f>
        <v>25.485287067302927</v>
      </c>
      <c r="AD139" s="96">
        <f t="shared" ref="AD139" si="384">LN((AB139/1000)+1)*1000</f>
        <v>13.099227200921396</v>
      </c>
      <c r="AE139" s="96">
        <f t="shared" ref="AE139" si="385">LN((AC139/1000)+1)*1000</f>
        <v>25.165951345274536</v>
      </c>
      <c r="AF139" s="96">
        <f>(AD139-SMOW!AN$14*AE139)</f>
        <v>-0.18839510938355986</v>
      </c>
      <c r="AG139" s="97">
        <f t="shared" ref="AG139:AG140" si="386">AF139*1000</f>
        <v>-188.39510938355986</v>
      </c>
      <c r="AJ139" t="s">
        <v>342</v>
      </c>
      <c r="AK139" s="94">
        <v>31</v>
      </c>
      <c r="AL139">
        <v>2</v>
      </c>
      <c r="AM139" s="94">
        <v>0</v>
      </c>
      <c r="AN139" s="94">
        <v>1</v>
      </c>
    </row>
    <row r="140" spans="1:40" customFormat="1" x14ac:dyDescent="0.25">
      <c r="A140">
        <v>5538</v>
      </c>
      <c r="B140" t="s">
        <v>325</v>
      </c>
      <c r="C140" t="s">
        <v>48</v>
      </c>
      <c r="D140" t="s">
        <v>323</v>
      </c>
      <c r="E140" t="s">
        <v>326</v>
      </c>
      <c r="F140">
        <v>12.898581453307999</v>
      </c>
      <c r="G140">
        <v>12.816102450899701</v>
      </c>
      <c r="H140">
        <v>6.3989047771055496E-3</v>
      </c>
      <c r="I140">
        <v>24.989866479278199</v>
      </c>
      <c r="J140">
        <v>24.682726097009098</v>
      </c>
      <c r="K140">
        <v>2.1122395834581899E-3</v>
      </c>
      <c r="L140">
        <v>-0.21637692832109001</v>
      </c>
      <c r="M140">
        <v>6.3925141277507598E-3</v>
      </c>
      <c r="N140">
        <v>2.5720889372542501</v>
      </c>
      <c r="O140">
        <v>6.3336679967361401E-3</v>
      </c>
      <c r="P140">
        <v>4.5965563846693804</v>
      </c>
      <c r="Q140">
        <v>2.0702142344994402E-3</v>
      </c>
      <c r="R140">
        <v>5.8243199339248797</v>
      </c>
      <c r="S140">
        <v>0.13493557685496799</v>
      </c>
      <c r="T140">
        <v>70.283391232395402</v>
      </c>
      <c r="U140">
        <v>7.6455489545386099E-2</v>
      </c>
      <c r="V140" s="14">
        <v>45613.95616898148</v>
      </c>
      <c r="W140">
        <v>2.5</v>
      </c>
      <c r="X140" s="66">
        <v>1.70108744109444E-5</v>
      </c>
      <c r="Y140">
        <v>2.0672238109017101E-4</v>
      </c>
      <c r="Z140" s="96">
        <f>((((N140/1000)+1)/((SMOW!$Z$4/1000)+1))-1)*1000</f>
        <v>13.043133345066238</v>
      </c>
      <c r="AA140" s="96">
        <f>((((P140/1000)+1)/((SMOW!$AA$4/1000)+1))-1)*1000</f>
        <v>25.20673753889313</v>
      </c>
      <c r="AB140" s="96">
        <f>Z140*SMOW!$AN$6</f>
        <v>13.447669849326527</v>
      </c>
      <c r="AC140" s="96">
        <f>AA140*SMOW!$AN$12</f>
        <v>25.958389929580218</v>
      </c>
      <c r="AD140" s="96">
        <f t="shared" ref="AD140" si="387">LN((AB140/1000)+1)*1000</f>
        <v>13.358052473110455</v>
      </c>
      <c r="AE140" s="96">
        <f t="shared" ref="AE140" si="388">LN((AC140/1000)+1)*1000</f>
        <v>25.627190301985515</v>
      </c>
      <c r="AF140" s="96">
        <f>(AD140-SMOW!AN$14*AE140)</f>
        <v>-0.17310400633789769</v>
      </c>
      <c r="AG140" s="97">
        <f t="shared" si="386"/>
        <v>-173.10400633789769</v>
      </c>
      <c r="AJ140" t="s">
        <v>327</v>
      </c>
      <c r="AK140" s="94">
        <v>31</v>
      </c>
      <c r="AL140">
        <v>0</v>
      </c>
      <c r="AM140" s="94">
        <v>0</v>
      </c>
      <c r="AN140" s="94">
        <v>1</v>
      </c>
    </row>
    <row r="141" spans="1:40" customFormat="1" x14ac:dyDescent="0.25">
      <c r="A141">
        <v>5539</v>
      </c>
      <c r="B141" t="s">
        <v>325</v>
      </c>
      <c r="C141" t="s">
        <v>62</v>
      </c>
      <c r="D141" t="s">
        <v>323</v>
      </c>
      <c r="E141" t="s">
        <v>328</v>
      </c>
      <c r="F141">
        <v>10.1739849410065</v>
      </c>
      <c r="G141">
        <v>10.122577963096299</v>
      </c>
      <c r="H141">
        <v>4.41482357597138E-3</v>
      </c>
      <c r="I141">
        <v>20.093768339176101</v>
      </c>
      <c r="J141">
        <v>19.894552754709299</v>
      </c>
      <c r="K141">
        <v>1.79651980042486E-3</v>
      </c>
      <c r="L141">
        <v>-0.381745891390249</v>
      </c>
      <c r="M141">
        <v>4.2211151558992797E-3</v>
      </c>
      <c r="N141">
        <v>-0.124730336527296</v>
      </c>
      <c r="O141">
        <v>4.36981448675554E-3</v>
      </c>
      <c r="P141">
        <v>-0.20212845322345199</v>
      </c>
      <c r="Q141">
        <v>1.76077604667753E-3</v>
      </c>
      <c r="R141">
        <v>-1.5378688959786</v>
      </c>
      <c r="S141">
        <v>0.12913219278202601</v>
      </c>
      <c r="T141">
        <v>101.588044723622</v>
      </c>
      <c r="U141">
        <v>7.44946110656802E-2</v>
      </c>
      <c r="V141" s="14">
        <v>45614.459513888891</v>
      </c>
      <c r="W141">
        <v>2.5</v>
      </c>
      <c r="X141">
        <v>7.19726456746346E-3</v>
      </c>
      <c r="Y141">
        <v>8.0161781533764805E-3</v>
      </c>
      <c r="Z141" s="96">
        <f>((((N141/1000)+1)/((SMOW!$Z$4/1000)+1))-1)*1000</f>
        <v>10.318148002542937</v>
      </c>
      <c r="AA141" s="96">
        <f>((((P141/1000)+1)/((SMOW!$AA$4/1000)+1))-1)*1000</f>
        <v>20.309603464655268</v>
      </c>
      <c r="AB141" s="96">
        <f>Z141*SMOW!$AN$6</f>
        <v>10.638168308474096</v>
      </c>
      <c r="AC141" s="96">
        <f>AA141*SMOW!$AN$12</f>
        <v>20.915225750147801</v>
      </c>
      <c r="AD141" s="96">
        <f t="shared" ref="AD141" si="389">LN((AB141/1000)+1)*1000</f>
        <v>10.581981130492661</v>
      </c>
      <c r="AE141" s="96">
        <f t="shared" ref="AE141" si="390">LN((AC141/1000)+1)*1000</f>
        <v>20.699505128193696</v>
      </c>
      <c r="AF141" s="96">
        <f>(AD141-SMOW!AN$14*AE141)</f>
        <v>-0.34735757719361082</v>
      </c>
      <c r="AG141" s="97">
        <f t="shared" ref="AG141" si="391">AF141*1000</f>
        <v>-347.35757719361084</v>
      </c>
      <c r="AJ141" t="s">
        <v>332</v>
      </c>
      <c r="AK141" s="94">
        <v>31</v>
      </c>
      <c r="AL141">
        <v>1</v>
      </c>
      <c r="AM141" s="94">
        <v>0</v>
      </c>
      <c r="AN141" s="94">
        <v>0</v>
      </c>
    </row>
    <row r="142" spans="1:40" customFormat="1" x14ac:dyDescent="0.25">
      <c r="A142">
        <v>5540</v>
      </c>
      <c r="B142" t="s">
        <v>325</v>
      </c>
      <c r="C142" t="s">
        <v>48</v>
      </c>
      <c r="D142" t="s">
        <v>323</v>
      </c>
      <c r="E142" t="s">
        <v>329</v>
      </c>
      <c r="F142">
        <v>12.9229590113861</v>
      </c>
      <c r="G142">
        <v>12.840169733043099</v>
      </c>
      <c r="H142">
        <v>4.1844170804813102E-3</v>
      </c>
      <c r="I142">
        <v>25.048679526497601</v>
      </c>
      <c r="J142">
        <v>24.740103642681401</v>
      </c>
      <c r="K142">
        <v>1.4853220228076499E-3</v>
      </c>
      <c r="L142">
        <v>-0.222604990292634</v>
      </c>
      <c r="M142">
        <v>4.0880697694132802E-3</v>
      </c>
      <c r="N142">
        <v>2.59621796633285</v>
      </c>
      <c r="O142">
        <v>4.1417569835473103E-3</v>
      </c>
      <c r="P142">
        <v>4.6541992810914401</v>
      </c>
      <c r="Q142">
        <v>1.4557698939604801E-3</v>
      </c>
      <c r="R142">
        <v>6.0350395447089697</v>
      </c>
      <c r="S142">
        <v>0.13339120698194201</v>
      </c>
      <c r="T142">
        <v>52.2540761870873</v>
      </c>
      <c r="U142">
        <v>6.05343681931685E-2</v>
      </c>
      <c r="V142" s="14">
        <v>45614.661458333336</v>
      </c>
      <c r="W142">
        <v>2.5</v>
      </c>
      <c r="X142">
        <v>4.3905119718411198E-2</v>
      </c>
      <c r="Y142">
        <v>4.1292694249944799E-2</v>
      </c>
      <c r="Z142" s="96">
        <f>((((N142/1000)+1)/((SMOW!$Z$4/1000)+1))-1)*1000</f>
        <v>13.06751438209286</v>
      </c>
      <c r="AA142" s="96">
        <f>((((P142/1000)+1)/((SMOW!$AA$4/1000)+1))-1)*1000</f>
        <v>25.265563029989615</v>
      </c>
      <c r="AB142" s="96">
        <f>Z142*SMOW!$AN$6</f>
        <v>13.472807071176845</v>
      </c>
      <c r="AC142" s="96">
        <f>AA142*SMOW!$AN$12</f>
        <v>26.01896956759666</v>
      </c>
      <c r="AD142" s="96">
        <f t="shared" ref="AD142" si="392">LN((AB142/1000)+1)*1000</f>
        <v>13.382855835786005</v>
      </c>
      <c r="AE142" s="96">
        <f t="shared" ref="AE142" si="393">LN((AC142/1000)+1)*1000</f>
        <v>25.686235434967752</v>
      </c>
      <c r="AF142" s="96">
        <f>(AD142-SMOW!AN$14*AE142)</f>
        <v>-0.17947647387696897</v>
      </c>
      <c r="AG142" s="97">
        <f t="shared" ref="AG142" si="394">AF142*1000</f>
        <v>-179.47647387696895</v>
      </c>
      <c r="AJ142" t="s">
        <v>343</v>
      </c>
      <c r="AK142" s="94">
        <v>31</v>
      </c>
      <c r="AL142">
        <v>0</v>
      </c>
      <c r="AM142" s="94">
        <v>0</v>
      </c>
      <c r="AN142" s="94">
        <v>1</v>
      </c>
    </row>
    <row r="143" spans="1:40" customFormat="1" x14ac:dyDescent="0.25">
      <c r="A143">
        <v>5541</v>
      </c>
      <c r="B143" t="s">
        <v>325</v>
      </c>
      <c r="C143" t="s">
        <v>48</v>
      </c>
      <c r="D143" t="s">
        <v>323</v>
      </c>
      <c r="E143" t="s">
        <v>330</v>
      </c>
      <c r="F143">
        <v>12.8936751698477</v>
      </c>
      <c r="G143">
        <v>12.811258807725901</v>
      </c>
      <c r="H143">
        <v>5.6393318872225697E-3</v>
      </c>
      <c r="I143">
        <v>24.952885878231701</v>
      </c>
      <c r="J143">
        <v>24.646646502498498</v>
      </c>
      <c r="K143">
        <v>1.36534931733804E-3</v>
      </c>
      <c r="L143">
        <v>-0.20217054559327099</v>
      </c>
      <c r="M143">
        <v>5.7570547664240503E-3</v>
      </c>
      <c r="N143">
        <v>2.5672326733126201</v>
      </c>
      <c r="O143">
        <v>5.58183894607944E-3</v>
      </c>
      <c r="P143">
        <v>4.5603115536917596</v>
      </c>
      <c r="Q143">
        <v>1.3381841785143199E-3</v>
      </c>
      <c r="R143">
        <v>5.5048272161044203</v>
      </c>
      <c r="S143">
        <v>0.14113145429632301</v>
      </c>
      <c r="T143">
        <v>55.126672545233198</v>
      </c>
      <c r="U143">
        <v>5.9242356066223703E-2</v>
      </c>
      <c r="V143" s="14">
        <v>45614.864629629628</v>
      </c>
      <c r="W143">
        <v>2.5</v>
      </c>
      <c r="X143">
        <v>1.3182820183588099E-2</v>
      </c>
      <c r="Y143">
        <v>1.0850666805376301E-2</v>
      </c>
      <c r="Z143" s="96">
        <f>((((N143/1000)+1)/((SMOW!$Z$4/1000)+1))-1)*1000</f>
        <v>13.038226361424821</v>
      </c>
      <c r="AA143" s="96">
        <f>((((P143/1000)+1)/((SMOW!$AA$4/1000)+1))-1)*1000</f>
        <v>25.169749113357565</v>
      </c>
      <c r="AB143" s="96">
        <f>Z143*SMOW!$AN$6</f>
        <v>13.442610674186623</v>
      </c>
      <c r="AC143" s="96">
        <f>AA143*SMOW!$AN$12</f>
        <v>25.920298527571056</v>
      </c>
      <c r="AD143" s="96">
        <f t="shared" ref="AD143" si="395">LN((AB143/1000)+1)*1000</f>
        <v>13.353060416867121</v>
      </c>
      <c r="AE143" s="96">
        <f t="shared" ref="AE143" si="396">LN((AC143/1000)+1)*1000</f>
        <v>25.590061984187845</v>
      </c>
      <c r="AF143" s="96">
        <f>(AD143-SMOW!AN$14*AE143)</f>
        <v>-0.15849231078406056</v>
      </c>
      <c r="AG143" s="97">
        <f t="shared" ref="AG143" si="397">AF143*1000</f>
        <v>-158.49231078406058</v>
      </c>
      <c r="AH143" s="2">
        <f>AVERAGE(AG142:AG143)</f>
        <v>-168.98439233051477</v>
      </c>
      <c r="AI143">
        <f>STDEV(AG142:AG143)</f>
        <v>14.838044020519989</v>
      </c>
      <c r="AK143" s="94">
        <v>31</v>
      </c>
      <c r="AL143">
        <v>0</v>
      </c>
      <c r="AM143" s="94">
        <v>0</v>
      </c>
      <c r="AN143" s="94">
        <v>0</v>
      </c>
    </row>
    <row r="144" spans="1:40" customFormat="1" x14ac:dyDescent="0.25">
      <c r="A144">
        <v>5542</v>
      </c>
      <c r="B144" t="s">
        <v>325</v>
      </c>
      <c r="C144" t="s">
        <v>48</v>
      </c>
      <c r="D144" t="s">
        <v>323</v>
      </c>
      <c r="E144" t="s">
        <v>331</v>
      </c>
      <c r="F144">
        <v>12.901700027433399</v>
      </c>
      <c r="G144">
        <v>12.8191817977394</v>
      </c>
      <c r="H144">
        <v>3.89160040240918E-3</v>
      </c>
      <c r="I144">
        <v>25.007687066435299</v>
      </c>
      <c r="J144">
        <v>24.700112069535798</v>
      </c>
      <c r="K144">
        <v>1.93821575450851E-3</v>
      </c>
      <c r="L144">
        <v>-0.222477374975558</v>
      </c>
      <c r="M144">
        <v>3.79351163720244E-3</v>
      </c>
      <c r="N144">
        <v>2.5751757175427201</v>
      </c>
      <c r="O144">
        <v>3.85192556904734E-3</v>
      </c>
      <c r="P144">
        <v>4.6140224114822299</v>
      </c>
      <c r="Q144">
        <v>1.89965280261748E-3</v>
      </c>
      <c r="R144">
        <v>5.3083387818199101</v>
      </c>
      <c r="S144">
        <v>0.15921455024695699</v>
      </c>
      <c r="T144">
        <v>75.053093415734807</v>
      </c>
      <c r="U144">
        <v>4.9854863833005303E-2</v>
      </c>
      <c r="V144" s="14">
        <v>45615.554479166669</v>
      </c>
      <c r="W144">
        <v>2.5</v>
      </c>
      <c r="X144">
        <v>0.102466273803538</v>
      </c>
      <c r="Y144">
        <v>9.9915146322562806E-2</v>
      </c>
      <c r="Z144" s="96">
        <f>((((N144/1000)+1)/((SMOW!$Z$4/1000)+1))-1)*1000</f>
        <v>13.046252364246946</v>
      </c>
      <c r="AA144" s="96">
        <f>((((P144/1000)+1)/((SMOW!$AA$4/1000)+1))-1)*1000</f>
        <v>25.224561896594501</v>
      </c>
      <c r="AB144" s="96">
        <f>Z144*SMOW!$AN$6</f>
        <v>13.450885605777545</v>
      </c>
      <c r="AC144" s="96">
        <f>AA144*SMOW!$AN$12</f>
        <v>25.976745800773095</v>
      </c>
      <c r="AD144" s="96">
        <f t="shared" ref="AD144" si="398">LN((AB144/1000)+1)*1000</f>
        <v>13.361225553916569</v>
      </c>
      <c r="AE144" s="96">
        <f t="shared" ref="AE144" si="399">LN((AC144/1000)+1)*1000</f>
        <v>25.645081580197647</v>
      </c>
      <c r="AF144" s="96">
        <f>(AD144-SMOW!AN$14*AE144)</f>
        <v>-0.17937752042779032</v>
      </c>
      <c r="AG144" s="97">
        <f t="shared" ref="AG144" si="400">AF144*1000</f>
        <v>-179.37752042779033</v>
      </c>
      <c r="AK144" s="94">
        <v>31</v>
      </c>
      <c r="AL144">
        <v>0</v>
      </c>
      <c r="AM144" s="94">
        <v>0</v>
      </c>
      <c r="AN144" s="94">
        <v>0</v>
      </c>
    </row>
    <row r="145" spans="1:40" customFormat="1" x14ac:dyDescent="0.25">
      <c r="A145">
        <v>5543</v>
      </c>
      <c r="B145" t="s">
        <v>325</v>
      </c>
      <c r="C145" t="s">
        <v>48</v>
      </c>
      <c r="D145" t="s">
        <v>323</v>
      </c>
      <c r="E145" t="s">
        <v>333</v>
      </c>
      <c r="F145">
        <v>13.1269021684547</v>
      </c>
      <c r="G145">
        <v>13.041490619866799</v>
      </c>
      <c r="H145">
        <v>4.6574537913232402E-3</v>
      </c>
      <c r="I145">
        <v>25.423799007469601</v>
      </c>
      <c r="J145">
        <v>25.105989548871701</v>
      </c>
      <c r="K145">
        <v>1.38877521988528E-3</v>
      </c>
      <c r="L145">
        <v>-0.214471861937513</v>
      </c>
      <c r="M145">
        <v>4.7547588984773901E-3</v>
      </c>
      <c r="N145">
        <v>2.7980819246310702</v>
      </c>
      <c r="O145">
        <v>4.60997108910359E-3</v>
      </c>
      <c r="P145">
        <v>5.0218553439867399</v>
      </c>
      <c r="Q145">
        <v>1.36114399675051E-3</v>
      </c>
      <c r="R145">
        <v>5.7550726474042504</v>
      </c>
      <c r="S145">
        <v>0.20068625114481201</v>
      </c>
      <c r="T145">
        <v>78.475049458564897</v>
      </c>
      <c r="U145">
        <v>5.2563534373197301E-2</v>
      </c>
      <c r="V145" s="14">
        <v>45615.679837962962</v>
      </c>
      <c r="W145">
        <v>2.5</v>
      </c>
      <c r="X145">
        <v>0.17927753347967401</v>
      </c>
      <c r="Y145">
        <v>0.173853247026828</v>
      </c>
      <c r="Z145" s="96">
        <f>((((N145/1000)+1)/((SMOW!$Z$4/1000)+1))-1)*1000</f>
        <v>13.271486644118369</v>
      </c>
      <c r="AA145" s="96">
        <f>((((P145/1000)+1)/((SMOW!$AA$4/1000)+1))-1)*1000</f>
        <v>25.640761880096896</v>
      </c>
      <c r="AB145" s="96">
        <f>Z145*SMOW!$AN$6</f>
        <v>13.683105591139224</v>
      </c>
      <c r="AC145" s="96">
        <f>AA145*SMOW!$AN$12</f>
        <v>26.405356661015123</v>
      </c>
      <c r="AD145" s="96">
        <f t="shared" ref="AD145" si="401">LN((AB145/1000)+1)*1000</f>
        <v>13.590337183819642</v>
      </c>
      <c r="AE145" s="96">
        <f t="shared" ref="AE145" si="402">LN((AC145/1000)+1)*1000</f>
        <v>26.062753188188037</v>
      </c>
      <c r="AF145" s="96">
        <f>(AD145-SMOW!AN$14*AE145)</f>
        <v>-0.17079649954364129</v>
      </c>
      <c r="AG145" s="97">
        <f t="shared" ref="AG145" si="403">AF145*1000</f>
        <v>-170.79649954364129</v>
      </c>
      <c r="AH145" s="2">
        <f>AVERAGE(AG144:AG145)</f>
        <v>-175.08700998571581</v>
      </c>
      <c r="AI145">
        <f>STDEV(AG144:AG145)</f>
        <v>6.0676980566851704</v>
      </c>
      <c r="AJ145" t="s">
        <v>334</v>
      </c>
      <c r="AK145" s="94">
        <v>31</v>
      </c>
      <c r="AL145">
        <v>0</v>
      </c>
      <c r="AM145" s="94">
        <v>0</v>
      </c>
      <c r="AN145" s="94">
        <v>0</v>
      </c>
    </row>
    <row r="146" spans="1:40" customFormat="1" x14ac:dyDescent="0.25">
      <c r="A146">
        <v>5544</v>
      </c>
      <c r="B146" t="s">
        <v>325</v>
      </c>
      <c r="C146" t="s">
        <v>48</v>
      </c>
      <c r="D146" t="s">
        <v>323</v>
      </c>
      <c r="E146" t="s">
        <v>335</v>
      </c>
      <c r="F146">
        <v>13.665960859827599</v>
      </c>
      <c r="G146">
        <v>13.5734232343562</v>
      </c>
      <c r="H146">
        <v>5.1413608225686896E-3</v>
      </c>
      <c r="I146">
        <v>26.448888908283699</v>
      </c>
      <c r="J146">
        <v>26.105164592833798</v>
      </c>
      <c r="K146">
        <v>1.28218406799554E-3</v>
      </c>
      <c r="L146">
        <v>-0.21010367066004099</v>
      </c>
      <c r="M146">
        <v>5.1973564491105398E-3</v>
      </c>
      <c r="N146">
        <v>3.33164491718061</v>
      </c>
      <c r="O146">
        <v>5.0889446922379898E-3</v>
      </c>
      <c r="P146">
        <v>6.02654994441217</v>
      </c>
      <c r="Q146">
        <v>1.2566735940378799E-3</v>
      </c>
      <c r="R146">
        <v>7.5600964132372503</v>
      </c>
      <c r="S146">
        <v>0.15004593583938799</v>
      </c>
      <c r="T146">
        <v>64.714587162793606</v>
      </c>
      <c r="U146">
        <v>6.7327174912341595E-2</v>
      </c>
      <c r="V146" s="14">
        <v>45615.800821759258</v>
      </c>
      <c r="W146">
        <v>2.5</v>
      </c>
      <c r="X146">
        <v>4.03198121410887E-2</v>
      </c>
      <c r="Y146">
        <v>3.6369791541514901E-2</v>
      </c>
      <c r="Z146" s="96">
        <f>((((N146/1000)+1)/((SMOW!$Z$4/1000)+1))-1)*1000</f>
        <v>13.810622265160832</v>
      </c>
      <c r="AA146" s="96">
        <f>((((P146/1000)+1)/((SMOW!$AA$4/1000)+1))-1)*1000</f>
        <v>26.666068673136145</v>
      </c>
      <c r="AB146" s="96">
        <f>Z146*SMOW!$AN$6</f>
        <v>14.238962657381142</v>
      </c>
      <c r="AC146" s="96">
        <f>AA146*SMOW!$AN$12</f>
        <v>27.461237593249756</v>
      </c>
      <c r="AD146" s="96">
        <f t="shared" ref="AD146" si="404">LN((AB146/1000)+1)*1000</f>
        <v>14.13854077493966</v>
      </c>
      <c r="AE146" s="96">
        <f t="shared" ref="AE146" si="405">LN((AC146/1000)+1)*1000</f>
        <v>27.090941706574753</v>
      </c>
      <c r="AF146" s="96">
        <f>(AD146-SMOW!AN$14*AE146)</f>
        <v>-0.16547644613181056</v>
      </c>
      <c r="AG146" s="97">
        <f t="shared" ref="AG146" si="406">AF146*1000</f>
        <v>-165.47644613181058</v>
      </c>
      <c r="AK146" s="94">
        <v>31</v>
      </c>
      <c r="AL146">
        <v>0</v>
      </c>
      <c r="AM146" s="94">
        <v>0</v>
      </c>
      <c r="AN146" s="94">
        <v>0</v>
      </c>
    </row>
    <row r="147" spans="1:40" customFormat="1" x14ac:dyDescent="0.25">
      <c r="A147">
        <v>5545</v>
      </c>
      <c r="B147" t="s">
        <v>325</v>
      </c>
      <c r="C147" t="s">
        <v>48</v>
      </c>
      <c r="D147" t="s">
        <v>323</v>
      </c>
      <c r="E147" t="s">
        <v>336</v>
      </c>
      <c r="F147">
        <v>13.4303598016315</v>
      </c>
      <c r="G147">
        <v>13.340971601160099</v>
      </c>
      <c r="H147">
        <v>4.4107751617949902E-3</v>
      </c>
      <c r="I147">
        <v>26.0506271817565</v>
      </c>
      <c r="J147">
        <v>25.717089710035999</v>
      </c>
      <c r="K147">
        <v>1.68976326334937E-3</v>
      </c>
      <c r="L147">
        <v>-0.237651765738979</v>
      </c>
      <c r="M147">
        <v>4.4688460450169904E-3</v>
      </c>
      <c r="N147">
        <v>3.0984458097906802</v>
      </c>
      <c r="O147">
        <v>4.3658073461274203E-3</v>
      </c>
      <c r="P147">
        <v>5.63621207660149</v>
      </c>
      <c r="Q147">
        <v>1.65614354929886E-3</v>
      </c>
      <c r="R147">
        <v>6.1052807770775299</v>
      </c>
      <c r="S147">
        <v>0.140323083386895</v>
      </c>
      <c r="T147">
        <v>69.712728555848798</v>
      </c>
      <c r="U147">
        <v>7.7258942316383902E-2</v>
      </c>
      <c r="V147" s="14">
        <v>45616.537592592591</v>
      </c>
      <c r="W147">
        <v>2.5</v>
      </c>
      <c r="X147">
        <v>4.2518989870995602E-2</v>
      </c>
      <c r="Y147">
        <v>3.9866278570179201E-2</v>
      </c>
      <c r="Z147" s="96">
        <f>((((N147/1000)+1)/((SMOW!$Z$4/1000)+1))-1)*1000</f>
        <v>13.574987584073828</v>
      </c>
      <c r="AA147" s="96">
        <f>((((P147/1000)+1)/((SMOW!$AA$4/1000)+1))-1)*1000</f>
        <v>26.267722680954009</v>
      </c>
      <c r="AB147" s="96">
        <f>Z147*SMOW!$AN$6</f>
        <v>13.996019699391068</v>
      </c>
      <c r="AC147" s="96">
        <f>AA147*SMOW!$AN$12</f>
        <v>27.051013121479283</v>
      </c>
      <c r="AD147" s="96">
        <f t="shared" ref="AD147" si="407">LN((AB147/1000)+1)*1000</f>
        <v>13.898979815519111</v>
      </c>
      <c r="AE147" s="96">
        <f t="shared" ref="AE147" si="408">LN((AC147/1000)+1)*1000</f>
        <v>26.691601690880574</v>
      </c>
      <c r="AF147" s="96">
        <f>(AD147-SMOW!AN$14*AE147)</f>
        <v>-0.19418587726583247</v>
      </c>
      <c r="AG147" s="97">
        <f t="shared" ref="AG147" si="409">AF147*1000</f>
        <v>-194.18587726583246</v>
      </c>
      <c r="AH147" s="2">
        <f>AVERAGE(AG146:AG147)</f>
        <v>-179.83116169882152</v>
      </c>
      <c r="AI147">
        <f>STDEV(AG146:AG147)</f>
        <v>20.300633438875067</v>
      </c>
      <c r="AJ147" t="s">
        <v>337</v>
      </c>
      <c r="AK147">
        <v>31</v>
      </c>
      <c r="AL147">
        <v>0</v>
      </c>
      <c r="AM147" s="94">
        <v>0</v>
      </c>
      <c r="AN147" s="94">
        <v>0</v>
      </c>
    </row>
    <row r="148" spans="1:40" customFormat="1" x14ac:dyDescent="0.25">
      <c r="A148">
        <v>5546</v>
      </c>
      <c r="B148" t="s">
        <v>325</v>
      </c>
      <c r="C148" t="s">
        <v>48</v>
      </c>
      <c r="D148" t="s">
        <v>323</v>
      </c>
      <c r="E148" t="s">
        <v>338</v>
      </c>
      <c r="F148">
        <v>13.7490778168525</v>
      </c>
      <c r="G148">
        <v>13.655416200604201</v>
      </c>
      <c r="H148">
        <v>5.4874038692792303E-3</v>
      </c>
      <c r="I148">
        <v>26.622419042438899</v>
      </c>
      <c r="J148">
        <v>26.274208898932599</v>
      </c>
      <c r="K148">
        <v>2.8887567148054199E-3</v>
      </c>
      <c r="L148">
        <v>-0.217366098032171</v>
      </c>
      <c r="M148">
        <v>5.5378116315337299E-3</v>
      </c>
      <c r="N148">
        <v>3.41391449752801</v>
      </c>
      <c r="O148">
        <v>5.4314598329981796E-3</v>
      </c>
      <c r="P148">
        <v>6.1966275041055399</v>
      </c>
      <c r="Q148">
        <v>2.8312816963686001E-3</v>
      </c>
      <c r="R148">
        <v>7.3030170000827397</v>
      </c>
      <c r="S148">
        <v>0.15129277821554099</v>
      </c>
      <c r="T148">
        <v>96.388760234955697</v>
      </c>
      <c r="U148">
        <v>8.2285148816470394E-2</v>
      </c>
      <c r="V148" s="14">
        <v>45616.656307870369</v>
      </c>
      <c r="W148">
        <v>2.5</v>
      </c>
      <c r="X148">
        <v>1.9600413035272699E-2</v>
      </c>
      <c r="Y148">
        <v>1.69711998325318E-2</v>
      </c>
      <c r="Z148" s="96">
        <f>((((N148/1000)+1)/((SMOW!$Z$4/1000)+1))-1)*1000</f>
        <v>13.893751083900119</v>
      </c>
      <c r="AA148" s="96">
        <f>((((P148/1000)+1)/((SMOW!$AA$4/1000)+1))-1)*1000</f>
        <v>26.839635523424164</v>
      </c>
      <c r="AB148" s="96">
        <f>Z148*SMOW!$AN$6</f>
        <v>14.324669740165303</v>
      </c>
      <c r="AC148" s="96">
        <f>AA148*SMOW!$AN$12</f>
        <v>27.639980120785246</v>
      </c>
      <c r="AD148" s="96">
        <f t="shared" ref="AD148" si="410">LN((AB148/1000)+1)*1000</f>
        <v>14.223041040513202</v>
      </c>
      <c r="AE148" s="96">
        <f t="shared" ref="AE148" si="411">LN((AC148/1000)+1)*1000</f>
        <v>27.264891803480442</v>
      </c>
      <c r="AF148" s="96">
        <f>(AD148-SMOW!AN$14*AE148)</f>
        <v>-0.17282183172447141</v>
      </c>
      <c r="AG148" s="97">
        <f t="shared" ref="AG148" si="412">AF148*1000</f>
        <v>-172.82183172447139</v>
      </c>
      <c r="AK148">
        <v>31</v>
      </c>
      <c r="AL148">
        <v>0</v>
      </c>
      <c r="AM148" s="94">
        <v>0</v>
      </c>
      <c r="AN148" s="94">
        <v>0</v>
      </c>
    </row>
    <row r="149" spans="1:40" customFormat="1" x14ac:dyDescent="0.25">
      <c r="A149">
        <v>5547</v>
      </c>
      <c r="B149" t="s">
        <v>325</v>
      </c>
      <c r="C149" t="s">
        <v>48</v>
      </c>
      <c r="D149" t="s">
        <v>323</v>
      </c>
      <c r="E149" t="s">
        <v>339</v>
      </c>
      <c r="F149">
        <v>13.5250552700673</v>
      </c>
      <c r="G149">
        <v>13.434407553559501</v>
      </c>
      <c r="H149">
        <v>5.5285259278072298E-3</v>
      </c>
      <c r="I149">
        <v>26.205166875534601</v>
      </c>
      <c r="J149">
        <v>25.867694267059601</v>
      </c>
      <c r="K149">
        <v>3.3320443991957899E-3</v>
      </c>
      <c r="L149">
        <v>-0.223735019447971</v>
      </c>
      <c r="M149">
        <v>5.2425929871203801E-3</v>
      </c>
      <c r="N149">
        <v>3.1921758587224698</v>
      </c>
      <c r="O149">
        <v>5.4721626524875397E-3</v>
      </c>
      <c r="P149">
        <v>5.78767703178932</v>
      </c>
      <c r="Q149">
        <v>3.2657496806813399E-3</v>
      </c>
      <c r="R149">
        <v>6.85547216233204</v>
      </c>
      <c r="S149">
        <v>0.13109392095363501</v>
      </c>
      <c r="T149">
        <v>87.744111166132996</v>
      </c>
      <c r="U149">
        <v>5.4188601215404003E-2</v>
      </c>
      <c r="V149" s="14">
        <v>45616.803124999999</v>
      </c>
      <c r="W149">
        <v>2.5</v>
      </c>
      <c r="X149">
        <v>3.3559515031683501E-3</v>
      </c>
      <c r="Y149">
        <v>4.1988831102108704E-3</v>
      </c>
      <c r="Z149" s="96">
        <f>((((N149/1000)+1)/((SMOW!$Z$4/1000)+1))-1)*1000</f>
        <v>13.669696566606104</v>
      </c>
      <c r="AA149" s="96">
        <f>((((P149/1000)+1)/((SMOW!$AA$4/1000)+1))-1)*1000</f>
        <v>26.422295072798807</v>
      </c>
      <c r="AB149" s="96">
        <f>Z149*SMOW!$AN$6</f>
        <v>14.093666108054171</v>
      </c>
      <c r="AC149" s="96">
        <f>AA149*SMOW!$AN$12</f>
        <v>27.210194785257233</v>
      </c>
      <c r="AD149" s="96">
        <f t="shared" ref="AD149" si="413">LN((AB149/1000)+1)*1000</f>
        <v>13.995273790506348</v>
      </c>
      <c r="AE149" s="96">
        <f t="shared" ref="AE149" si="414">LN((AC149/1000)+1)*1000</f>
        <v>26.846578734193237</v>
      </c>
      <c r="AF149" s="96">
        <f>(AD149-SMOW!AN$14*AE149)</f>
        <v>-0.17971978114768206</v>
      </c>
      <c r="AG149" s="97">
        <f t="shared" ref="AG149" si="415">AF149*1000</f>
        <v>-179.71978114768206</v>
      </c>
      <c r="AH149" s="2">
        <f>AVERAGE(AG148:AG149)</f>
        <v>-176.27080643607673</v>
      </c>
      <c r="AI149">
        <f>STDEV(AG148:AG149)</f>
        <v>4.8775868134340934</v>
      </c>
      <c r="AK149">
        <v>31</v>
      </c>
      <c r="AL149">
        <v>0</v>
      </c>
      <c r="AM149" s="94">
        <v>0</v>
      </c>
      <c r="AN149" s="94">
        <v>0</v>
      </c>
    </row>
    <row r="150" spans="1:40" customFormat="1" x14ac:dyDescent="0.25">
      <c r="A150">
        <v>5548</v>
      </c>
      <c r="B150" t="s">
        <v>325</v>
      </c>
      <c r="C150" t="s">
        <v>48</v>
      </c>
      <c r="D150" t="s">
        <v>323</v>
      </c>
      <c r="E150" t="s">
        <v>340</v>
      </c>
      <c r="F150">
        <v>13.7958962795317</v>
      </c>
      <c r="G150">
        <v>13.7015988848257</v>
      </c>
      <c r="H150">
        <v>4.1034930894339903E-3</v>
      </c>
      <c r="I150">
        <v>26.725447147253799</v>
      </c>
      <c r="J150">
        <v>26.374560339092099</v>
      </c>
      <c r="K150">
        <v>1.75750190760059E-3</v>
      </c>
      <c r="L150">
        <v>-0.22416897421491799</v>
      </c>
      <c r="M150">
        <v>4.0681427294705797E-3</v>
      </c>
      <c r="N150">
        <v>3.4541101809333998</v>
      </c>
      <c r="O150">
        <v>5.7678163544546204E-3</v>
      </c>
      <c r="P150">
        <v>6.2976057505182901</v>
      </c>
      <c r="Q150">
        <v>1.7225344581015499E-3</v>
      </c>
      <c r="R150">
        <v>7.5611936367346004</v>
      </c>
      <c r="S150">
        <v>0.15882590806747099</v>
      </c>
      <c r="T150">
        <v>77.144968416037997</v>
      </c>
      <c r="U150">
        <v>0.16016553114329399</v>
      </c>
      <c r="V150" s="14">
        <v>45616.985497685186</v>
      </c>
      <c r="W150">
        <v>2.5</v>
      </c>
      <c r="X150">
        <v>9.0379048934036296E-2</v>
      </c>
      <c r="Y150">
        <v>9.2569852936236596E-2</v>
      </c>
      <c r="Z150" s="96">
        <f>((((N150/1000)+1)/((SMOW!$Z$4/1000)+1))-1)*1000</f>
        <v>13.93436657830005</v>
      </c>
      <c r="AA150" s="96">
        <f>((((P150/1000)+1)/((SMOW!$AA$4/1000)+1))-1)*1000</f>
        <v>26.942685427297832</v>
      </c>
      <c r="AB150" s="96">
        <f>Z150*SMOW!$AN$6</f>
        <v>14.36654493571899</v>
      </c>
      <c r="AC150" s="96">
        <f>AA150*SMOW!$AN$12</f>
        <v>27.746102921597171</v>
      </c>
      <c r="AD150" s="96">
        <f t="shared" ref="AD150" si="416">LN((AB150/1000)+1)*1000</f>
        <v>14.264324006848128</v>
      </c>
      <c r="AE150" s="96">
        <f t="shared" ref="AE150" si="417">LN((AC150/1000)+1)*1000</f>
        <v>27.368154934219483</v>
      </c>
      <c r="AF150" s="96">
        <f>(AD150-SMOW!AN$14*AE150)</f>
        <v>-0.18606179841975923</v>
      </c>
      <c r="AG150" s="97">
        <f t="shared" ref="AG150" si="418">AF150*1000</f>
        <v>-186.06179841975921</v>
      </c>
      <c r="AK150">
        <v>31</v>
      </c>
      <c r="AL150">
        <v>0</v>
      </c>
      <c r="AM150" s="94">
        <v>0</v>
      </c>
      <c r="AN150" s="94">
        <v>0</v>
      </c>
    </row>
    <row r="151" spans="1:40" customFormat="1" x14ac:dyDescent="0.25">
      <c r="A151">
        <v>5549</v>
      </c>
      <c r="B151" t="s">
        <v>325</v>
      </c>
      <c r="C151" t="s">
        <v>48</v>
      </c>
      <c r="D151" t="s">
        <v>323</v>
      </c>
      <c r="E151" t="s">
        <v>341</v>
      </c>
      <c r="F151">
        <v>13.537161034265001</v>
      </c>
      <c r="G151">
        <v>13.4463516416214</v>
      </c>
      <c r="H151">
        <v>5.8009903196993302E-3</v>
      </c>
      <c r="I151">
        <v>26.257601271473899</v>
      </c>
      <c r="J151">
        <v>25.9187885591192</v>
      </c>
      <c r="K151">
        <v>1.4666346545031E-3</v>
      </c>
      <c r="L151">
        <v>-0.238768717593526</v>
      </c>
      <c r="M151">
        <v>5.7390175162563102E-3</v>
      </c>
      <c r="N151">
        <v>3.2041582047560202</v>
      </c>
      <c r="O151">
        <v>5.7418492721956404E-3</v>
      </c>
      <c r="P151">
        <v>5.8390681872722396</v>
      </c>
      <c r="Q151">
        <v>1.4374543315719399E-3</v>
      </c>
      <c r="R151">
        <v>6.2859091517148196</v>
      </c>
      <c r="S151">
        <v>0.15388855319598699</v>
      </c>
      <c r="T151">
        <v>80.544400300293901</v>
      </c>
      <c r="U151">
        <v>6.6652016157229294E-2</v>
      </c>
      <c r="V151" s="14">
        <v>45617.555277777778</v>
      </c>
      <c r="W151">
        <v>2.5</v>
      </c>
      <c r="X151">
        <v>9.1805075117474197E-3</v>
      </c>
      <c r="Y151">
        <v>7.6929324616058E-3</v>
      </c>
      <c r="Z151" s="96">
        <f>((((N151/1000)+1)/((SMOW!$Z$4/1000)+1))-1)*1000</f>
        <v>13.681804058431002</v>
      </c>
      <c r="AA151" s="96">
        <f>((((P151/1000)+1)/((SMOW!$AA$4/1000)+1))-1)*1000</f>
        <v>26.474740562997034</v>
      </c>
      <c r="AB151" s="96">
        <f>Z151*SMOW!$AN$6</f>
        <v>14.106149117194473</v>
      </c>
      <c r="AC151" s="96">
        <f>AA151*SMOW!$AN$12</f>
        <v>27.26420417391822</v>
      </c>
      <c r="AD151" s="96">
        <f t="shared" ref="AD151" si="419">LN((AB151/1000)+1)*1000</f>
        <v>14.007583237580363</v>
      </c>
      <c r="AE151" s="96">
        <f t="shared" ref="AE151" si="420">LN((AC151/1000)+1)*1000</f>
        <v>26.899156063655955</v>
      </c>
      <c r="AF151" s="96">
        <f>(AD151-SMOW!AN$14*AE151)</f>
        <v>-0.19517116402998269</v>
      </c>
      <c r="AG151" s="97">
        <f t="shared" ref="AG151" si="421">AF151*1000</f>
        <v>-195.17116402998269</v>
      </c>
      <c r="AH151" s="2">
        <f>AVERAGE(AG150:AG151)</f>
        <v>-190.61648122487094</v>
      </c>
      <c r="AI151">
        <f>STDEV(AG150:AG151)</f>
        <v>6.4412941952965532</v>
      </c>
      <c r="AK151">
        <v>31</v>
      </c>
      <c r="AL151">
        <v>0</v>
      </c>
      <c r="AM151" s="94">
        <v>0</v>
      </c>
      <c r="AN151" s="94">
        <v>0</v>
      </c>
    </row>
    <row r="152" spans="1:40" customFormat="1" x14ac:dyDescent="0.25">
      <c r="A152">
        <v>5550</v>
      </c>
      <c r="B152" t="s">
        <v>325</v>
      </c>
      <c r="C152" t="s">
        <v>63</v>
      </c>
      <c r="D152" t="s">
        <v>98</v>
      </c>
      <c r="E152" t="s">
        <v>344</v>
      </c>
      <c r="F152">
        <v>16.161812919853599</v>
      </c>
      <c r="G152">
        <v>16.032600876381402</v>
      </c>
      <c r="H152">
        <v>3.87476540786416E-3</v>
      </c>
      <c r="I152">
        <v>31.232553000027501</v>
      </c>
      <c r="J152">
        <v>30.754740119719301</v>
      </c>
      <c r="K152">
        <v>2.34590956268393E-3</v>
      </c>
      <c r="L152">
        <v>-0.205901906830356</v>
      </c>
      <c r="M152">
        <v>4.0036017361637704E-3</v>
      </c>
      <c r="N152">
        <v>5.80205178645312</v>
      </c>
      <c r="O152">
        <v>3.8352622071294298E-3</v>
      </c>
      <c r="P152">
        <v>10.7150377340267</v>
      </c>
      <c r="Q152">
        <v>2.2992350903505402E-3</v>
      </c>
      <c r="R152">
        <v>13.628956302632901</v>
      </c>
      <c r="S152">
        <v>0.121503553286437</v>
      </c>
      <c r="T152">
        <v>96.293735310849698</v>
      </c>
      <c r="U152">
        <v>6.7533917735848395E-2</v>
      </c>
      <c r="V152" s="14">
        <v>45617.713206018518</v>
      </c>
      <c r="W152">
        <v>2.5</v>
      </c>
      <c r="X152">
        <v>9.4752230318313202E-2</v>
      </c>
      <c r="Y152">
        <v>9.0883072329115203E-2</v>
      </c>
      <c r="Z152" s="96">
        <f>((((N152/1000)+1)/((SMOW!$Z$4/1000)+1))-1)*1000</f>
        <v>16.306830511031876</v>
      </c>
      <c r="AA152" s="96">
        <f>((((P152/1000)+1)/((SMOW!$AA$4/1000)+1))-1)*1000</f>
        <v>31.450744909813587</v>
      </c>
      <c r="AB152" s="96">
        <f>Z152*SMOW!$AN$6</f>
        <v>16.812591514617196</v>
      </c>
      <c r="AC152" s="96">
        <f>AA152*SMOW!$AN$12</f>
        <v>32.388590498274823</v>
      </c>
      <c r="AD152" s="96">
        <f t="shared" ref="AD152" si="422">LN((AB152/1000)+1)*1000</f>
        <v>16.672824288715447</v>
      </c>
      <c r="AE152" s="96">
        <f t="shared" ref="AE152" si="423">LN((AC152/1000)+1)*1000</f>
        <v>31.875137366030245</v>
      </c>
      <c r="AF152" s="96">
        <f>(AD152-SMOW!AN$14*AE152)</f>
        <v>-0.15724824054852249</v>
      </c>
      <c r="AG152" s="97">
        <f t="shared" ref="AG152" si="424">AF152*1000</f>
        <v>-157.24824054852249</v>
      </c>
      <c r="AJ152" t="s">
        <v>345</v>
      </c>
      <c r="AK152">
        <v>31</v>
      </c>
      <c r="AL152">
        <v>0</v>
      </c>
      <c r="AM152" s="94">
        <v>0</v>
      </c>
      <c r="AN152" s="94">
        <v>1</v>
      </c>
    </row>
    <row r="153" spans="1:40" customFormat="1" x14ac:dyDescent="0.25">
      <c r="A153">
        <v>5551</v>
      </c>
      <c r="B153" t="s">
        <v>325</v>
      </c>
      <c r="C153" t="s">
        <v>63</v>
      </c>
      <c r="D153" t="s">
        <v>98</v>
      </c>
      <c r="E153" t="s">
        <v>346</v>
      </c>
      <c r="F153">
        <v>16.3566451452213</v>
      </c>
      <c r="G153">
        <v>16.224315644609401</v>
      </c>
      <c r="H153">
        <v>5.6460332261389903E-3</v>
      </c>
      <c r="I153">
        <v>31.600824739774101</v>
      </c>
      <c r="J153">
        <v>31.111794461263099</v>
      </c>
      <c r="K153">
        <v>1.47364961795508E-3</v>
      </c>
      <c r="L153">
        <v>-0.20271183093751499</v>
      </c>
      <c r="M153">
        <v>5.6792198732874598E-3</v>
      </c>
      <c r="N153">
        <v>5.9948976989223999</v>
      </c>
      <c r="O153">
        <v>5.5884719649006397E-3</v>
      </c>
      <c r="P153">
        <v>11.0759822991023</v>
      </c>
      <c r="Q153">
        <v>1.4443297245481199E-3</v>
      </c>
      <c r="R153">
        <v>13.7690694612236</v>
      </c>
      <c r="S153">
        <v>9.6924364102427996E-2</v>
      </c>
      <c r="T153">
        <v>101.547228108364</v>
      </c>
      <c r="U153">
        <v>5.9657819263937803E-2</v>
      </c>
      <c r="V153" s="14">
        <v>45617.837581018517</v>
      </c>
      <c r="W153">
        <v>2.5</v>
      </c>
      <c r="X153">
        <v>7.6972627928340997E-4</v>
      </c>
      <c r="Y153">
        <v>1.36199616943944E-3</v>
      </c>
      <c r="Z153" s="96">
        <f>((((N153/1000)+1)/((SMOW!$Z$4/1000)+1))-1)*1000</f>
        <v>16.501690541124603</v>
      </c>
      <c r="AA153" s="96">
        <f>((((P153/1000)+1)/((SMOW!$AA$4/1000)+1))-1)*1000</f>
        <v>31.819094569825566</v>
      </c>
      <c r="AB153" s="96">
        <f>Z153*SMOW!$AN$6</f>
        <v>17.013495184172029</v>
      </c>
      <c r="AC153" s="96">
        <f>AA153*SMOW!$AN$12</f>
        <v>32.767924162152021</v>
      </c>
      <c r="AD153" s="96">
        <f t="shared" ref="AD153" si="425">LN((AB153/1000)+1)*1000</f>
        <v>16.870386579338334</v>
      </c>
      <c r="AE153" s="96">
        <f t="shared" ref="AE153" si="426">LN((AC153/1000)+1)*1000</f>
        <v>32.242502905107202</v>
      </c>
      <c r="AF153" s="96">
        <f>(AD153-SMOW!AN$14*AE153)</f>
        <v>-0.15365495455827016</v>
      </c>
      <c r="AG153" s="97">
        <f t="shared" ref="AG153" si="427">AF153*1000</f>
        <v>-153.65495455827016</v>
      </c>
      <c r="AK153">
        <v>31</v>
      </c>
      <c r="AL153">
        <v>0</v>
      </c>
      <c r="AM153" s="94">
        <v>0</v>
      </c>
      <c r="AN153" s="94">
        <v>0</v>
      </c>
    </row>
    <row r="154" spans="1:40" customFormat="1" x14ac:dyDescent="0.25">
      <c r="A154">
        <v>5552</v>
      </c>
      <c r="B154" t="s">
        <v>325</v>
      </c>
      <c r="C154" t="s">
        <v>63</v>
      </c>
      <c r="D154" t="s">
        <v>98</v>
      </c>
      <c r="E154" t="s">
        <v>347</v>
      </c>
      <c r="F154">
        <v>16.4636707799432</v>
      </c>
      <c r="G154">
        <v>16.329613511260401</v>
      </c>
      <c r="H154">
        <v>4.7079147924342203E-3</v>
      </c>
      <c r="I154">
        <v>31.844473736557202</v>
      </c>
      <c r="J154">
        <v>31.347951917543298</v>
      </c>
      <c r="K154">
        <v>1.5004062051073199E-3</v>
      </c>
      <c r="L154">
        <v>-0.22210510120243901</v>
      </c>
      <c r="M154">
        <v>4.5351559565379104E-3</v>
      </c>
      <c r="N154">
        <v>6.1008322081987698</v>
      </c>
      <c r="O154">
        <v>4.65991764073353E-3</v>
      </c>
      <c r="P154">
        <v>11.3147836288907</v>
      </c>
      <c r="Q154">
        <v>1.47055395972445E-3</v>
      </c>
      <c r="R154">
        <v>14.4466377847837</v>
      </c>
      <c r="S154">
        <v>0.13306742221175699</v>
      </c>
      <c r="T154">
        <v>143.199391087245</v>
      </c>
      <c r="U154">
        <v>7.9583495689879505E-2</v>
      </c>
      <c r="V154" s="14">
        <v>45617.954895833333</v>
      </c>
      <c r="W154">
        <v>2.5</v>
      </c>
      <c r="X154" s="66">
        <v>4.6460278932117899E-6</v>
      </c>
      <c r="Y154" s="66">
        <v>4.4427211638705001E-5</v>
      </c>
      <c r="Z154" s="96">
        <f>((((N154/1000)+1)/((SMOW!$Z$4/1000)+1))-1)*1000</f>
        <v>16.608731449594849</v>
      </c>
      <c r="AA154" s="96">
        <f>((((P154/1000)+1)/((SMOW!$AA$4/1000)+1))-1)*1000</f>
        <v>32.062795118743992</v>
      </c>
      <c r="AB154" s="96">
        <f>Z154*SMOW!$AN$6</f>
        <v>17.123855996976598</v>
      </c>
      <c r="AC154" s="96">
        <f>AA154*SMOW!$AN$12</f>
        <v>33.018891740368616</v>
      </c>
      <c r="AD154" s="96">
        <f t="shared" ref="AD154" si="428">LN((AB154/1000)+1)*1000</f>
        <v>16.97889529223206</v>
      </c>
      <c r="AE154" s="96">
        <f t="shared" ref="AE154" si="429">LN((AC154/1000)+1)*1000</f>
        <v>32.485478199091546</v>
      </c>
      <c r="AF154" s="96">
        <f>(AD154-SMOW!AN$14*AE154)</f>
        <v>-0.17343719688827619</v>
      </c>
      <c r="AG154" s="97">
        <f t="shared" ref="AG154:AG155" si="430">AF154*1000</f>
        <v>-173.43719688827619</v>
      </c>
      <c r="AH154" s="2">
        <f>AVERAGE(AG153:AG154)</f>
        <v>-163.54607572327319</v>
      </c>
      <c r="AI154">
        <f>STDEV(AG153:AG154)</f>
        <v>13.988157698622832</v>
      </c>
      <c r="AJ154" t="s">
        <v>348</v>
      </c>
      <c r="AK154">
        <v>31</v>
      </c>
      <c r="AL154">
        <v>0</v>
      </c>
      <c r="AM154" s="94">
        <v>0</v>
      </c>
      <c r="AN154" s="94">
        <v>0</v>
      </c>
    </row>
    <row r="155" spans="1:40" customFormat="1" x14ac:dyDescent="0.25">
      <c r="A155">
        <v>5553</v>
      </c>
      <c r="B155" t="s">
        <v>325</v>
      </c>
      <c r="C155" t="s">
        <v>48</v>
      </c>
      <c r="D155" t="s">
        <v>323</v>
      </c>
      <c r="E155" t="s">
        <v>349</v>
      </c>
      <c r="F155">
        <v>12.520589497480501</v>
      </c>
      <c r="G155">
        <v>12.442854496217601</v>
      </c>
      <c r="H155">
        <v>5.6245684030223802E-3</v>
      </c>
      <c r="I155">
        <v>24.318617238637401</v>
      </c>
      <c r="J155">
        <v>24.0276277548572</v>
      </c>
      <c r="K155">
        <v>2.4609313396375199E-3</v>
      </c>
      <c r="L155">
        <v>-0.24373295834695199</v>
      </c>
      <c r="M155">
        <v>5.8452544969674197E-3</v>
      </c>
      <c r="N155">
        <v>2.1979506062362502</v>
      </c>
      <c r="O155">
        <v>5.5672259754758202E-3</v>
      </c>
      <c r="P155">
        <v>3.93866239207822</v>
      </c>
      <c r="Q155">
        <v>2.41196838149177E-3</v>
      </c>
      <c r="R155">
        <v>3.1014003038822699</v>
      </c>
      <c r="S155">
        <v>0.14567067541979001</v>
      </c>
      <c r="T155">
        <v>75.809671209616496</v>
      </c>
      <c r="U155">
        <v>5.0695338489321E-2</v>
      </c>
      <c r="V155" s="14">
        <v>45618.643576388888</v>
      </c>
      <c r="W155">
        <v>2.5</v>
      </c>
      <c r="X155">
        <v>1.6545916290274802E-2</v>
      </c>
      <c r="Y155">
        <v>1.85106394805837E-2</v>
      </c>
      <c r="Z155" s="96">
        <f>((((N155/1000)+1)/((SMOW!$Z$4/1000)+1))-1)*1000</f>
        <v>12.665087445583145</v>
      </c>
      <c r="AA155" s="96">
        <f>((((P155/1000)+1)/((SMOW!$AA$4/1000)+1))-1)*1000</f>
        <v>24.535346272912761</v>
      </c>
      <c r="AB155" s="96">
        <f>Z155*SMOW!$AN$6</f>
        <v>13.057898748346153</v>
      </c>
      <c r="AC155" s="96">
        <f>AA155*SMOW!$AN$12</f>
        <v>25.266978109595911</v>
      </c>
      <c r="AD155" s="96">
        <f t="shared" ref="AD155" si="431">LN((AB155/1000)+1)*1000</f>
        <v>12.973379357155086</v>
      </c>
      <c r="AE155" s="96">
        <f t="shared" ref="AE155" si="432">LN((AC155/1000)+1)*1000</f>
        <v>24.953045123261575</v>
      </c>
      <c r="AF155" s="96">
        <f>(AD155-SMOW!AN$14*AE155)</f>
        <v>-0.20182846792702591</v>
      </c>
      <c r="AG155" s="97">
        <f t="shared" si="430"/>
        <v>-201.82846792702591</v>
      </c>
      <c r="AJ155" t="s">
        <v>352</v>
      </c>
      <c r="AK155">
        <v>31</v>
      </c>
      <c r="AL155">
        <v>0</v>
      </c>
      <c r="AM155" s="94">
        <v>0</v>
      </c>
      <c r="AN155" s="94">
        <v>0</v>
      </c>
    </row>
    <row r="156" spans="1:40" customFormat="1" x14ac:dyDescent="0.25">
      <c r="A156">
        <v>5554</v>
      </c>
      <c r="B156" t="s">
        <v>325</v>
      </c>
      <c r="C156" t="s">
        <v>48</v>
      </c>
      <c r="D156" t="s">
        <v>323</v>
      </c>
      <c r="E156" t="s">
        <v>350</v>
      </c>
      <c r="F156">
        <v>12.432081579012999</v>
      </c>
      <c r="G156">
        <v>12.3554374106598</v>
      </c>
      <c r="H156">
        <v>4.6760800320330299E-3</v>
      </c>
      <c r="I156">
        <v>24.133006226103799</v>
      </c>
      <c r="J156">
        <v>23.8464070250917</v>
      </c>
      <c r="K156">
        <v>1.6411022448602299E-3</v>
      </c>
      <c r="L156">
        <v>-0.23546549858864399</v>
      </c>
      <c r="M156">
        <v>4.80096230278071E-3</v>
      </c>
      <c r="N156">
        <v>2.1103450252529599</v>
      </c>
      <c r="O156">
        <v>4.6284074354479097E-3</v>
      </c>
      <c r="P156">
        <v>3.7567443164792498</v>
      </c>
      <c r="Q156">
        <v>1.6084506957370201E-3</v>
      </c>
      <c r="R156">
        <v>2.8130953325510699</v>
      </c>
      <c r="S156">
        <v>0.141509372620095</v>
      </c>
      <c r="T156">
        <v>97.168913029515707</v>
      </c>
      <c r="U156">
        <v>6.6004980778212596E-2</v>
      </c>
      <c r="V156" s="14">
        <v>45618.869016203702</v>
      </c>
      <c r="W156">
        <v>2.5</v>
      </c>
      <c r="X156">
        <v>0.188364564750404</v>
      </c>
      <c r="Y156">
        <v>0.18380384938608799</v>
      </c>
      <c r="Z156" s="96">
        <f>((((N156/1000)+1)/((SMOW!$Z$4/1000)+1))-1)*1000</f>
        <v>12.576566896051355</v>
      </c>
      <c r="AA156" s="96">
        <f>((((P156/1000)+1)/((SMOW!$AA$4/1000)+1))-1)*1000</f>
        <v>24.349695988130193</v>
      </c>
      <c r="AB156" s="96">
        <f>Z156*SMOW!$AN$6</f>
        <v>12.966632708699724</v>
      </c>
      <c r="AC156" s="96">
        <f>AA156*SMOW!$AN$12</f>
        <v>25.075791825552301</v>
      </c>
      <c r="AD156" s="96">
        <f t="shared" ref="AD156" si="433">LN((AB156/1000)+1)*1000</f>
        <v>12.883285640824342</v>
      </c>
      <c r="AE156" s="96">
        <f t="shared" ref="AE156" si="434">LN((AC156/1000)+1)*1000</f>
        <v>24.766553101145725</v>
      </c>
      <c r="AF156" s="96">
        <f>(AD156-SMOW!AN$14*AE156)</f>
        <v>-0.19345439658060215</v>
      </c>
      <c r="AG156" s="97">
        <f t="shared" ref="AG156" si="435">AF156*1000</f>
        <v>-193.45439658060215</v>
      </c>
      <c r="AJ156" t="s">
        <v>351</v>
      </c>
      <c r="AK156">
        <v>31</v>
      </c>
      <c r="AL156">
        <v>0</v>
      </c>
      <c r="AM156" s="94">
        <v>0</v>
      </c>
      <c r="AN156" s="94">
        <v>0</v>
      </c>
    </row>
    <row r="157" spans="1:40" customFormat="1" x14ac:dyDescent="0.25">
      <c r="V157" s="14"/>
      <c r="Z157" s="44"/>
      <c r="AA157" s="44"/>
      <c r="AB157" s="44"/>
      <c r="AC157" s="44"/>
      <c r="AD157" s="44"/>
      <c r="AE157" s="44"/>
      <c r="AF157" s="44"/>
      <c r="AG157" s="45"/>
    </row>
    <row r="158" spans="1:40" customFormat="1" x14ac:dyDescent="0.25">
      <c r="V158" s="14"/>
      <c r="Z158" s="44"/>
      <c r="AA158" s="44"/>
      <c r="AB158" s="44"/>
      <c r="AC158" s="44"/>
      <c r="AD158" s="44"/>
      <c r="AE158" s="44"/>
      <c r="AF158" s="44"/>
      <c r="AG158" s="45"/>
    </row>
    <row r="159" spans="1:40" customFormat="1" x14ac:dyDescent="0.25">
      <c r="V159" s="14"/>
      <c r="Z159" s="44"/>
      <c r="AA159" s="44"/>
      <c r="AB159" s="44"/>
      <c r="AC159" s="44"/>
      <c r="AD159" s="44"/>
      <c r="AE159" s="44"/>
      <c r="AF159" s="44"/>
      <c r="AG159" s="45"/>
      <c r="AH159" s="2"/>
      <c r="AI159" s="2"/>
    </row>
    <row r="160" spans="1:40" customFormat="1" x14ac:dyDescent="0.25">
      <c r="V160" s="14"/>
      <c r="Z160" s="44"/>
      <c r="AA160" s="44"/>
      <c r="AB160" s="44"/>
      <c r="AC160" s="44"/>
      <c r="AD160" s="44"/>
      <c r="AE160" s="44"/>
      <c r="AF160" s="44"/>
      <c r="AG160" s="45"/>
    </row>
    <row r="161" spans="22:35" customFormat="1" x14ac:dyDescent="0.25">
      <c r="V161" s="14"/>
      <c r="X161" s="66"/>
      <c r="Z161" s="44"/>
      <c r="AA161" s="44"/>
      <c r="AB161" s="44"/>
      <c r="AC161" s="44"/>
      <c r="AD161" s="44"/>
      <c r="AE161" s="44"/>
      <c r="AF161" s="44"/>
      <c r="AG161" s="45"/>
      <c r="AH161" s="2"/>
      <c r="AI161" s="2"/>
    </row>
    <row r="162" spans="22:35" customFormat="1" x14ac:dyDescent="0.25">
      <c r="V162" s="14"/>
      <c r="Z162" s="44"/>
      <c r="AA162" s="44"/>
      <c r="AB162" s="44"/>
      <c r="AC162" s="44"/>
      <c r="AD162" s="44"/>
      <c r="AE162" s="44"/>
      <c r="AF162" s="44"/>
      <c r="AG162" s="45"/>
    </row>
    <row r="163" spans="22:35" customFormat="1" x14ac:dyDescent="0.25">
      <c r="V163" s="14"/>
      <c r="Z163" s="44"/>
      <c r="AA163" s="44"/>
      <c r="AB163" s="44"/>
      <c r="AC163" s="44"/>
      <c r="AD163" s="44"/>
      <c r="AE163" s="44"/>
      <c r="AF163" s="44"/>
      <c r="AG163" s="45"/>
      <c r="AH163" s="2"/>
      <c r="AI163" s="2"/>
    </row>
    <row r="164" spans="22:35" customFormat="1" x14ac:dyDescent="0.25">
      <c r="V164" s="14"/>
      <c r="Z164" s="44"/>
      <c r="AA164" s="44"/>
      <c r="AB164" s="44"/>
      <c r="AC164" s="44"/>
      <c r="AD164" s="44"/>
      <c r="AE164" s="44"/>
      <c r="AF164" s="44"/>
      <c r="AG164" s="45"/>
    </row>
    <row r="165" spans="22:35" customFormat="1" x14ac:dyDescent="0.25">
      <c r="V165" s="14"/>
      <c r="Z165" s="44"/>
      <c r="AA165" s="44"/>
      <c r="AB165" s="44"/>
      <c r="AC165" s="44"/>
      <c r="AD165" s="44"/>
      <c r="AE165" s="44"/>
      <c r="AF165" s="44"/>
      <c r="AG165" s="45"/>
      <c r="AH165" s="2"/>
      <c r="AI165" s="2"/>
    </row>
    <row r="166" spans="22:35" customFormat="1" x14ac:dyDescent="0.25">
      <c r="V166" s="14"/>
      <c r="Z166" s="44"/>
      <c r="AA166" s="44"/>
      <c r="AB166" s="44"/>
      <c r="AC166" s="44"/>
      <c r="AD166" s="44"/>
      <c r="AE166" s="44"/>
      <c r="AF166" s="44"/>
      <c r="AG166" s="45"/>
    </row>
    <row r="167" spans="22:35" customFormat="1" x14ac:dyDescent="0.25">
      <c r="V167" s="14"/>
      <c r="Z167" s="44"/>
      <c r="AA167" s="44"/>
      <c r="AB167" s="44"/>
      <c r="AC167" s="44"/>
      <c r="AD167" s="44"/>
      <c r="AE167" s="44"/>
      <c r="AF167" s="44"/>
      <c r="AG167" s="45"/>
      <c r="AH167" s="2"/>
      <c r="AI167" s="2"/>
    </row>
    <row r="168" spans="22:35" customFormat="1" x14ac:dyDescent="0.25">
      <c r="V168" s="14"/>
      <c r="Z168" s="44"/>
      <c r="AA168" s="44"/>
      <c r="AB168" s="44"/>
      <c r="AC168" s="44"/>
      <c r="AD168" s="44"/>
      <c r="AE168" s="44"/>
      <c r="AF168" s="44"/>
      <c r="AG168" s="45"/>
    </row>
    <row r="169" spans="22:35" customFormat="1" x14ac:dyDescent="0.25">
      <c r="V169" s="14"/>
      <c r="Z169" s="44"/>
      <c r="AA169" s="44"/>
      <c r="AB169" s="44"/>
      <c r="AC169" s="44"/>
      <c r="AD169" s="44"/>
      <c r="AE169" s="44"/>
      <c r="AF169" s="44"/>
      <c r="AG169" s="45"/>
      <c r="AH169" s="2"/>
      <c r="AI169" s="2"/>
    </row>
    <row r="170" spans="22:35" customFormat="1" x14ac:dyDescent="0.25">
      <c r="V170" s="14"/>
      <c r="Z170" s="44"/>
      <c r="AA170" s="44"/>
      <c r="AB170" s="44"/>
      <c r="AC170" s="44"/>
      <c r="AD170" s="44"/>
      <c r="AE170" s="44"/>
      <c r="AF170" s="44"/>
      <c r="AG170" s="45"/>
    </row>
    <row r="171" spans="22:35" customFormat="1" x14ac:dyDescent="0.25">
      <c r="V171" s="14"/>
      <c r="Z171" s="44"/>
      <c r="AA171" s="44"/>
      <c r="AB171" s="44"/>
      <c r="AC171" s="44"/>
      <c r="AD171" s="44"/>
      <c r="AE171" s="44"/>
      <c r="AF171" s="44"/>
      <c r="AG171" s="45"/>
      <c r="AH171" s="2"/>
      <c r="AI171" s="2"/>
    </row>
    <row r="172" spans="22:35" customFormat="1" x14ac:dyDescent="0.25">
      <c r="V172" s="14"/>
      <c r="Z172" s="44"/>
      <c r="AA172" s="44"/>
      <c r="AB172" s="44"/>
      <c r="AC172" s="44"/>
      <c r="AD172" s="44"/>
      <c r="AE172" s="44"/>
      <c r="AF172" s="44"/>
      <c r="AG172" s="45"/>
    </row>
    <row r="173" spans="22:35" customFormat="1" x14ac:dyDescent="0.25">
      <c r="V173" s="14"/>
      <c r="Z173" s="44"/>
      <c r="AA173" s="44"/>
      <c r="AB173" s="44"/>
      <c r="AC173" s="44"/>
      <c r="AD173" s="44"/>
      <c r="AE173" s="44"/>
      <c r="AF173" s="44"/>
      <c r="AG173" s="45"/>
      <c r="AH173" s="2"/>
      <c r="AI173" s="2"/>
    </row>
    <row r="174" spans="22:35" customFormat="1" x14ac:dyDescent="0.25">
      <c r="V174" s="14"/>
      <c r="Z174" s="44"/>
      <c r="AA174" s="44"/>
      <c r="AB174" s="44"/>
      <c r="AC174" s="44"/>
      <c r="AD174" s="44"/>
      <c r="AE174" s="44"/>
      <c r="AF174" s="44"/>
      <c r="AG174" s="45"/>
    </row>
    <row r="175" spans="22:35" customFormat="1" x14ac:dyDescent="0.25">
      <c r="V175" s="14"/>
      <c r="Z175" s="44"/>
      <c r="AA175" s="44"/>
      <c r="AB175" s="44"/>
      <c r="AC175" s="44"/>
      <c r="AD175" s="44"/>
      <c r="AE175" s="44"/>
      <c r="AF175" s="44"/>
      <c r="AG175" s="45"/>
      <c r="AH175" s="2"/>
      <c r="AI175" s="2"/>
    </row>
    <row r="176" spans="22:35" customFormat="1" x14ac:dyDescent="0.25">
      <c r="V176" s="14"/>
      <c r="Z176" s="44"/>
      <c r="AA176" s="44"/>
      <c r="AB176" s="44"/>
      <c r="AC176" s="44"/>
      <c r="AD176" s="44"/>
      <c r="AE176" s="44"/>
      <c r="AF176" s="44"/>
      <c r="AG176" s="45"/>
    </row>
    <row r="177" spans="1:40" customFormat="1" x14ac:dyDescent="0.25">
      <c r="V177" s="14"/>
      <c r="Z177" s="44"/>
      <c r="AA177" s="44"/>
      <c r="AB177" s="44"/>
      <c r="AC177" s="44"/>
      <c r="AD177" s="44"/>
      <c r="AE177" s="44"/>
      <c r="AF177" s="44"/>
      <c r="AG177" s="45"/>
      <c r="AH177" s="2"/>
      <c r="AI177" s="2"/>
    </row>
    <row r="178" spans="1:40" customFormat="1" x14ac:dyDescent="0.25">
      <c r="V178" s="14"/>
      <c r="Z178" s="44"/>
      <c r="AA178" s="44"/>
      <c r="AB178" s="44"/>
      <c r="AC178" s="44"/>
      <c r="AD178" s="44"/>
      <c r="AE178" s="44"/>
      <c r="AF178" s="44"/>
      <c r="AG178" s="45"/>
    </row>
    <row r="179" spans="1:40" customFormat="1" x14ac:dyDescent="0.25">
      <c r="V179" s="14"/>
      <c r="Z179" s="44"/>
      <c r="AA179" s="44"/>
      <c r="AB179" s="44"/>
      <c r="AC179" s="44"/>
      <c r="AD179" s="44"/>
      <c r="AE179" s="44"/>
      <c r="AF179" s="44"/>
      <c r="AG179" s="45"/>
      <c r="AH179" s="2"/>
      <c r="AI179" s="2"/>
    </row>
    <row r="180" spans="1:40" customFormat="1" x14ac:dyDescent="0.25">
      <c r="V180" s="14"/>
      <c r="Z180" s="44"/>
      <c r="AA180" s="44"/>
      <c r="AB180" s="44"/>
      <c r="AC180" s="44"/>
      <c r="AD180" s="44"/>
      <c r="AE180" s="44"/>
      <c r="AF180" s="44"/>
      <c r="AG180" s="45"/>
    </row>
    <row r="181" spans="1:40" customFormat="1" x14ac:dyDescent="0.25">
      <c r="V181" s="14"/>
      <c r="Z181" s="44"/>
      <c r="AA181" s="44"/>
      <c r="AB181" s="44"/>
      <c r="AC181" s="44"/>
      <c r="AD181" s="44"/>
      <c r="AE181" s="44"/>
      <c r="AF181" s="44"/>
      <c r="AG181" s="45"/>
      <c r="AH181" s="2"/>
      <c r="AI181" s="2"/>
    </row>
    <row r="182" spans="1:40" customFormat="1" ht="13.5" customHeight="1" x14ac:dyDescent="0.25">
      <c r="V182" s="14"/>
      <c r="Z182" s="44"/>
      <c r="AA182" s="44"/>
      <c r="AB182" s="44"/>
      <c r="AC182" s="44"/>
      <c r="AD182" s="44"/>
      <c r="AE182" s="44"/>
      <c r="AF182" s="44"/>
      <c r="AG182" s="45"/>
    </row>
    <row r="183" spans="1:40" customFormat="1" x14ac:dyDescent="0.25">
      <c r="V183" s="14"/>
      <c r="Z183" s="44"/>
      <c r="AA183" s="44"/>
      <c r="AB183" s="44"/>
      <c r="AC183" s="44"/>
      <c r="AD183" s="44"/>
      <c r="AE183" s="44"/>
      <c r="AF183" s="44"/>
      <c r="AG183" s="45"/>
      <c r="AH183" s="2"/>
      <c r="AI183" s="2"/>
    </row>
    <row r="184" spans="1:40" customFormat="1" x14ac:dyDescent="0.25">
      <c r="V184" s="14"/>
      <c r="Z184" s="44"/>
      <c r="AA184" s="44"/>
      <c r="AB184" s="44"/>
      <c r="AC184" s="44"/>
      <c r="AD184" s="44"/>
      <c r="AE184" s="44"/>
      <c r="AF184" s="44"/>
      <c r="AG184" s="45"/>
    </row>
    <row r="185" spans="1:40" customFormat="1" x14ac:dyDescent="0.25">
      <c r="V185" s="14"/>
      <c r="Z185" s="44"/>
      <c r="AA185" s="44"/>
      <c r="AB185" s="44"/>
      <c r="AC185" s="44"/>
      <c r="AD185" s="44"/>
      <c r="AE185" s="44"/>
      <c r="AF185" s="44"/>
      <c r="AG185" s="45"/>
      <c r="AH185" s="2"/>
      <c r="AI185" s="2"/>
    </row>
    <row r="186" spans="1:40" customFormat="1" x14ac:dyDescent="0.25">
      <c r="V186" s="14"/>
      <c r="Z186" s="44"/>
      <c r="AA186" s="44"/>
      <c r="AB186" s="44"/>
      <c r="AC186" s="44"/>
      <c r="AD186" s="44"/>
      <c r="AE186" s="44"/>
      <c r="AF186" s="44"/>
      <c r="AG186" s="45"/>
    </row>
    <row r="187" spans="1:40" customFormat="1" x14ac:dyDescent="0.25">
      <c r="V187" s="14"/>
      <c r="Z187" s="44"/>
      <c r="AA187" s="44"/>
      <c r="AB187" s="44"/>
      <c r="AC187" s="44"/>
      <c r="AD187" s="44"/>
      <c r="AE187" s="44"/>
      <c r="AF187" s="44"/>
      <c r="AG187" s="45"/>
      <c r="AH187" s="2"/>
      <c r="AI187" s="2"/>
    </row>
    <row r="188" spans="1:40" customFormat="1" x14ac:dyDescent="0.25">
      <c r="V188" s="14"/>
      <c r="Z188" s="44"/>
      <c r="AA188" s="44"/>
      <c r="AB188" s="44"/>
      <c r="AC188" s="44"/>
      <c r="AD188" s="44"/>
      <c r="AE188" s="92"/>
      <c r="AF188" s="44"/>
      <c r="AG188" s="93"/>
    </row>
    <row r="189" spans="1:40" customFormat="1" x14ac:dyDescent="0.25">
      <c r="V189" s="14"/>
      <c r="Z189" s="44"/>
      <c r="AA189" s="44"/>
      <c r="AB189" s="44"/>
      <c r="AC189" s="44"/>
      <c r="AD189" s="44"/>
      <c r="AE189" s="92"/>
      <c r="AF189" s="44"/>
      <c r="AG189" s="93"/>
    </row>
    <row r="190" spans="1:40" customFormat="1" x14ac:dyDescent="0.25">
      <c r="V190" s="14"/>
      <c r="Z190" s="44"/>
      <c r="AA190" s="44"/>
      <c r="AB190" s="44"/>
      <c r="AC190" s="44"/>
      <c r="AD190" s="44"/>
      <c r="AE190" s="92"/>
      <c r="AF190" s="44"/>
      <c r="AG190" s="93"/>
      <c r="AH190" s="2"/>
      <c r="AI190" s="2"/>
    </row>
    <row r="191" spans="1:40" x14ac:dyDescent="0.25">
      <c r="A191" s="20"/>
      <c r="B191" s="20"/>
      <c r="C191"/>
      <c r="D191"/>
      <c r="AJ191" s="20"/>
      <c r="AK191" s="20"/>
      <c r="AL191" s="20"/>
      <c r="AM191" s="20"/>
      <c r="AN191" s="20"/>
    </row>
    <row r="192" spans="1:40" x14ac:dyDescent="0.25">
      <c r="A192" s="20"/>
      <c r="B192" s="20"/>
      <c r="C192"/>
      <c r="D192"/>
      <c r="AJ192" s="20"/>
      <c r="AK192" s="20"/>
      <c r="AL192" s="20"/>
      <c r="AM192" s="20"/>
      <c r="AN192" s="20"/>
    </row>
    <row r="193" spans="1:40" x14ac:dyDescent="0.25">
      <c r="A193" s="20"/>
      <c r="B193" s="20"/>
      <c r="C193"/>
      <c r="D193"/>
      <c r="AJ193" s="20"/>
      <c r="AK193" s="20"/>
      <c r="AL193" s="20"/>
      <c r="AM193" s="20"/>
      <c r="AN193" s="20"/>
    </row>
    <row r="194" spans="1:40" x14ac:dyDescent="0.25">
      <c r="A194" s="20"/>
      <c r="B194" s="20"/>
      <c r="C194"/>
      <c r="D194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AH194" s="20"/>
      <c r="AI194" s="20"/>
      <c r="AJ194" s="20"/>
      <c r="AK194" s="20"/>
      <c r="AL194" s="20"/>
      <c r="AM194" s="20"/>
      <c r="AN194" s="20"/>
    </row>
    <row r="195" spans="1:40" x14ac:dyDescent="0.25">
      <c r="A195" s="20"/>
      <c r="B195" s="20"/>
      <c r="C195"/>
      <c r="D195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AH195" s="20"/>
      <c r="AI195" s="20"/>
      <c r="AJ195" s="20"/>
      <c r="AK195" s="20"/>
      <c r="AL195" s="20"/>
      <c r="AM195" s="20"/>
      <c r="AN195" s="20"/>
    </row>
    <row r="196" spans="1:40" x14ac:dyDescent="0.25">
      <c r="A196" s="20"/>
      <c r="B196" s="20"/>
      <c r="C196"/>
      <c r="D196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AH196" s="20"/>
      <c r="AI196" s="20"/>
      <c r="AJ196" s="20"/>
      <c r="AK196" s="20"/>
      <c r="AL196" s="20"/>
      <c r="AM196" s="20"/>
      <c r="AN196" s="20"/>
    </row>
    <row r="197" spans="1:40" x14ac:dyDescent="0.25">
      <c r="A197" s="20"/>
      <c r="B197" s="20"/>
      <c r="C197"/>
      <c r="D197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AH197" s="20"/>
      <c r="AI197" s="20"/>
      <c r="AJ197" s="20"/>
      <c r="AK197" s="20"/>
      <c r="AL197" s="20"/>
      <c r="AM197" s="20"/>
      <c r="AN197" s="20"/>
    </row>
    <row r="198" spans="1:40" x14ac:dyDescent="0.25">
      <c r="A198" s="20"/>
      <c r="B198" s="20"/>
      <c r="C198"/>
      <c r="D198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AH198" s="20"/>
      <c r="AI198" s="20"/>
      <c r="AJ198" s="20"/>
      <c r="AK198" s="20"/>
      <c r="AL198" s="20"/>
      <c r="AM198" s="20"/>
      <c r="AN198" s="20"/>
    </row>
    <row r="199" spans="1:40" x14ac:dyDescent="0.25">
      <c r="A199" s="20"/>
      <c r="B199" s="20"/>
      <c r="C199"/>
      <c r="D199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AH199" s="20"/>
      <c r="AI199" s="20"/>
      <c r="AJ199" s="20"/>
      <c r="AK199" s="20"/>
      <c r="AL199" s="20"/>
      <c r="AM199" s="20"/>
      <c r="AN199" s="20"/>
    </row>
    <row r="200" spans="1:40" x14ac:dyDescent="0.25">
      <c r="A200" s="20"/>
      <c r="B200" s="20"/>
      <c r="C200"/>
      <c r="D20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AH200" s="20"/>
      <c r="AI200" s="20"/>
      <c r="AJ200" s="20"/>
      <c r="AK200" s="20"/>
      <c r="AL200" s="20"/>
      <c r="AM200" s="20"/>
      <c r="AN200" s="20"/>
    </row>
    <row r="201" spans="1:40" x14ac:dyDescent="0.25">
      <c r="A201" s="20"/>
      <c r="B201" s="20"/>
      <c r="C201"/>
      <c r="D201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AH201" s="20"/>
      <c r="AI201" s="20"/>
      <c r="AJ201" s="20"/>
      <c r="AK201" s="20"/>
      <c r="AL201" s="20"/>
      <c r="AM201" s="20"/>
      <c r="AN201" s="20"/>
    </row>
    <row r="202" spans="1:40" x14ac:dyDescent="0.25">
      <c r="A202" s="20"/>
      <c r="B202" s="20"/>
      <c r="C202"/>
      <c r="D202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AH202" s="20"/>
      <c r="AI202" s="20"/>
      <c r="AJ202" s="20"/>
      <c r="AK202" s="20"/>
      <c r="AL202" s="20"/>
      <c r="AM202" s="20"/>
      <c r="AN202" s="20"/>
    </row>
    <row r="203" spans="1:40" x14ac:dyDescent="0.25">
      <c r="A203" s="20"/>
      <c r="B203" s="20"/>
      <c r="C203"/>
      <c r="D203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AH203" s="20"/>
      <c r="AI203" s="20"/>
      <c r="AJ203" s="20"/>
      <c r="AK203" s="20"/>
      <c r="AL203" s="20"/>
      <c r="AM203" s="20"/>
      <c r="AN203" s="20"/>
    </row>
    <row r="204" spans="1:40" x14ac:dyDescent="0.25">
      <c r="A204" s="20"/>
      <c r="B204" s="20"/>
      <c r="C204"/>
      <c r="D204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AH204" s="20"/>
      <c r="AI204" s="20"/>
      <c r="AJ204" s="20"/>
      <c r="AK204" s="20"/>
      <c r="AL204" s="20"/>
      <c r="AM204" s="20"/>
      <c r="AN204" s="20"/>
    </row>
    <row r="205" spans="1:40" x14ac:dyDescent="0.25">
      <c r="A205" s="20"/>
      <c r="B205" s="20"/>
      <c r="C205"/>
      <c r="D205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AH205" s="20"/>
      <c r="AI205" s="20"/>
      <c r="AJ205" s="20"/>
      <c r="AK205" s="20"/>
      <c r="AL205" s="20"/>
      <c r="AM205" s="20"/>
      <c r="AN205" s="20"/>
    </row>
    <row r="206" spans="1:40" x14ac:dyDescent="0.25">
      <c r="A206" s="20"/>
      <c r="B206" s="20"/>
      <c r="C206"/>
      <c r="D206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AH206" s="20"/>
      <c r="AI206" s="20"/>
      <c r="AJ206" s="20"/>
      <c r="AK206" s="20"/>
      <c r="AL206" s="20"/>
      <c r="AM206" s="20"/>
      <c r="AN206" s="20"/>
    </row>
    <row r="207" spans="1:40" x14ac:dyDescent="0.25">
      <c r="A207" s="20"/>
      <c r="B207" s="20"/>
      <c r="C207"/>
      <c r="D207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AH207" s="20"/>
      <c r="AI207" s="20"/>
      <c r="AJ207" s="20"/>
      <c r="AK207" s="20"/>
      <c r="AL207" s="20"/>
      <c r="AM207" s="20"/>
      <c r="AN207" s="20"/>
    </row>
    <row r="208" spans="1:40" x14ac:dyDescent="0.25">
      <c r="A208" s="20"/>
      <c r="B208" s="20"/>
      <c r="C208"/>
      <c r="D208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AH208" s="20"/>
      <c r="AI208" s="20"/>
      <c r="AJ208" s="20"/>
      <c r="AK208" s="20"/>
      <c r="AL208" s="20"/>
      <c r="AM208" s="20"/>
      <c r="AN208" s="20"/>
    </row>
    <row r="209" spans="1:40" x14ac:dyDescent="0.25">
      <c r="A209" s="20"/>
      <c r="B209" s="20"/>
      <c r="C209"/>
      <c r="D209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AH209" s="20"/>
      <c r="AI209" s="20"/>
      <c r="AJ209" s="20"/>
      <c r="AK209" s="20"/>
      <c r="AL209" s="20"/>
      <c r="AM209" s="20"/>
      <c r="AN209" s="20"/>
    </row>
    <row r="210" spans="1:40" x14ac:dyDescent="0.25">
      <c r="A210" s="20"/>
      <c r="B210" s="20"/>
      <c r="C210"/>
      <c r="D21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AH210" s="20"/>
      <c r="AI210" s="20"/>
      <c r="AJ210" s="20"/>
      <c r="AK210" s="20"/>
      <c r="AL210" s="20"/>
      <c r="AM210" s="20"/>
      <c r="AN210" s="20"/>
    </row>
    <row r="211" spans="1:40" x14ac:dyDescent="0.25">
      <c r="A211" s="20"/>
      <c r="B211" s="20"/>
      <c r="C211"/>
      <c r="D211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AH211" s="20"/>
      <c r="AI211" s="20"/>
      <c r="AJ211" s="20"/>
      <c r="AK211" s="20"/>
      <c r="AL211" s="20"/>
      <c r="AM211" s="20"/>
      <c r="AN211" s="20"/>
    </row>
    <row r="212" spans="1:40" x14ac:dyDescent="0.25">
      <c r="A212" s="20"/>
      <c r="B212" s="20"/>
      <c r="C212"/>
      <c r="D212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AH212" s="20"/>
      <c r="AI212" s="20"/>
      <c r="AJ212" s="20"/>
      <c r="AK212" s="20"/>
      <c r="AL212" s="20"/>
      <c r="AM212" s="20"/>
      <c r="AN212" s="20"/>
    </row>
    <row r="213" spans="1:40" x14ac:dyDescent="0.25">
      <c r="A213" s="20"/>
      <c r="B213" s="20"/>
      <c r="C213"/>
      <c r="D213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AH213" s="20"/>
      <c r="AI213" s="20"/>
      <c r="AJ213" s="20"/>
      <c r="AK213" s="20"/>
      <c r="AL213" s="20"/>
      <c r="AM213" s="20"/>
      <c r="AN213" s="20"/>
    </row>
    <row r="214" spans="1:40" x14ac:dyDescent="0.25">
      <c r="A214" s="20"/>
      <c r="B214" s="20"/>
      <c r="C214"/>
      <c r="D214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AH214" s="20"/>
      <c r="AI214" s="20"/>
      <c r="AJ214" s="20"/>
      <c r="AK214" s="20"/>
      <c r="AL214" s="20"/>
      <c r="AM214" s="20"/>
      <c r="AN214" s="20"/>
    </row>
    <row r="215" spans="1:40" x14ac:dyDescent="0.25">
      <c r="A215" s="20"/>
      <c r="B215" s="20"/>
      <c r="C215"/>
      <c r="D215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AH215" s="20"/>
      <c r="AI215" s="20"/>
      <c r="AJ215" s="20"/>
      <c r="AK215" s="20"/>
      <c r="AL215" s="20"/>
      <c r="AM215" s="20"/>
      <c r="AN215" s="20"/>
    </row>
    <row r="216" spans="1:40" x14ac:dyDescent="0.25">
      <c r="A216" s="20"/>
      <c r="B216" s="20"/>
      <c r="C216"/>
      <c r="D216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AH216" s="20"/>
      <c r="AI216" s="20"/>
      <c r="AJ216" s="20"/>
      <c r="AK216" s="20"/>
      <c r="AL216" s="20"/>
      <c r="AM216" s="20"/>
      <c r="AN216" s="20"/>
    </row>
    <row r="217" spans="1:40" x14ac:dyDescent="0.25">
      <c r="A217" s="20"/>
      <c r="B217" s="20"/>
      <c r="C217"/>
      <c r="D217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AH217" s="20"/>
      <c r="AI217" s="20"/>
      <c r="AJ217" s="20"/>
      <c r="AK217" s="20"/>
      <c r="AL217" s="20"/>
      <c r="AM217" s="20"/>
      <c r="AN217" s="20"/>
    </row>
    <row r="218" spans="1:40" x14ac:dyDescent="0.25">
      <c r="A218" s="20"/>
      <c r="B218" s="20"/>
      <c r="C218"/>
      <c r="D218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AH218" s="20"/>
      <c r="AI218" s="20"/>
      <c r="AJ218" s="20"/>
      <c r="AK218" s="20"/>
      <c r="AL218" s="20"/>
      <c r="AM218" s="20"/>
      <c r="AN218" s="20"/>
    </row>
    <row r="219" spans="1:40" x14ac:dyDescent="0.25">
      <c r="A219" s="20"/>
      <c r="B219" s="20"/>
      <c r="C219"/>
      <c r="D219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AH219" s="20"/>
      <c r="AI219" s="20"/>
      <c r="AJ219" s="20"/>
      <c r="AK219" s="20"/>
      <c r="AL219" s="20"/>
      <c r="AM219" s="20"/>
      <c r="AN219" s="20"/>
    </row>
    <row r="220" spans="1:40" x14ac:dyDescent="0.25">
      <c r="A220" s="20"/>
      <c r="B220" s="20"/>
      <c r="C220"/>
      <c r="D2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AH220" s="20"/>
      <c r="AI220" s="20"/>
      <c r="AJ220" s="20"/>
      <c r="AK220" s="20"/>
      <c r="AL220" s="20"/>
      <c r="AM220" s="20"/>
      <c r="AN220" s="20"/>
    </row>
  </sheetData>
  <dataValidations count="3">
    <dataValidation type="list" allowBlank="1" showInputMessage="1" showErrorMessage="1" sqref="C218:C220 C7:C25 C27:C68 C70:C206">
      <formula1>Type</formula1>
    </dataValidation>
    <dataValidation type="list" allowBlank="1" showInputMessage="1" showErrorMessage="1" sqref="D212:D213 D218:D220 D27:D46 D2:D25 D51:D206">
      <formula1>INDIRECT(C2)</formula1>
    </dataValidation>
    <dataValidation type="list" allowBlank="1" showInputMessage="1" showErrorMessage="1" sqref="D47:D50">
      <formula1>INDIRECT(C46)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"/>
  <sheetViews>
    <sheetView topLeftCell="W1" workbookViewId="0">
      <selection activeCell="W14" sqref="A14:XFD14"/>
    </sheetView>
  </sheetViews>
  <sheetFormatPr defaultColWidth="8.85546875" defaultRowHeight="15" x14ac:dyDescent="0.25"/>
  <cols>
    <col min="1" max="1" width="10.42578125" bestFit="1" customWidth="1"/>
    <col min="5" max="5" width="52.7109375" bestFit="1" customWidth="1"/>
    <col min="6" max="14" width="9.42578125" bestFit="1" customWidth="1"/>
    <col min="15" max="15" width="7.7109375" customWidth="1"/>
    <col min="16" max="16" width="9.42578125" bestFit="1" customWidth="1"/>
    <col min="17" max="17" width="7.28515625" customWidth="1"/>
    <col min="18" max="18" width="9.42578125" bestFit="1" customWidth="1"/>
    <col min="19" max="19" width="7.42578125" customWidth="1"/>
    <col min="20" max="20" width="10.42578125" bestFit="1" customWidth="1"/>
    <col min="21" max="21" width="6.7109375" customWidth="1"/>
    <col min="22" max="22" width="16.42578125" customWidth="1"/>
    <col min="23" max="23" width="7.7109375" customWidth="1"/>
    <col min="24" max="24" width="14.85546875" customWidth="1"/>
    <col min="25" max="25" width="15" customWidth="1"/>
    <col min="26" max="26" width="19.85546875" customWidth="1"/>
    <col min="27" max="27" width="16.140625" customWidth="1"/>
    <col min="28" max="28" width="19.28515625" customWidth="1"/>
    <col min="29" max="29" width="18.140625" customWidth="1"/>
    <col min="30" max="31" width="10.85546875" customWidth="1"/>
    <col min="32" max="32" width="10.7109375" customWidth="1"/>
    <col min="33" max="33" width="13.7109375" customWidth="1"/>
    <col min="39" max="39" width="12.140625" customWidth="1"/>
    <col min="40" max="40" width="22" bestFit="1" customWidth="1"/>
  </cols>
  <sheetData>
    <row r="1" spans="1:42" x14ac:dyDescent="0.25">
      <c r="B1" s="20"/>
      <c r="Z1" s="101" t="s">
        <v>25</v>
      </c>
      <c r="AA1" s="101"/>
      <c r="AB1" s="102" t="s">
        <v>26</v>
      </c>
      <c r="AC1" s="102"/>
      <c r="AL1" s="8"/>
      <c r="AM1" s="9" t="s">
        <v>23</v>
      </c>
      <c r="AN1" s="8"/>
    </row>
    <row r="2" spans="1:42" x14ac:dyDescent="0.25">
      <c r="B2" s="20"/>
      <c r="Z2" s="32" t="s">
        <v>27</v>
      </c>
      <c r="AA2" s="32" t="s">
        <v>28</v>
      </c>
      <c r="AB2" s="33" t="s">
        <v>29</v>
      </c>
      <c r="AC2" s="33" t="s">
        <v>30</v>
      </c>
      <c r="AL2" s="9" t="s">
        <v>2</v>
      </c>
      <c r="AM2" s="9" t="s">
        <v>38</v>
      </c>
      <c r="AN2" s="9" t="s">
        <v>39</v>
      </c>
    </row>
    <row r="3" spans="1:42" x14ac:dyDescent="0.25">
      <c r="B3" s="20"/>
      <c r="Z3" s="5" t="s">
        <v>42</v>
      </c>
      <c r="AA3" s="5" t="s">
        <v>43</v>
      </c>
      <c r="AB3" s="5" t="s">
        <v>36</v>
      </c>
      <c r="AC3" s="5" t="s">
        <v>37</v>
      </c>
      <c r="AD3" s="18" t="s">
        <v>31</v>
      </c>
      <c r="AE3" s="18" t="s">
        <v>32</v>
      </c>
      <c r="AF3" s="18" t="s">
        <v>33</v>
      </c>
      <c r="AG3" s="18" t="s">
        <v>34</v>
      </c>
      <c r="AH3" s="21" t="s">
        <v>72</v>
      </c>
      <c r="AI3" s="22" t="s">
        <v>73</v>
      </c>
      <c r="AJ3" s="18" t="s">
        <v>80</v>
      </c>
      <c r="AK3" s="18"/>
      <c r="AL3" s="8" t="s">
        <v>22</v>
      </c>
      <c r="AM3" s="10">
        <f>$Z$39</f>
        <v>4.0371746350005691E-14</v>
      </c>
      <c r="AN3" s="8">
        <v>0</v>
      </c>
    </row>
    <row r="4" spans="1:42" x14ac:dyDescent="0.25">
      <c r="B4" s="20"/>
      <c r="Z4" s="6">
        <f>AVERAGE(N19:N38)</f>
        <v>-10.336227612773605</v>
      </c>
      <c r="AA4" s="6">
        <f>AVERAGE(P19:P38)</f>
        <v>-20.103439042646638</v>
      </c>
      <c r="AB4" s="7">
        <f>(EXP(0.528*LN(AC4/1000+1))-1)*1000</f>
        <v>-29.698648998496392</v>
      </c>
      <c r="AC4" s="5">
        <v>-55.5</v>
      </c>
      <c r="AL4" s="8" t="s">
        <v>24</v>
      </c>
      <c r="AM4" s="10">
        <f>SLAP!Z26</f>
        <v>-28.805246068344342</v>
      </c>
      <c r="AN4" s="11">
        <f>AB4</f>
        <v>-29.698648998496392</v>
      </c>
    </row>
    <row r="5" spans="1:42" x14ac:dyDescent="0.25">
      <c r="A5" s="1" t="s">
        <v>22</v>
      </c>
      <c r="B5" s="2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L5" s="8"/>
      <c r="AM5" s="10"/>
      <c r="AN5" s="11"/>
    </row>
    <row r="6" spans="1:42" x14ac:dyDescent="0.25">
      <c r="A6" s="18" t="s">
        <v>0</v>
      </c>
      <c r="B6" s="22" t="s">
        <v>78</v>
      </c>
      <c r="C6" s="13" t="s">
        <v>64</v>
      </c>
      <c r="D6" s="13" t="s">
        <v>57</v>
      </c>
      <c r="E6" s="18" t="s">
        <v>1</v>
      </c>
      <c r="F6" s="18" t="s">
        <v>2</v>
      </c>
      <c r="G6" s="18" t="s">
        <v>3</v>
      </c>
      <c r="H6" s="18" t="s">
        <v>4</v>
      </c>
      <c r="I6" s="18" t="s">
        <v>5</v>
      </c>
      <c r="J6" s="18" t="s">
        <v>6</v>
      </c>
      <c r="K6" s="18" t="s">
        <v>7</v>
      </c>
      <c r="L6" s="18" t="s">
        <v>8</v>
      </c>
      <c r="M6" s="18" t="s">
        <v>9</v>
      </c>
      <c r="N6" s="18" t="s">
        <v>10</v>
      </c>
      <c r="O6" s="18" t="s">
        <v>11</v>
      </c>
      <c r="P6" s="18" t="s">
        <v>12</v>
      </c>
      <c r="Q6" s="18" t="s">
        <v>13</v>
      </c>
      <c r="R6" s="18" t="s">
        <v>14</v>
      </c>
      <c r="S6" s="18" t="s">
        <v>15</v>
      </c>
      <c r="T6" s="18" t="s">
        <v>16</v>
      </c>
      <c r="U6" s="18" t="s">
        <v>17</v>
      </c>
      <c r="V6" s="18" t="s">
        <v>18</v>
      </c>
      <c r="W6" s="18" t="s">
        <v>19</v>
      </c>
      <c r="X6" s="18" t="s">
        <v>20</v>
      </c>
      <c r="Y6" s="18" t="s">
        <v>21</v>
      </c>
      <c r="AL6" s="8"/>
      <c r="AM6" s="8" t="s">
        <v>40</v>
      </c>
      <c r="AN6" s="11">
        <f>SLOPE(AN3:AN4,AM3:AM4)</f>
        <v>1.0310152854807171</v>
      </c>
    </row>
    <row r="7" spans="1:42" x14ac:dyDescent="0.25">
      <c r="B7" s="20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/>
      <c r="X7" s="15"/>
      <c r="Y7" s="15"/>
      <c r="Z7" s="37"/>
      <c r="AA7" s="37"/>
      <c r="AB7" s="37"/>
      <c r="AC7" s="37"/>
      <c r="AD7" s="37"/>
      <c r="AE7" s="37"/>
      <c r="AF7" s="38"/>
      <c r="AG7" s="39"/>
      <c r="AL7" s="8"/>
      <c r="AM7" s="8" t="s">
        <v>41</v>
      </c>
      <c r="AN7" s="8">
        <v>0</v>
      </c>
    </row>
    <row r="8" spans="1:42" x14ac:dyDescent="0.25">
      <c r="B8" s="2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/>
      <c r="X8" s="15"/>
      <c r="Y8" s="15"/>
      <c r="Z8" s="37"/>
      <c r="AA8" s="37"/>
      <c r="AB8" s="37"/>
      <c r="AC8" s="37"/>
      <c r="AD8" s="37"/>
      <c r="AE8" s="37"/>
      <c r="AF8" s="38"/>
      <c r="AG8" s="39"/>
      <c r="AL8" s="8"/>
      <c r="AM8" s="8"/>
      <c r="AN8" s="8"/>
    </row>
    <row r="9" spans="1:42" x14ac:dyDescent="0.25">
      <c r="B9" s="20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/>
      <c r="X9" s="15"/>
      <c r="Y9" s="15"/>
      <c r="Z9" s="37"/>
      <c r="AA9" s="37"/>
      <c r="AB9" s="37"/>
      <c r="AC9" s="37"/>
      <c r="AD9" s="37"/>
      <c r="AE9" s="37"/>
      <c r="AF9" s="38"/>
      <c r="AG9" s="39"/>
      <c r="AL9" s="9" t="s">
        <v>5</v>
      </c>
      <c r="AM9" s="8"/>
      <c r="AN9" s="8"/>
    </row>
    <row r="10" spans="1:42" x14ac:dyDescent="0.25">
      <c r="B10" s="20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4"/>
      <c r="X10" s="15"/>
      <c r="Y10" s="15"/>
      <c r="Z10" s="37"/>
      <c r="AA10" s="37"/>
      <c r="AB10" s="37"/>
      <c r="AC10" s="37"/>
      <c r="AD10" s="37"/>
      <c r="AE10" s="37"/>
      <c r="AF10" s="38"/>
      <c r="AG10" s="39"/>
      <c r="AL10" s="8" t="s">
        <v>22</v>
      </c>
      <c r="AM10" s="10">
        <f>AA39</f>
        <v>1.0092936587501423E-14</v>
      </c>
      <c r="AN10" s="8">
        <v>0</v>
      </c>
    </row>
    <row r="11" spans="1:42" x14ac:dyDescent="0.25">
      <c r="B11" s="20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/>
      <c r="X11" s="15"/>
      <c r="Y11" s="15"/>
      <c r="Z11" s="37"/>
      <c r="AA11" s="37"/>
      <c r="AB11" s="37"/>
      <c r="AC11" s="37"/>
      <c r="AD11" s="37"/>
      <c r="AE11" s="37"/>
      <c r="AF11" s="38"/>
      <c r="AG11" s="39"/>
      <c r="AL11" s="8" t="s">
        <v>24</v>
      </c>
      <c r="AM11" s="10">
        <f>SLAP!AA26</f>
        <v>-53.892939323420961</v>
      </c>
      <c r="AN11" s="8">
        <f>AC4</f>
        <v>-55.5</v>
      </c>
    </row>
    <row r="12" spans="1:42" x14ac:dyDescent="0.25">
      <c r="B12" s="20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/>
      <c r="X12" s="15"/>
      <c r="Y12" s="15"/>
      <c r="Z12" s="37"/>
      <c r="AA12" s="37"/>
      <c r="AB12" s="37"/>
      <c r="AC12" s="37"/>
      <c r="AD12" s="37"/>
      <c r="AE12" s="37"/>
      <c r="AF12" s="38"/>
      <c r="AG12" s="39"/>
      <c r="AL12" s="8"/>
      <c r="AM12" s="8" t="s">
        <v>40</v>
      </c>
      <c r="AN12" s="11">
        <f>SLOPE(AN10:AN11,AM10:AM11)</f>
        <v>1.0298195031993853</v>
      </c>
    </row>
    <row r="13" spans="1:42" x14ac:dyDescent="0.25">
      <c r="B13" s="20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/>
      <c r="X13" s="15"/>
      <c r="Y13" s="15"/>
      <c r="Z13" s="37"/>
      <c r="AA13" s="37"/>
      <c r="AB13" s="37"/>
      <c r="AC13" s="37"/>
      <c r="AD13" s="37"/>
      <c r="AE13" s="37"/>
      <c r="AF13" s="38"/>
      <c r="AG13" s="39"/>
      <c r="AL13" s="8"/>
      <c r="AM13" s="8" t="s">
        <v>41</v>
      </c>
      <c r="AN13" s="8">
        <v>0</v>
      </c>
    </row>
    <row r="14" spans="1:42" x14ac:dyDescent="0.25">
      <c r="B14" s="2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/>
      <c r="X14" s="15"/>
      <c r="Y14" s="15"/>
      <c r="Z14" s="37"/>
      <c r="AA14" s="37"/>
      <c r="AB14" s="37"/>
      <c r="AC14" s="37"/>
      <c r="AD14" s="37"/>
      <c r="AE14" s="37"/>
      <c r="AF14" s="38"/>
      <c r="AG14" s="39"/>
      <c r="AL14" s="24"/>
      <c r="AM14" s="23" t="s">
        <v>76</v>
      </c>
      <c r="AN14" s="23">
        <v>0.52800000000000002</v>
      </c>
    </row>
    <row r="15" spans="1:42" x14ac:dyDescent="0.25">
      <c r="A15" s="43" t="s">
        <v>85</v>
      </c>
      <c r="B15" s="2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/>
      <c r="X15" s="15"/>
      <c r="Y15" s="15"/>
      <c r="Z15" s="16"/>
      <c r="AA15" s="16"/>
      <c r="AB15" s="16"/>
      <c r="AC15" s="16"/>
      <c r="AD15" s="16"/>
      <c r="AE15" s="16"/>
      <c r="AF15" s="15"/>
      <c r="AG15" s="2"/>
      <c r="AJ15" s="25"/>
      <c r="AK15" s="25"/>
      <c r="AL15" s="25"/>
      <c r="AM15" s="26" t="s">
        <v>74</v>
      </c>
      <c r="AN15" s="25"/>
      <c r="AO15" s="25"/>
      <c r="AP15" s="25"/>
    </row>
    <row r="16" spans="1:42" x14ac:dyDescent="0.25">
      <c r="A16" t="s">
        <v>96</v>
      </c>
      <c r="B16" s="20"/>
      <c r="C16" s="42"/>
      <c r="D16" s="4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/>
      <c r="X16" s="15"/>
      <c r="Y16" s="15"/>
      <c r="Z16" s="16"/>
      <c r="AA16" s="16"/>
      <c r="AB16" s="16"/>
      <c r="AC16" s="16"/>
      <c r="AD16" s="16"/>
      <c r="AE16" s="16"/>
      <c r="AF16" s="15"/>
      <c r="AG16" s="2"/>
    </row>
    <row r="19" spans="1:40" x14ac:dyDescent="0.25">
      <c r="A19">
        <v>5398</v>
      </c>
      <c r="B19" t="s">
        <v>159</v>
      </c>
      <c r="C19" t="s">
        <v>61</v>
      </c>
      <c r="D19" t="s">
        <v>22</v>
      </c>
      <c r="E19" t="s">
        <v>166</v>
      </c>
      <c r="F19">
        <v>-0.178725950648639</v>
      </c>
      <c r="G19">
        <v>-0.178742484609653</v>
      </c>
      <c r="H19">
        <v>5.36069464577342E-3</v>
      </c>
      <c r="I19">
        <v>-0.27742605954723898</v>
      </c>
      <c r="J19">
        <v>-0.27746505659119303</v>
      </c>
      <c r="K19">
        <v>5.0991480210388802E-3</v>
      </c>
      <c r="L19">
        <v>-3.2240934729502603E-2</v>
      </c>
      <c r="M19">
        <v>4.7450761169608698E-3</v>
      </c>
      <c r="N19">
        <v>-10.371895427742899</v>
      </c>
      <c r="O19">
        <v>5.3060424089617702E-3</v>
      </c>
      <c r="P19">
        <v>-20.1680153479832</v>
      </c>
      <c r="Q19">
        <v>4.9976948162686E-3</v>
      </c>
      <c r="R19">
        <v>-30.9316467387684</v>
      </c>
      <c r="S19">
        <v>0.19956696445931901</v>
      </c>
      <c r="T19">
        <v>138.960571551735</v>
      </c>
      <c r="U19">
        <v>0.33915263202797402</v>
      </c>
      <c r="V19" s="14">
        <v>45539.488020833334</v>
      </c>
      <c r="W19">
        <v>2.5</v>
      </c>
      <c r="X19">
        <v>0.114804688483658</v>
      </c>
      <c r="Y19">
        <v>0.118285741114129</v>
      </c>
      <c r="Z19" s="44">
        <f>((((N19/1000)+1)/((SMOW!$Z$4/1000)+1))-1)*1000</f>
        <v>-3.6040336086284874E-2</v>
      </c>
      <c r="AA19" s="44">
        <f>((((P19/1000)+1)/((SMOW!$AA$4/1000)+1))-1)*1000</f>
        <v>-6.5901144987612348E-2</v>
      </c>
      <c r="AB19" s="44">
        <f>Z19*SMOW!$AN$6</f>
        <v>-3.715813739882199E-2</v>
      </c>
      <c r="AC19" s="44">
        <f>AA19*SMOW!$AN$12</f>
        <v>-6.7866284391413609E-2</v>
      </c>
      <c r="AD19" s="44">
        <f t="shared" ref="AD19:AE31" si="0">LN((AB19/1000)+1)*1000</f>
        <v>-3.7158827779485842E-2</v>
      </c>
      <c r="AE19" s="44">
        <f t="shared" si="0"/>
        <v>-6.7868587411848758E-2</v>
      </c>
      <c r="AF19" s="44">
        <f>(AD19-SMOW!AN$14*AE19)</f>
        <v>-1.324213626029698E-3</v>
      </c>
      <c r="AG19" s="45">
        <f t="shared" ref="AG19:AG31" si="1">AF19*1000</f>
        <v>-1.3242136260296979</v>
      </c>
    </row>
    <row r="20" spans="1:40" x14ac:dyDescent="0.25">
      <c r="A20">
        <v>5401</v>
      </c>
      <c r="B20" t="s">
        <v>159</v>
      </c>
      <c r="C20" t="s">
        <v>61</v>
      </c>
      <c r="D20" t="s">
        <v>22</v>
      </c>
      <c r="E20" t="s">
        <v>167</v>
      </c>
      <c r="F20">
        <v>-0.16171035630967701</v>
      </c>
      <c r="G20">
        <v>-0.16172379907332901</v>
      </c>
      <c r="H20">
        <v>4.3330146650718097E-3</v>
      </c>
      <c r="I20">
        <v>-0.25595261160747701</v>
      </c>
      <c r="J20">
        <v>-0.25598562575831701</v>
      </c>
      <c r="K20">
        <v>3.5988361431505602E-3</v>
      </c>
      <c r="L20">
        <v>-2.6563388672938101E-2</v>
      </c>
      <c r="M20">
        <v>4.5176293022835797E-3</v>
      </c>
      <c r="N20">
        <v>-10.355053307245001</v>
      </c>
      <c r="O20">
        <v>4.2888396170186298E-3</v>
      </c>
      <c r="P20">
        <v>-20.146969138103898</v>
      </c>
      <c r="Q20">
        <v>3.5272333070172001E-3</v>
      </c>
      <c r="R20">
        <v>-31.9820151495923</v>
      </c>
      <c r="S20">
        <v>0.13891935363765701</v>
      </c>
      <c r="T20">
        <v>153.454543027623</v>
      </c>
      <c r="U20">
        <v>0.31201579644410399</v>
      </c>
      <c r="V20" s="14">
        <v>45540.508587962962</v>
      </c>
      <c r="W20">
        <v>2.5</v>
      </c>
      <c r="X20">
        <v>4.9093575818350702E-3</v>
      </c>
      <c r="Y20">
        <v>5.4347049626570802E-3</v>
      </c>
      <c r="Z20" s="44">
        <f>((((N20/1000)+1)/((SMOW!$Z$4/1000)+1))-1)*1000</f>
        <v>-1.9022313432648374E-2</v>
      </c>
      <c r="AA20" s="44">
        <f>((((P20/1000)+1)/((SMOW!$AA$4/1000)+1))-1)*1000</f>
        <v>-4.4423153618078359E-2</v>
      </c>
      <c r="AB20" s="44">
        <f>Z20*SMOW!$AN$6</f>
        <v>-1.9612295914265644E-2</v>
      </c>
      <c r="AC20" s="44">
        <f>AA20*SMOW!$AN$12</f>
        <v>-4.5747829989519435E-2</v>
      </c>
      <c r="AD20" s="44">
        <f t="shared" si="0"/>
        <v>-1.9612488237885379E-2</v>
      </c>
      <c r="AE20" s="44">
        <f t="shared" si="0"/>
        <v>-4.5748876453452082E-2</v>
      </c>
      <c r="AF20" s="44">
        <f>(AD20-SMOW!AN$14*AE20)</f>
        <v>4.5429185295373202E-3</v>
      </c>
      <c r="AG20" s="45">
        <f t="shared" si="1"/>
        <v>4.54291852953732</v>
      </c>
    </row>
    <row r="21" spans="1:40" x14ac:dyDescent="0.25">
      <c r="A21">
        <v>5402</v>
      </c>
      <c r="B21" t="s">
        <v>159</v>
      </c>
      <c r="C21" t="s">
        <v>61</v>
      </c>
      <c r="D21" t="s">
        <v>22</v>
      </c>
      <c r="E21" t="s">
        <v>169</v>
      </c>
      <c r="F21">
        <v>-0.230544549487435</v>
      </c>
      <c r="G21">
        <v>-0.23057150292706899</v>
      </c>
      <c r="H21">
        <v>4.3781781491449697E-3</v>
      </c>
      <c r="I21">
        <v>-0.384533924883601</v>
      </c>
      <c r="J21">
        <v>-0.38460790346567902</v>
      </c>
      <c r="K21">
        <v>1.16428486936077E-3</v>
      </c>
      <c r="L21">
        <v>-2.7498529897190899E-2</v>
      </c>
      <c r="M21">
        <v>4.46338820604436E-3</v>
      </c>
      <c r="N21">
        <v>-10.4231857364025</v>
      </c>
      <c r="O21">
        <v>4.3335426597497203E-3</v>
      </c>
      <c r="P21">
        <v>-20.272992183557399</v>
      </c>
      <c r="Q21">
        <v>1.1411201307081501E-3</v>
      </c>
      <c r="R21">
        <v>-32.526187658118602</v>
      </c>
      <c r="S21">
        <v>0.12544818412615699</v>
      </c>
      <c r="T21">
        <v>150.61634680355999</v>
      </c>
      <c r="U21">
        <v>6.9845195638145494E-2</v>
      </c>
      <c r="V21" s="14">
        <v>45540.587175925924</v>
      </c>
      <c r="W21">
        <v>2.5</v>
      </c>
      <c r="X21">
        <v>1.2401186976025101E-2</v>
      </c>
      <c r="Y21">
        <v>1.0652696985921899E-2</v>
      </c>
      <c r="Z21" s="44">
        <f>((((N21/1000)+1)/((SMOW!$Z$4/1000)+1))-1)*1000</f>
        <v>-8.786633001545141E-2</v>
      </c>
      <c r="AA21" s="44">
        <f>((((P21/1000)+1)/((SMOW!$AA$4/1000)+1))-1)*1000</f>
        <v>-0.17303167259319352</v>
      </c>
      <c r="AB21" s="44">
        <f>Z21*SMOW!$AN$6</f>
        <v>-9.059152932502354E-2</v>
      </c>
      <c r="AC21" s="44">
        <f>AA21*SMOW!$AN$12</f>
        <v>-0.17819139110768126</v>
      </c>
      <c r="AD21" s="44">
        <f t="shared" si="0"/>
        <v>-9.0595632985433994E-2</v>
      </c>
      <c r="AE21" s="44">
        <f t="shared" si="0"/>
        <v>-0.17820726907981291</v>
      </c>
      <c r="AF21" s="44">
        <f>(AD21-SMOW!AN$14*AE21)</f>
        <v>3.4978050887072287E-3</v>
      </c>
      <c r="AG21" s="45">
        <f t="shared" si="1"/>
        <v>3.4978050887072287</v>
      </c>
    </row>
    <row r="22" spans="1:40" x14ac:dyDescent="0.25">
      <c r="A22">
        <v>5403</v>
      </c>
      <c r="B22" t="s">
        <v>159</v>
      </c>
      <c r="C22" t="s">
        <v>61</v>
      </c>
      <c r="D22" t="s">
        <v>22</v>
      </c>
      <c r="E22" t="s">
        <v>170</v>
      </c>
      <c r="F22">
        <v>-0.231187046650944</v>
      </c>
      <c r="G22">
        <v>-0.231214061137032</v>
      </c>
      <c r="H22">
        <v>3.8331051040474402E-3</v>
      </c>
      <c r="I22">
        <v>-0.38849048718495</v>
      </c>
      <c r="J22">
        <v>-0.38856600086463899</v>
      </c>
      <c r="K22">
        <v>1.2745186165052499E-3</v>
      </c>
      <c r="L22">
        <v>-2.6051212680502301E-2</v>
      </c>
      <c r="M22">
        <v>3.7776330382141301E-3</v>
      </c>
      <c r="N22">
        <v>-10.4238216833128</v>
      </c>
      <c r="O22">
        <v>3.7940266297609702E-3</v>
      </c>
      <c r="P22">
        <v>-20.276870025664</v>
      </c>
      <c r="Q22">
        <v>1.24916065520377E-3</v>
      </c>
      <c r="R22">
        <v>-32.6592294070484</v>
      </c>
      <c r="S22">
        <v>0.118397943742622</v>
      </c>
      <c r="T22">
        <v>141.539478155648</v>
      </c>
      <c r="U22">
        <v>8.0239756988307501E-2</v>
      </c>
      <c r="V22" s="14">
        <v>45540.671620370369</v>
      </c>
      <c r="W22">
        <v>2.5</v>
      </c>
      <c r="X22">
        <v>4.5870672041884601E-2</v>
      </c>
      <c r="Y22">
        <v>4.2951203955780802E-2</v>
      </c>
      <c r="Z22" s="44">
        <f>((((N22/1000)+1)/((SMOW!$Z$4/1000)+1))-1)*1000</f>
        <v>-8.8508918870355835E-2</v>
      </c>
      <c r="AA22" s="44">
        <f>((((P22/1000)+1)/((SMOW!$AA$4/1000)+1))-1)*1000</f>
        <v>-0.17698907203833603</v>
      </c>
      <c r="AB22" s="44">
        <f>Z22*SMOW!$AN$6</f>
        <v>-9.1254048256709547E-2</v>
      </c>
      <c r="AC22" s="44">
        <f>AA22*SMOW!$AN$12</f>
        <v>-0.18226679823823944</v>
      </c>
      <c r="AD22" s="44">
        <f t="shared" si="0"/>
        <v>-9.1258212160695948E-2</v>
      </c>
      <c r="AE22" s="44">
        <f t="shared" si="0"/>
        <v>-0.18228341084970326</v>
      </c>
      <c r="AF22" s="44">
        <f>(AD22-SMOW!AN$14*AE22)</f>
        <v>4.9874287679473744E-3</v>
      </c>
      <c r="AG22" s="45">
        <f t="shared" si="1"/>
        <v>4.9874287679473746</v>
      </c>
      <c r="AH22" s="2">
        <f>AVERAGE(AG19:AG22)</f>
        <v>2.9259846900405564</v>
      </c>
      <c r="AI22">
        <f>STDEV(AG19:AG22)</f>
        <v>2.9014473986790668</v>
      </c>
    </row>
    <row r="23" spans="1:40" x14ac:dyDescent="0.25">
      <c r="V23" s="14"/>
      <c r="Z23" s="44"/>
      <c r="AA23" s="44"/>
      <c r="AB23" s="44"/>
      <c r="AC23" s="44"/>
      <c r="AD23" s="44"/>
      <c r="AE23" s="44"/>
      <c r="AF23" s="44"/>
      <c r="AG23" s="45"/>
      <c r="AH23" s="2"/>
    </row>
    <row r="24" spans="1:40" x14ac:dyDescent="0.25">
      <c r="A24">
        <v>5413</v>
      </c>
      <c r="B24" t="s">
        <v>159</v>
      </c>
      <c r="C24" t="s">
        <v>61</v>
      </c>
      <c r="D24" t="s">
        <v>22</v>
      </c>
      <c r="E24" t="s">
        <v>178</v>
      </c>
      <c r="F24">
        <v>-0.196744418104944</v>
      </c>
      <c r="G24">
        <v>-0.19676416279433301</v>
      </c>
      <c r="H24">
        <v>4.4595886455600199E-3</v>
      </c>
      <c r="I24">
        <v>-0.33600595543841799</v>
      </c>
      <c r="J24">
        <v>-0.33606246007940199</v>
      </c>
      <c r="K24">
        <v>1.4669633215963901E-3</v>
      </c>
      <c r="L24">
        <v>-1.9323183872409298E-2</v>
      </c>
      <c r="M24">
        <v>4.5514281735436497E-3</v>
      </c>
      <c r="N24">
        <v>-10.389730197075</v>
      </c>
      <c r="O24">
        <v>4.4141231768379599E-3</v>
      </c>
      <c r="P24">
        <v>-20.225429731881199</v>
      </c>
      <c r="Q24">
        <v>1.4377764594684099E-3</v>
      </c>
      <c r="R24">
        <v>-27.9863116228621</v>
      </c>
      <c r="S24">
        <v>0.128536558355029</v>
      </c>
      <c r="T24">
        <v>129.737740764618</v>
      </c>
      <c r="U24">
        <v>0.110627578152022</v>
      </c>
      <c r="V24" s="14">
        <v>45567.737673611111</v>
      </c>
      <c r="W24">
        <v>2.5</v>
      </c>
      <c r="X24">
        <v>1.8581790928619401E-3</v>
      </c>
      <c r="Y24">
        <v>1.4083159430335599E-3</v>
      </c>
      <c r="Z24" s="44">
        <f>((((N24/1000)+1)/((SMOW!$Z$4/1000)+1))-1)*1000</f>
        <v>-5.4061374978209287E-2</v>
      </c>
      <c r="AA24" s="44">
        <f>((((P24/1000)+1)/((SMOW!$AA$4/1000)+1))-1)*1000</f>
        <v>-0.12449343542486613</v>
      </c>
      <c r="AB24" s="44">
        <f>Z24*SMOW!$AN$6</f>
        <v>-5.5738103956638543E-2</v>
      </c>
      <c r="AC24" s="44">
        <f>AA24*SMOW!$AN$12</f>
        <v>-0.12820576782082038</v>
      </c>
      <c r="AD24" s="44">
        <f t="shared" si="0"/>
        <v>-5.5739657382488414E-2</v>
      </c>
      <c r="AE24" s="44">
        <f t="shared" si="0"/>
        <v>-0.12821398688274549</v>
      </c>
      <c r="AF24" s="44">
        <f>(AD24-SMOW!AN$14*AE24)</f>
        <v>1.1957327691601211E-2</v>
      </c>
      <c r="AG24" s="45">
        <f t="shared" si="1"/>
        <v>11.957327691601211</v>
      </c>
    </row>
    <row r="25" spans="1:40" x14ac:dyDescent="0.25">
      <c r="A25">
        <v>5414</v>
      </c>
      <c r="B25" t="s">
        <v>159</v>
      </c>
      <c r="C25" t="s">
        <v>61</v>
      </c>
      <c r="D25" t="s">
        <v>22</v>
      </c>
      <c r="E25" t="s">
        <v>180</v>
      </c>
      <c r="F25">
        <v>-0.26396201924114598</v>
      </c>
      <c r="G25">
        <v>-0.26399718352523499</v>
      </c>
      <c r="H25">
        <v>4.0510264467268301E-3</v>
      </c>
      <c r="I25">
        <v>-0.44989690382203401</v>
      </c>
      <c r="J25">
        <v>-0.449998187275713</v>
      </c>
      <c r="K25">
        <v>1.5921727986540201E-3</v>
      </c>
      <c r="L25">
        <v>-2.6398140643659099E-2</v>
      </c>
      <c r="M25">
        <v>4.0514117827029801E-3</v>
      </c>
      <c r="N25">
        <v>-10.456262515333201</v>
      </c>
      <c r="O25">
        <v>4.0097262661850297E-3</v>
      </c>
      <c r="P25">
        <v>-20.337054693543099</v>
      </c>
      <c r="Q25">
        <v>1.5604947551257501E-3</v>
      </c>
      <c r="R25">
        <v>-28.6371741119173</v>
      </c>
      <c r="S25">
        <v>9.4242743971555201E-2</v>
      </c>
      <c r="T25">
        <v>124.302283977648</v>
      </c>
      <c r="U25">
        <v>7.3731879701560199E-2</v>
      </c>
      <c r="V25" s="14">
        <v>45567.81454861111</v>
      </c>
      <c r="W25">
        <v>2.5</v>
      </c>
      <c r="X25">
        <v>5.5757526528687597E-3</v>
      </c>
      <c r="Y25">
        <v>7.2354262793251798E-3</v>
      </c>
      <c r="Z25" s="44">
        <f>((((N25/1000)+1)/((SMOW!$Z$4/1000)+1))-1)*1000</f>
        <v>-0.12128856881354899</v>
      </c>
      <c r="AA25" s="44">
        <f>((((P25/1000)+1)/((SMOW!$AA$4/1000)+1))-1)*1000</f>
        <v>-0.23840848126677194</v>
      </c>
      <c r="AB25" s="44">
        <f>Z25*SMOW!$AN$6</f>
        <v>-0.12505036840084882</v>
      </c>
      <c r="AC25" s="44">
        <f>AA25*SMOW!$AN$12</f>
        <v>-0.24551770373666704</v>
      </c>
      <c r="AD25" s="44">
        <f t="shared" si="0"/>
        <v>-0.125058187850034</v>
      </c>
      <c r="AE25" s="44">
        <f t="shared" si="0"/>
        <v>-0.24554784814222363</v>
      </c>
      <c r="AF25" s="44">
        <f>(AD25-SMOW!AN$14*AE25)</f>
        <v>4.5910759690600822E-3</v>
      </c>
      <c r="AG25" s="45">
        <f t="shared" si="1"/>
        <v>4.591075969060082</v>
      </c>
    </row>
    <row r="26" spans="1:40" x14ac:dyDescent="0.25">
      <c r="A26">
        <v>5415</v>
      </c>
      <c r="B26" t="s">
        <v>159</v>
      </c>
      <c r="C26" t="s">
        <v>61</v>
      </c>
      <c r="D26" t="s">
        <v>22</v>
      </c>
      <c r="E26" t="s">
        <v>181</v>
      </c>
      <c r="F26">
        <v>-0.20981036323108301</v>
      </c>
      <c r="G26">
        <v>-0.20983272004595299</v>
      </c>
      <c r="H26">
        <v>4.1964454486385604E-3</v>
      </c>
      <c r="I26">
        <v>-0.35108941442491298</v>
      </c>
      <c r="J26">
        <v>-0.35115118682074198</v>
      </c>
      <c r="K26">
        <v>2.5418443803779602E-3</v>
      </c>
      <c r="L26">
        <v>-2.4424893404601501E-2</v>
      </c>
      <c r="M26">
        <v>4.2460692097130099E-3</v>
      </c>
      <c r="N26">
        <v>-10.402662935000601</v>
      </c>
      <c r="O26">
        <v>4.1536627225946298E-3</v>
      </c>
      <c r="P26">
        <v>-20.240213088723799</v>
      </c>
      <c r="Q26">
        <v>2.4912715675566902E-3</v>
      </c>
      <c r="R26">
        <v>-29.2020734004914</v>
      </c>
      <c r="S26">
        <v>0.145428293588374</v>
      </c>
      <c r="T26">
        <v>166.74887986030299</v>
      </c>
      <c r="U26">
        <v>0.27407465615368998</v>
      </c>
      <c r="V26" s="14">
        <v>45568.489664351851</v>
      </c>
      <c r="W26">
        <v>2.5</v>
      </c>
      <c r="X26">
        <v>0.159822453772412</v>
      </c>
      <c r="Y26">
        <v>0.16184886146330699</v>
      </c>
      <c r="Z26" s="44">
        <f>((((N26/1000)+1)/((SMOW!$Z$4/1000)+1))-1)*1000</f>
        <v>-6.7129184760039706E-2</v>
      </c>
      <c r="AA26" s="44">
        <f>((((P26/1000)+1)/((SMOW!$AA$4/1000)+1))-1)*1000</f>
        <v>-0.13958008582404258</v>
      </c>
      <c r="AB26" s="44">
        <f>Z26*SMOW!$AN$6</f>
        <v>-6.921121558946014E-2</v>
      </c>
      <c r="AC26" s="44">
        <f>AA26*SMOW!$AN$12</f>
        <v>-0.14374229463984309</v>
      </c>
      <c r="AD26" s="44">
        <f t="shared" si="0"/>
        <v>-6.9213610796147754E-2</v>
      </c>
      <c r="AE26" s="44">
        <f t="shared" si="0"/>
        <v>-0.14375262655360502</v>
      </c>
      <c r="AF26" s="44">
        <f>(AD26-SMOW!AN$14*AE26)</f>
        <v>6.6877760241556977E-3</v>
      </c>
      <c r="AG26" s="45">
        <f t="shared" si="1"/>
        <v>6.6877760241556974</v>
      </c>
      <c r="AH26" s="2">
        <f>AVERAGE(AG24:AG26)</f>
        <v>7.7453932282723299</v>
      </c>
      <c r="AI26">
        <f>STDEV(AG24:AG26)</f>
        <v>3.7953039038781418</v>
      </c>
    </row>
    <row r="27" spans="1:40" x14ac:dyDescent="0.25">
      <c r="V27" s="14"/>
      <c r="Z27" s="44"/>
      <c r="AA27" s="44"/>
      <c r="AB27" s="44"/>
      <c r="AC27" s="44"/>
      <c r="AD27" s="44"/>
      <c r="AE27" s="44"/>
      <c r="AF27" s="44"/>
      <c r="AG27" s="45"/>
      <c r="AH27" s="2"/>
    </row>
    <row r="28" spans="1:40" x14ac:dyDescent="0.25">
      <c r="A28">
        <v>5514</v>
      </c>
      <c r="B28" t="s">
        <v>230</v>
      </c>
      <c r="C28" t="s">
        <v>61</v>
      </c>
      <c r="D28" t="s">
        <v>22</v>
      </c>
      <c r="E28" t="s">
        <v>295</v>
      </c>
      <c r="F28">
        <v>0.29579136181639998</v>
      </c>
      <c r="G28">
        <v>0.29574741446445102</v>
      </c>
      <c r="H28">
        <v>3.2803574753576701E-3</v>
      </c>
      <c r="I28">
        <v>0.63571145901797899</v>
      </c>
      <c r="J28">
        <v>0.63550943993576103</v>
      </c>
      <c r="K28">
        <v>1.43579574777792E-3</v>
      </c>
      <c r="L28">
        <v>-3.98015698216308E-2</v>
      </c>
      <c r="M28">
        <v>3.42860686878978E-3</v>
      </c>
      <c r="N28">
        <v>-9.9022158152861408</v>
      </c>
      <c r="O28">
        <v>3.2469142584937399E-3</v>
      </c>
      <c r="P28">
        <v>-19.2730457130079</v>
      </c>
      <c r="Q28">
        <v>1.4072289990971799E-3</v>
      </c>
      <c r="R28">
        <v>-30.186708468778502</v>
      </c>
      <c r="S28">
        <v>0.14215629076528799</v>
      </c>
      <c r="T28">
        <v>63.610586390263002</v>
      </c>
      <c r="U28">
        <v>6.3870841184175395E-2</v>
      </c>
      <c r="V28" s="14">
        <v>45605.784791666665</v>
      </c>
      <c r="W28">
        <v>2.5</v>
      </c>
      <c r="X28">
        <v>8.3863989713471601E-2</v>
      </c>
      <c r="Y28">
        <v>8.7026102539381395E-2</v>
      </c>
      <c r="Z28" s="96">
        <f>((((N28/1000)+1)/((SMOW!$Z$4/1000)+1))-1)*1000</f>
        <v>0.43854469527615514</v>
      </c>
      <c r="AA28" s="96">
        <f>((((P28/1000)+1)/((SMOW!$AA$4/1000)+1))-1)*1000</f>
        <v>0.84742957851324796</v>
      </c>
      <c r="AB28" s="96">
        <f>Z28*SMOW!$AN$6</f>
        <v>0.45214628419619918</v>
      </c>
      <c r="AC28" s="96">
        <f>AA28*SMOW!$AN$12</f>
        <v>0.87269950754097747</v>
      </c>
      <c r="AD28" s="96">
        <f t="shared" si="0"/>
        <v>0.45204409686630648</v>
      </c>
      <c r="AE28" s="96">
        <f t="shared" si="0"/>
        <v>0.87231892673144962</v>
      </c>
      <c r="AF28" s="96">
        <f>(AD28-SMOW!AN$14*AE28)</f>
        <v>-8.5402964478989429E-3</v>
      </c>
      <c r="AG28" s="97">
        <f t="shared" si="1"/>
        <v>-8.5402964478989425</v>
      </c>
      <c r="AK28" s="94"/>
      <c r="AM28" s="94"/>
      <c r="AN28" s="94"/>
    </row>
    <row r="29" spans="1:40" x14ac:dyDescent="0.25">
      <c r="A29">
        <v>5515</v>
      </c>
      <c r="B29" t="s">
        <v>159</v>
      </c>
      <c r="C29" t="s">
        <v>61</v>
      </c>
      <c r="D29" t="s">
        <v>22</v>
      </c>
      <c r="E29" t="s">
        <v>296</v>
      </c>
      <c r="F29">
        <v>0.118688369337711</v>
      </c>
      <c r="G29">
        <v>0.118680703970302</v>
      </c>
      <c r="H29">
        <v>5.6505504827142096E-3</v>
      </c>
      <c r="I29">
        <v>0.29714118288636199</v>
      </c>
      <c r="J29">
        <v>0.29709690177852399</v>
      </c>
      <c r="K29">
        <v>2.7126856197433298E-3</v>
      </c>
      <c r="L29">
        <v>-3.8186460168759297E-2</v>
      </c>
      <c r="M29">
        <v>5.2790298600060596E-3</v>
      </c>
      <c r="N29">
        <v>-10.0775132442465</v>
      </c>
      <c r="O29">
        <v>5.5929431680833298E-3</v>
      </c>
      <c r="P29">
        <v>-19.604879758025699</v>
      </c>
      <c r="Q29">
        <v>2.6587137310016499E-3</v>
      </c>
      <c r="R29">
        <v>-29.358783156917401</v>
      </c>
      <c r="S29">
        <v>0.13492441986371001</v>
      </c>
      <c r="T29">
        <v>85.889111074152595</v>
      </c>
      <c r="U29">
        <v>9.9243384765478004E-2</v>
      </c>
      <c r="V29" s="14">
        <v>45607.483877314815</v>
      </c>
      <c r="W29">
        <v>2.5</v>
      </c>
      <c r="X29">
        <v>4.1034870038308399E-2</v>
      </c>
      <c r="Y29">
        <v>4.4384723091608E-2</v>
      </c>
      <c r="Z29" s="96">
        <f>((((N29/1000)+1)/((SMOW!$Z$4/1000)+1))-1)*1000</f>
        <v>0.26141642823107603</v>
      </c>
      <c r="AA29" s="96">
        <f>((((P29/1000)+1)/((SMOW!$AA$4/1000)+1))-1)*1000</f>
        <v>0.5087876664593427</v>
      </c>
      <c r="AB29" s="96">
        <f>Z29*SMOW!$AN$6</f>
        <v>0.26952433338201226</v>
      </c>
      <c r="AC29" s="96">
        <f>AA29*SMOW!$AN$12</f>
        <v>0.52395946190713483</v>
      </c>
      <c r="AD29" s="96">
        <f t="shared" si="0"/>
        <v>0.26948801822404411</v>
      </c>
      <c r="AE29" s="96">
        <f t="shared" si="0"/>
        <v>0.52382224307753589</v>
      </c>
      <c r="AF29" s="96">
        <f>(AD29-SMOW!AN$14*AE29)</f>
        <v>-7.0901261208948241E-3</v>
      </c>
      <c r="AG29" s="97">
        <f t="shared" si="1"/>
        <v>-7.0901261208948245</v>
      </c>
      <c r="AK29" s="94"/>
      <c r="AM29" s="94"/>
      <c r="AN29" s="94"/>
    </row>
    <row r="30" spans="1:40" x14ac:dyDescent="0.25">
      <c r="A30">
        <v>5516</v>
      </c>
      <c r="B30" t="s">
        <v>159</v>
      </c>
      <c r="C30" t="s">
        <v>61</v>
      </c>
      <c r="D30" t="s">
        <v>22</v>
      </c>
      <c r="E30" t="s">
        <v>297</v>
      </c>
      <c r="F30">
        <v>-0.18587783677829101</v>
      </c>
      <c r="G30">
        <v>-0.185895926754926</v>
      </c>
      <c r="H30">
        <v>6.6261296528870497E-3</v>
      </c>
      <c r="I30">
        <v>-0.27975514727682099</v>
      </c>
      <c r="J30">
        <v>-0.27979437239969501</v>
      </c>
      <c r="K30">
        <v>2.1598740421853E-3</v>
      </c>
      <c r="L30">
        <v>-3.8164498127887699E-2</v>
      </c>
      <c r="M30">
        <v>6.9585483631787702E-3</v>
      </c>
      <c r="N30">
        <v>-10.3789744004536</v>
      </c>
      <c r="O30">
        <v>6.55857631682423E-3</v>
      </c>
      <c r="P30">
        <v>-20.1702980959294</v>
      </c>
      <c r="Q30">
        <v>2.1169009528422202E-3</v>
      </c>
      <c r="R30">
        <v>-29.9127316204439</v>
      </c>
      <c r="S30">
        <v>0.14671326586268099</v>
      </c>
      <c r="T30">
        <v>70.148111860597794</v>
      </c>
      <c r="U30">
        <v>6.4263384541429006E-2</v>
      </c>
      <c r="V30" s="14">
        <v>45607.561932870369</v>
      </c>
      <c r="W30">
        <v>2.5</v>
      </c>
      <c r="X30">
        <v>3.0766013795090401E-3</v>
      </c>
      <c r="Y30">
        <v>1.58341917844818E-2</v>
      </c>
      <c r="Z30" s="96">
        <f>((((N30/1000)+1)/((SMOW!$Z$4/1000)+1))-1)*1000</f>
        <v>-4.3193242869610238E-2</v>
      </c>
      <c r="AA30" s="96">
        <f>((((P30/1000)+1)/((SMOW!$AA$4/1000)+1))-1)*1000</f>
        <v>-6.823072551398468E-2</v>
      </c>
      <c r="AB30" s="96">
        <f>Z30*SMOW!$AN$6</f>
        <v>-4.4532893628049144E-2</v>
      </c>
      <c r="AC30" s="96">
        <f>AA30*SMOW!$AN$12</f>
        <v>-7.0265331851745327E-2</v>
      </c>
      <c r="AD30" s="96">
        <f t="shared" si="0"/>
        <v>-4.4533885246793789E-2</v>
      </c>
      <c r="AE30" s="96">
        <f t="shared" si="0"/>
        <v>-7.0267800575801162E-2</v>
      </c>
      <c r="AF30" s="96">
        <f>(AD30-SMOW!AN$14*AE30)</f>
        <v>-7.4324865427707748E-3</v>
      </c>
      <c r="AG30" s="97">
        <f t="shared" si="1"/>
        <v>-7.4324865427707749</v>
      </c>
      <c r="AK30" s="94"/>
      <c r="AM30" s="94"/>
      <c r="AN30" s="94"/>
    </row>
    <row r="31" spans="1:40" x14ac:dyDescent="0.25">
      <c r="A31">
        <v>5517</v>
      </c>
      <c r="B31" t="s">
        <v>159</v>
      </c>
      <c r="C31" t="s">
        <v>61</v>
      </c>
      <c r="D31" t="s">
        <v>22</v>
      </c>
      <c r="E31" t="s">
        <v>298</v>
      </c>
      <c r="F31">
        <v>-0.32551551973905901</v>
      </c>
      <c r="G31">
        <v>-0.32556885180746598</v>
      </c>
      <c r="H31">
        <v>4.17666448378347E-3</v>
      </c>
      <c r="I31">
        <v>-0.53662954505508398</v>
      </c>
      <c r="J31">
        <v>-0.53677364581766795</v>
      </c>
      <c r="K31">
        <v>1.8049467996697E-3</v>
      </c>
      <c r="L31">
        <v>-4.2152366815737599E-2</v>
      </c>
      <c r="M31">
        <v>4.4739458061725497E-3</v>
      </c>
      <c r="N31">
        <v>-10.5171884784114</v>
      </c>
      <c r="O31">
        <v>4.1340834245103203E-3</v>
      </c>
      <c r="P31">
        <v>-20.422061692693401</v>
      </c>
      <c r="Q31">
        <v>1.7690353814263501E-3</v>
      </c>
      <c r="R31">
        <v>-30.2446614687825</v>
      </c>
      <c r="S31">
        <v>0.148640887959786</v>
      </c>
      <c r="T31">
        <v>66.436331347407304</v>
      </c>
      <c r="U31">
        <v>5.6328393499545402E-2</v>
      </c>
      <c r="V31" s="14">
        <v>45607.667824074073</v>
      </c>
      <c r="W31">
        <v>2.5</v>
      </c>
      <c r="X31">
        <v>1.44290488344503E-2</v>
      </c>
      <c r="Y31">
        <v>1.57150868104469E-2</v>
      </c>
      <c r="Z31" s="96">
        <f>((((N31/1000)+1)/((SMOW!$Z$4/1000)+1))-1)*1000</f>
        <v>-0.18285085368063836</v>
      </c>
      <c r="AA31" s="96">
        <f>((((P31/1000)+1)/((SMOW!$AA$4/1000)+1))-1)*1000</f>
        <v>-0.32515947370559406</v>
      </c>
      <c r="AB31" s="96">
        <f>Z31*SMOW!$AN$6</f>
        <v>-0.1885220251079362</v>
      </c>
      <c r="AC31" s="96">
        <f>AA31*SMOW!$AN$12</f>
        <v>-0.33485556767206848</v>
      </c>
      <c r="AD31" s="96">
        <f t="shared" si="0"/>
        <v>-0.18853979761856815</v>
      </c>
      <c r="AE31" s="96">
        <f t="shared" si="0"/>
        <v>-0.33491164431643305</v>
      </c>
      <c r="AF31" s="96">
        <f>(AD31-SMOW!AN$14*AE31)</f>
        <v>-1.1706449419491477E-2</v>
      </c>
      <c r="AG31" s="97">
        <f t="shared" si="1"/>
        <v>-11.706449419491477</v>
      </c>
      <c r="AH31" s="2">
        <f>AVERAGE(AG28:AG31)</f>
        <v>-8.6923396327640052</v>
      </c>
      <c r="AI31">
        <f>STDEV(AG28:AG31)</f>
        <v>2.1025613651363315</v>
      </c>
      <c r="AK31" s="94"/>
      <c r="AM31" s="94"/>
      <c r="AN31" s="94"/>
    </row>
    <row r="32" spans="1:40" x14ac:dyDescent="0.25">
      <c r="V32" s="14"/>
      <c r="Z32" s="44"/>
      <c r="AA32" s="44"/>
      <c r="AB32" s="44"/>
      <c r="AC32" s="44"/>
      <c r="AD32" s="44"/>
      <c r="AE32" s="44"/>
      <c r="AF32" s="44"/>
      <c r="AG32" s="45"/>
      <c r="AH32" s="2"/>
    </row>
    <row r="33" spans="1:40" x14ac:dyDescent="0.25">
      <c r="V33" s="14"/>
      <c r="Z33" s="44"/>
      <c r="AA33" s="44"/>
      <c r="AB33" s="44"/>
      <c r="AC33" s="44"/>
      <c r="AD33" s="44"/>
      <c r="AE33" s="44"/>
      <c r="AF33" s="44"/>
      <c r="AG33" s="45"/>
    </row>
    <row r="34" spans="1:40" x14ac:dyDescent="0.25">
      <c r="V34" s="14"/>
      <c r="Z34" s="44"/>
      <c r="AA34" s="44"/>
      <c r="AB34" s="44"/>
      <c r="AC34" s="44"/>
      <c r="AD34" s="44"/>
      <c r="AE34" s="44"/>
      <c r="AF34" s="44"/>
      <c r="AG34" s="45"/>
    </row>
    <row r="35" spans="1:40" x14ac:dyDescent="0.25">
      <c r="V35" s="14"/>
      <c r="X35" s="66"/>
      <c r="Y35" s="66"/>
      <c r="Z35" s="44"/>
      <c r="AA35" s="44"/>
      <c r="AB35" s="44"/>
      <c r="AC35" s="44"/>
      <c r="AD35" s="44"/>
      <c r="AE35" s="44"/>
      <c r="AF35" s="44"/>
      <c r="AG35" s="45"/>
    </row>
    <row r="36" spans="1:40" x14ac:dyDescent="0.25">
      <c r="V36" s="14"/>
      <c r="Z36" s="44"/>
      <c r="AA36" s="44"/>
      <c r="AB36" s="44"/>
      <c r="AC36" s="44"/>
      <c r="AD36" s="44"/>
      <c r="AE36" s="44"/>
      <c r="AF36" s="44"/>
      <c r="AG36" s="45"/>
    </row>
    <row r="37" spans="1:40" x14ac:dyDescent="0.25">
      <c r="V37" s="14"/>
      <c r="Z37" s="44"/>
      <c r="AA37" s="44"/>
      <c r="AB37" s="44"/>
      <c r="AC37" s="44"/>
      <c r="AD37" s="44"/>
      <c r="AE37" s="44"/>
      <c r="AF37" s="44"/>
      <c r="AG37" s="45"/>
      <c r="AH37" s="2"/>
      <c r="AI37" s="2"/>
    </row>
    <row r="38" spans="1:40" x14ac:dyDescent="0.25">
      <c r="V38" s="14"/>
      <c r="Z38" s="75"/>
      <c r="AA38" s="75"/>
      <c r="AB38" s="75"/>
      <c r="AC38" s="75"/>
      <c r="AD38" s="75"/>
      <c r="AE38" s="75"/>
      <c r="AF38" s="44"/>
      <c r="AG38" s="45"/>
      <c r="AH38" s="2"/>
      <c r="AI38" s="2"/>
      <c r="AK38" s="20"/>
      <c r="AL38" s="20"/>
      <c r="AM38" s="20"/>
      <c r="AN38" s="20"/>
    </row>
    <row r="39" spans="1:40" x14ac:dyDescent="0.25">
      <c r="Y39" s="18" t="s">
        <v>35</v>
      </c>
      <c r="Z39" s="16">
        <f t="shared" ref="Z39:AG39" si="2">AVERAGE(Z19:Z34)</f>
        <v>4.0371746350005691E-14</v>
      </c>
      <c r="AA39" s="16">
        <f t="shared" si="2"/>
        <v>1.0092936587501423E-14</v>
      </c>
      <c r="AB39" s="16">
        <f t="shared" si="2"/>
        <v>4.1623270486855872E-14</v>
      </c>
      <c r="AC39" s="16">
        <f t="shared" si="2"/>
        <v>1.0385631748538965E-14</v>
      </c>
      <c r="AD39" s="16">
        <f t="shared" si="2"/>
        <v>-1.6198633380244814E-5</v>
      </c>
      <c r="AE39" s="16">
        <f t="shared" si="2"/>
        <v>-6.0080041512720264E-5</v>
      </c>
      <c r="AF39" s="16">
        <f t="shared" si="2"/>
        <v>1.5523628538472141E-5</v>
      </c>
      <c r="AG39" s="16">
        <f t="shared" si="2"/>
        <v>1.5523628538472617E-2</v>
      </c>
      <c r="AH39" s="18" t="s">
        <v>35</v>
      </c>
      <c r="AI39" t="s">
        <v>75</v>
      </c>
    </row>
    <row r="40" spans="1:40" s="17" customFormat="1" x14ac:dyDescent="0.25">
      <c r="A40"/>
      <c r="B40" s="20"/>
      <c r="C40"/>
      <c r="D40"/>
      <c r="E40"/>
      <c r="F40" s="16"/>
      <c r="G40" s="16"/>
      <c r="H40" s="16"/>
      <c r="I40" s="16"/>
      <c r="J40" s="16"/>
      <c r="K40" s="16"/>
      <c r="L40"/>
      <c r="M40"/>
      <c r="N40"/>
      <c r="O40"/>
      <c r="P40"/>
      <c r="Q40"/>
      <c r="R40"/>
      <c r="S40"/>
      <c r="T40"/>
      <c r="U40"/>
      <c r="V40" s="14"/>
      <c r="W40"/>
      <c r="X40" s="15"/>
      <c r="Y40" s="15"/>
      <c r="Z40" s="15"/>
      <c r="AA40" s="15"/>
      <c r="AB40" s="15"/>
      <c r="AC40" s="15"/>
      <c r="AD40"/>
      <c r="AE40"/>
      <c r="AF40" s="15"/>
      <c r="AG40" s="2">
        <f>STDEV(AG19:AG37)</f>
        <v>7.6404807709259748</v>
      </c>
      <c r="AH40" s="18" t="s">
        <v>73</v>
      </c>
      <c r="AJ40"/>
      <c r="AK40"/>
    </row>
    <row r="41" spans="1:40" s="17" customFormat="1" x14ac:dyDescent="0.25">
      <c r="B41" s="20"/>
      <c r="C41"/>
      <c r="D41"/>
      <c r="E41"/>
      <c r="F41" s="16"/>
      <c r="G41" s="16"/>
      <c r="H41" s="16"/>
      <c r="I41" s="16"/>
      <c r="J41" s="16"/>
      <c r="K41" s="16"/>
      <c r="L41"/>
      <c r="M41"/>
      <c r="N41"/>
      <c r="O41"/>
      <c r="P41"/>
      <c r="Q41"/>
      <c r="R41"/>
      <c r="S41"/>
      <c r="T41"/>
      <c r="U41"/>
      <c r="V41" s="14"/>
      <c r="W41"/>
      <c r="X41" s="15"/>
      <c r="Y41" s="15"/>
      <c r="Z41" s="15"/>
      <c r="AA41" s="15"/>
      <c r="AB41" s="15"/>
      <c r="AC41" s="15"/>
      <c r="AD41"/>
      <c r="AE41"/>
      <c r="AF41"/>
      <c r="AG41" s="3"/>
      <c r="AH41" s="18"/>
      <c r="AI41"/>
      <c r="AJ41"/>
      <c r="AK41"/>
    </row>
    <row r="42" spans="1:40" x14ac:dyDescent="0.25">
      <c r="A42" s="17" t="s">
        <v>81</v>
      </c>
      <c r="B42" s="27"/>
      <c r="C42" s="17"/>
      <c r="D42" s="17"/>
      <c r="E42" s="17"/>
      <c r="F42" s="34"/>
      <c r="G42" s="34"/>
      <c r="H42" s="34"/>
      <c r="I42" s="36"/>
      <c r="J42" s="36"/>
      <c r="K42" s="36"/>
      <c r="L42" s="34"/>
      <c r="M42" s="34"/>
      <c r="N42" s="34"/>
      <c r="O42" s="34"/>
      <c r="P42" s="17"/>
      <c r="Q42" s="17"/>
      <c r="R42" s="17"/>
      <c r="S42" s="17"/>
      <c r="T42" s="17"/>
      <c r="U42" s="17"/>
      <c r="V42" s="12"/>
      <c r="W42" s="17"/>
      <c r="X42" s="34"/>
      <c r="Y42" s="34"/>
      <c r="Z42" s="36"/>
      <c r="AA42" s="36"/>
      <c r="AB42" s="36"/>
      <c r="AC42" s="36"/>
      <c r="AD42" s="36"/>
      <c r="AE42" s="36"/>
      <c r="AF42" s="34"/>
      <c r="AG42" s="35"/>
      <c r="AH42" s="17"/>
      <c r="AI42" s="17"/>
      <c r="AJ42" s="17"/>
    </row>
    <row r="43" spans="1:40" x14ac:dyDescent="0.25">
      <c r="V43" s="14"/>
      <c r="X43" s="66"/>
      <c r="Z43" s="44"/>
      <c r="AA43" s="44"/>
      <c r="AB43" s="44"/>
      <c r="AC43" s="44"/>
      <c r="AD43" s="44"/>
      <c r="AE43" s="44"/>
      <c r="AF43" s="44"/>
      <c r="AG43" s="45"/>
    </row>
    <row r="44" spans="1:40" x14ac:dyDescent="0.25">
      <c r="V44" s="14"/>
      <c r="Z44" s="44"/>
      <c r="AA44" s="44"/>
      <c r="AB44" s="44"/>
      <c r="AC44" s="44"/>
      <c r="AD44" s="44"/>
      <c r="AE44" s="44"/>
      <c r="AF44" s="44"/>
      <c r="AG44" s="45"/>
    </row>
    <row r="45" spans="1:40" x14ac:dyDescent="0.25">
      <c r="V45" s="14"/>
      <c r="Z45" s="44"/>
      <c r="AA45" s="44"/>
      <c r="AB45" s="44"/>
      <c r="AC45" s="44"/>
      <c r="AD45" s="44"/>
      <c r="AE45" s="44"/>
      <c r="AF45" s="44"/>
      <c r="AG45" s="45"/>
      <c r="AH45" s="2"/>
    </row>
    <row r="47" spans="1:40" x14ac:dyDescent="0.25">
      <c r="B47" s="20"/>
      <c r="C47" s="42"/>
      <c r="D47" s="42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4"/>
      <c r="X47" s="15"/>
      <c r="Y47" s="15"/>
      <c r="Z47" s="16"/>
      <c r="AA47" s="16"/>
      <c r="AB47" s="16"/>
      <c r="AC47" s="16"/>
      <c r="AD47" s="16"/>
      <c r="AE47" s="16"/>
      <c r="AF47" s="15"/>
      <c r="AG47" s="2"/>
    </row>
    <row r="50" spans="2:35" x14ac:dyDescent="0.25">
      <c r="B50" s="20"/>
      <c r="C50" s="42"/>
      <c r="D50" s="4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4"/>
      <c r="X50" s="15"/>
      <c r="Y50" s="15"/>
      <c r="Z50" s="16"/>
      <c r="AA50" s="16"/>
      <c r="AB50" s="16"/>
      <c r="AC50" s="16"/>
      <c r="AD50" s="16"/>
      <c r="AE50" s="16"/>
      <c r="AF50" s="15"/>
      <c r="AG50" s="2"/>
      <c r="AH50" s="2"/>
      <c r="AI50" s="2"/>
    </row>
    <row r="51" spans="2:35" x14ac:dyDescent="0.25">
      <c r="B51" s="20"/>
      <c r="C51" s="42"/>
      <c r="D51" s="4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4"/>
      <c r="X51" s="15"/>
      <c r="Y51" s="15"/>
      <c r="Z51" s="16"/>
      <c r="AA51" s="16"/>
      <c r="AB51" s="16"/>
      <c r="AC51" s="16"/>
      <c r="AD51" s="16"/>
      <c r="AE51" s="16"/>
      <c r="AF51" s="15"/>
      <c r="AG51" s="2"/>
    </row>
    <row r="52" spans="2:35" x14ac:dyDescent="0.25">
      <c r="B52" s="20"/>
      <c r="C52" s="42"/>
      <c r="D52" s="4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4"/>
      <c r="X52" s="15"/>
      <c r="Y52" s="15"/>
      <c r="Z52" s="16"/>
      <c r="AA52" s="16"/>
      <c r="AB52" s="16"/>
      <c r="AC52" s="16"/>
      <c r="AD52" s="16"/>
      <c r="AE52" s="16"/>
      <c r="AF52" s="15"/>
      <c r="AG52" s="2"/>
    </row>
    <row r="53" spans="2:35" x14ac:dyDescent="0.25">
      <c r="B53" s="20"/>
      <c r="C53" s="42"/>
      <c r="D53" s="42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4"/>
      <c r="W53" s="19"/>
      <c r="X53" s="15"/>
      <c r="Y53" s="15"/>
      <c r="Z53" s="16"/>
      <c r="AA53" s="16"/>
      <c r="AB53" s="16"/>
      <c r="AC53" s="16"/>
      <c r="AD53" s="16"/>
      <c r="AE53" s="16"/>
      <c r="AF53" s="15"/>
      <c r="AG53" s="2"/>
      <c r="AH53" s="2"/>
      <c r="AI53" s="2"/>
    </row>
    <row r="54" spans="2:35" x14ac:dyDescent="0.25">
      <c r="B54" s="20"/>
      <c r="C54" s="42"/>
      <c r="D54" s="42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4"/>
      <c r="W54" s="19"/>
      <c r="X54" s="15"/>
      <c r="Y54" s="15"/>
      <c r="Z54" s="16"/>
      <c r="AA54" s="16"/>
      <c r="AB54" s="16"/>
      <c r="AC54" s="16"/>
      <c r="AD54" s="16"/>
      <c r="AE54" s="16"/>
      <c r="AF54" s="15"/>
      <c r="AG54" s="2"/>
    </row>
  </sheetData>
  <mergeCells count="2">
    <mergeCell ref="Z1:AA1"/>
    <mergeCell ref="AB1:AC1"/>
  </mergeCells>
  <dataValidations count="3">
    <dataValidation type="list" allowBlank="1" showInputMessage="1" showErrorMessage="1" sqref="F16 D42:D45 F53:F54 D7:D16 H16 D50:D54 D47 D19:D38">
      <formula1>INDIRECT(C7)</formula1>
    </dataValidation>
    <dataValidation type="list" allowBlank="1" showInputMessage="1" showErrorMessage="1" sqref="C42:C45 C7:C16 E53:E54 E16 C50:C54 C47 C19:C38">
      <formula1>Type</formula1>
    </dataValidation>
    <dataValidation type="list" allowBlank="1" showInputMessage="1" showErrorMessage="1" sqref="E10:E15">
      <formula1>INDIRECT(#REF!)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8"/>
  <sheetViews>
    <sheetView topLeftCell="U7" workbookViewId="0">
      <selection activeCell="V29" sqref="V29"/>
    </sheetView>
  </sheetViews>
  <sheetFormatPr defaultColWidth="8.85546875" defaultRowHeight="15" x14ac:dyDescent="0.25"/>
  <cols>
    <col min="5" max="5" width="38.85546875" customWidth="1"/>
    <col min="6" max="7" width="11.28515625" bestFit="1" customWidth="1"/>
    <col min="8" max="8" width="9.42578125" bestFit="1" customWidth="1"/>
    <col min="9" max="10" width="11.28515625" bestFit="1" customWidth="1"/>
    <col min="11" max="13" width="9.42578125" bestFit="1" customWidth="1"/>
    <col min="14" max="14" width="11.28515625" bestFit="1" customWidth="1"/>
    <col min="15" max="15" width="9.42578125" bestFit="1" customWidth="1"/>
    <col min="16" max="16" width="11.28515625" bestFit="1" customWidth="1"/>
    <col min="17" max="17" width="9.42578125" bestFit="1" customWidth="1"/>
    <col min="18" max="18" width="12.28515625" bestFit="1" customWidth="1"/>
    <col min="19" max="19" width="9.42578125" bestFit="1" customWidth="1"/>
    <col min="20" max="20" width="11.42578125" bestFit="1" customWidth="1"/>
    <col min="21" max="21" width="9.42578125" bestFit="1" customWidth="1"/>
    <col min="22" max="22" width="16.140625" customWidth="1"/>
    <col min="25" max="25" width="14.7109375" customWidth="1"/>
    <col min="26" max="26" width="16.42578125" customWidth="1"/>
    <col min="27" max="27" width="17.7109375" customWidth="1"/>
    <col min="28" max="28" width="13.85546875" customWidth="1"/>
    <col min="29" max="29" width="14.28515625" customWidth="1"/>
    <col min="30" max="30" width="11.42578125" customWidth="1"/>
    <col min="31" max="31" width="10.42578125" customWidth="1"/>
    <col min="32" max="32" width="11.42578125" customWidth="1"/>
    <col min="33" max="33" width="15.28515625" customWidth="1"/>
    <col min="36" max="36" width="10.42578125" customWidth="1"/>
  </cols>
  <sheetData>
    <row r="1" spans="1:36" x14ac:dyDescent="0.25">
      <c r="A1" s="4" t="s">
        <v>24</v>
      </c>
      <c r="B1" s="29"/>
      <c r="C1" s="4"/>
      <c r="D1" s="4"/>
      <c r="E1" s="4"/>
      <c r="F1" s="30"/>
      <c r="G1" s="30"/>
      <c r="H1" s="30"/>
      <c r="I1" s="30"/>
      <c r="J1" s="30"/>
      <c r="K1" s="3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0"/>
      <c r="Y1" s="40"/>
      <c r="Z1" s="4"/>
      <c r="AA1" s="4"/>
      <c r="AB1" s="4"/>
      <c r="AC1" s="4"/>
      <c r="AD1" s="4"/>
      <c r="AE1" s="4"/>
      <c r="AF1" s="4"/>
      <c r="AG1" s="4"/>
    </row>
    <row r="2" spans="1:36" x14ac:dyDescent="0.25">
      <c r="A2" s="18" t="s">
        <v>0</v>
      </c>
      <c r="B2" s="22" t="s">
        <v>78</v>
      </c>
      <c r="C2" s="13" t="s">
        <v>64</v>
      </c>
      <c r="D2" s="13" t="s">
        <v>57</v>
      </c>
      <c r="E2" s="18" t="s">
        <v>1</v>
      </c>
      <c r="F2" s="31" t="s">
        <v>2</v>
      </c>
      <c r="G2" s="31" t="s">
        <v>3</v>
      </c>
      <c r="H2" s="31" t="s">
        <v>4</v>
      </c>
      <c r="I2" s="31" t="s">
        <v>5</v>
      </c>
      <c r="J2" s="31" t="s">
        <v>6</v>
      </c>
      <c r="K2" s="31" t="s">
        <v>7</v>
      </c>
      <c r="L2" s="1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41" t="s">
        <v>20</v>
      </c>
      <c r="Y2" s="41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8" t="s">
        <v>31</v>
      </c>
      <c r="AE2" s="18" t="s">
        <v>32</v>
      </c>
      <c r="AF2" s="18" t="s">
        <v>33</v>
      </c>
      <c r="AG2" s="18" t="s">
        <v>34</v>
      </c>
      <c r="AH2" s="21" t="s">
        <v>72</v>
      </c>
      <c r="AI2" s="22" t="s">
        <v>73</v>
      </c>
      <c r="AJ2" s="18" t="s">
        <v>80</v>
      </c>
    </row>
    <row r="3" spans="1:36" x14ac:dyDescent="0.25">
      <c r="A3" t="s">
        <v>96</v>
      </c>
      <c r="B3" s="20"/>
      <c r="F3" s="16"/>
      <c r="G3" s="16"/>
      <c r="H3" s="16"/>
      <c r="I3" s="16"/>
      <c r="J3" s="16"/>
      <c r="K3" s="16"/>
      <c r="L3" s="15"/>
      <c r="M3" s="15"/>
      <c r="X3" s="15"/>
      <c r="Y3" s="15"/>
    </row>
    <row r="4" spans="1:36" x14ac:dyDescent="0.25">
      <c r="V4" s="14"/>
      <c r="Z4" s="75"/>
      <c r="AA4" s="75"/>
      <c r="AB4" s="75"/>
      <c r="AC4" s="75"/>
      <c r="AD4" s="75"/>
      <c r="AE4" s="75"/>
      <c r="AF4" s="44"/>
      <c r="AG4" s="45"/>
    </row>
    <row r="5" spans="1:36" x14ac:dyDescent="0.25">
      <c r="V5" s="14"/>
      <c r="Y5" s="66"/>
      <c r="Z5" s="75"/>
      <c r="AA5" s="75"/>
      <c r="AB5" s="75"/>
      <c r="AC5" s="75"/>
      <c r="AD5" s="75"/>
      <c r="AE5" s="75"/>
      <c r="AF5" s="44"/>
      <c r="AG5" s="45"/>
    </row>
    <row r="6" spans="1:36" x14ac:dyDescent="0.25">
      <c r="V6" s="14"/>
      <c r="Z6" s="75"/>
      <c r="AA6" s="75"/>
      <c r="AB6" s="75"/>
      <c r="AC6" s="75"/>
      <c r="AD6" s="75"/>
      <c r="AE6" s="75"/>
      <c r="AF6" s="44"/>
      <c r="AG6" s="45"/>
    </row>
    <row r="7" spans="1:36" x14ac:dyDescent="0.25">
      <c r="V7" s="14"/>
      <c r="X7" s="66"/>
      <c r="Z7" s="75"/>
      <c r="AA7" s="75"/>
      <c r="AB7" s="75"/>
      <c r="AC7" s="75"/>
      <c r="AD7" s="75"/>
      <c r="AE7" s="75"/>
      <c r="AF7" s="44"/>
      <c r="AG7" s="45"/>
    </row>
    <row r="8" spans="1:36" x14ac:dyDescent="0.25">
      <c r="V8" s="14"/>
      <c r="X8" s="66"/>
      <c r="Z8" s="75"/>
      <c r="AA8" s="75"/>
      <c r="AB8" s="75"/>
      <c r="AC8" s="75"/>
      <c r="AD8" s="75"/>
      <c r="AE8" s="75"/>
      <c r="AF8" s="44"/>
      <c r="AG8" s="45"/>
    </row>
    <row r="9" spans="1:36" x14ac:dyDescent="0.25">
      <c r="A9">
        <v>5404</v>
      </c>
      <c r="B9" t="s">
        <v>159</v>
      </c>
      <c r="C9" t="s">
        <v>61</v>
      </c>
      <c r="D9" t="s">
        <v>24</v>
      </c>
      <c r="E9" t="s">
        <v>171</v>
      </c>
      <c r="F9">
        <v>-28.956671769298801</v>
      </c>
      <c r="G9">
        <v>-29.384189943265699</v>
      </c>
      <c r="H9">
        <v>5.0797782379262899E-3</v>
      </c>
      <c r="I9">
        <v>-54.119974050654903</v>
      </c>
      <c r="J9">
        <v>-55.639540504366501</v>
      </c>
      <c r="K9">
        <v>1.7632693928818399E-3</v>
      </c>
      <c r="L9">
        <v>-6.5125569601272902E-3</v>
      </c>
      <c r="M9">
        <v>5.0687291901105897E-3</v>
      </c>
      <c r="N9">
        <v>-38.856450330890603</v>
      </c>
      <c r="O9">
        <v>5.0279899415272703E-3</v>
      </c>
      <c r="P9">
        <v>-72.939306136092199</v>
      </c>
      <c r="Q9">
        <v>1.72818719286705E-3</v>
      </c>
      <c r="R9">
        <v>-101.00199200601899</v>
      </c>
      <c r="S9">
        <v>0.133296010994882</v>
      </c>
      <c r="T9">
        <v>31.8342212503346</v>
      </c>
      <c r="U9">
        <v>6.9652507525628599E-2</v>
      </c>
      <c r="V9" s="14">
        <v>45540.777361111112</v>
      </c>
      <c r="W9">
        <v>2.5</v>
      </c>
      <c r="X9">
        <v>2.1970850176024001E-2</v>
      </c>
      <c r="Y9">
        <v>2.4852366937452498E-2</v>
      </c>
      <c r="Z9" s="44">
        <f>((((N9/1000)+1)/((SMOW!$Z$4/1000)+1))-1)*1000</f>
        <v>-28.818093087636832</v>
      </c>
      <c r="AA9" s="44">
        <f>((((P9/1000)+1)/((SMOW!$AA$4/1000)+1))-1)*1000</f>
        <v>-53.91984133695216</v>
      </c>
      <c r="AB9" s="44">
        <f>Z9*SMOW!$AN$6</f>
        <v>-29.711894471759766</v>
      </c>
      <c r="AC9" s="44">
        <f>AA9*SMOW!$AN$12</f>
        <v>-55.527704218209756</v>
      </c>
      <c r="AD9" s="44">
        <f t="shared" ref="AD9:AE21" si="0">LN((AB9/1000)+1)*1000</f>
        <v>-30.162235576736002</v>
      </c>
      <c r="AE9" s="44">
        <f t="shared" si="0"/>
        <v>-57.128924623452498</v>
      </c>
      <c r="AF9" s="44">
        <f>(AD9-SMOW!AN$14*AE9)</f>
        <v>1.8366244469198989E-3</v>
      </c>
      <c r="AG9" s="45">
        <f t="shared" ref="AG9:AG21" si="1">AF9*1000</f>
        <v>1.8366244469198989</v>
      </c>
    </row>
    <row r="10" spans="1:36" x14ac:dyDescent="0.25">
      <c r="A10">
        <v>5405</v>
      </c>
      <c r="B10" t="s">
        <v>159</v>
      </c>
      <c r="C10" t="s">
        <v>61</v>
      </c>
      <c r="D10" t="s">
        <v>24</v>
      </c>
      <c r="E10" t="s">
        <v>172</v>
      </c>
      <c r="F10">
        <v>-29.020213745765599</v>
      </c>
      <c r="G10">
        <v>-29.449628971526799</v>
      </c>
      <c r="H10">
        <v>5.4402899840381999E-3</v>
      </c>
      <c r="I10">
        <v>-54.245891935035203</v>
      </c>
      <c r="J10">
        <v>-55.772673025292399</v>
      </c>
      <c r="K10">
        <v>7.5965996897927003E-3</v>
      </c>
      <c r="L10">
        <v>-1.6576141724125499E-3</v>
      </c>
      <c r="M10">
        <v>3.8304052027750002E-3</v>
      </c>
      <c r="N10">
        <v>-38.919344497441898</v>
      </c>
      <c r="O10">
        <v>5.3848262734213304E-3</v>
      </c>
      <c r="P10">
        <v>-73.062718744521405</v>
      </c>
      <c r="Q10">
        <v>7.4454569144314703E-3</v>
      </c>
      <c r="R10">
        <v>-95.238939559689001</v>
      </c>
      <c r="S10">
        <v>0.18004837709177501</v>
      </c>
      <c r="T10">
        <v>58.660888346338801</v>
      </c>
      <c r="U10">
        <v>8.8032434984430405E-2</v>
      </c>
      <c r="V10" s="14">
        <v>45541.533425925925</v>
      </c>
      <c r="W10">
        <v>2.5</v>
      </c>
      <c r="X10">
        <v>0.45289752434500002</v>
      </c>
      <c r="Y10">
        <v>0.46674320531239599</v>
      </c>
      <c r="Z10" s="44">
        <f>((((N10/1000)+1)/((SMOW!$Z$4/1000)+1))-1)*1000</f>
        <v>-28.881644132250361</v>
      </c>
      <c r="AA10" s="44">
        <f>((((P10/1000)+1)/((SMOW!$AA$4/1000)+1))-1)*1000</f>
        <v>-54.0457858634934</v>
      </c>
      <c r="AB10" s="44">
        <f>Z10*SMOW!$AN$6</f>
        <v>-29.777416570164583</v>
      </c>
      <c r="AC10" s="44">
        <f>AA10*SMOW!$AN$12</f>
        <v>-55.657404347963137</v>
      </c>
      <c r="AD10" s="44">
        <f t="shared" si="0"/>
        <v>-30.229766354899144</v>
      </c>
      <c r="AE10" s="44">
        <f t="shared" si="0"/>
        <v>-57.266259552931835</v>
      </c>
      <c r="AF10" s="44">
        <f>(AD10-SMOW!AN$14*AE10)</f>
        <v>6.8186890488668439E-3</v>
      </c>
      <c r="AG10" s="45">
        <f t="shared" si="1"/>
        <v>6.8186890488668439</v>
      </c>
    </row>
    <row r="11" spans="1:36" x14ac:dyDescent="0.25">
      <c r="A11">
        <v>5406</v>
      </c>
      <c r="B11" t="s">
        <v>159</v>
      </c>
      <c r="C11" t="s">
        <v>61</v>
      </c>
      <c r="D11" t="s">
        <v>24</v>
      </c>
      <c r="E11" t="s">
        <v>173</v>
      </c>
      <c r="F11">
        <v>-29.062924824965499</v>
      </c>
      <c r="G11">
        <v>-29.493617145756499</v>
      </c>
      <c r="H11">
        <v>3.1854388728193802E-3</v>
      </c>
      <c r="I11">
        <v>-54.3260894235504</v>
      </c>
      <c r="J11">
        <v>-55.857472804068799</v>
      </c>
      <c r="K11">
        <v>1.3940633783124799E-3</v>
      </c>
      <c r="L11">
        <v>-8.7150520821648297E-4</v>
      </c>
      <c r="M11">
        <v>3.3035251813039201E-3</v>
      </c>
      <c r="N11">
        <v>-38.961620137548699</v>
      </c>
      <c r="O11">
        <v>3.15296335031227E-3</v>
      </c>
      <c r="P11">
        <v>-73.1413206150646</v>
      </c>
      <c r="Q11">
        <v>1.36632694140266E-3</v>
      </c>
      <c r="R11">
        <v>-97.476648940960601</v>
      </c>
      <c r="S11">
        <v>0.16059664455947201</v>
      </c>
      <c r="T11">
        <v>53.1604882526917</v>
      </c>
      <c r="U11">
        <v>6.4786519537559095E-2</v>
      </c>
      <c r="V11" s="14">
        <v>45541.618530092594</v>
      </c>
      <c r="W11">
        <v>2.5</v>
      </c>
      <c r="X11">
        <v>3.9783048852879397E-4</v>
      </c>
      <c r="Y11">
        <v>8.0185524521281097E-4</v>
      </c>
      <c r="Z11" s="44">
        <f>((((N11/1000)+1)/((SMOW!$Z$4/1000)+1))-1)*1000</f>
        <v>-28.924361306796207</v>
      </c>
      <c r="AA11" s="44">
        <f>((((P11/1000)+1)/((SMOW!$AA$4/1000)+1))-1)*1000</f>
        <v>-54.126000320483094</v>
      </c>
      <c r="AB11" s="44">
        <f>Z11*SMOW!$AN$6</f>
        <v>-29.821458630073899</v>
      </c>
      <c r="AC11" s="44">
        <f>AA11*SMOW!$AN$12</f>
        <v>-55.740010760209671</v>
      </c>
      <c r="AD11" s="44">
        <f t="shared" si="0"/>
        <v>-30.275161154308449</v>
      </c>
      <c r="AE11" s="44">
        <f t="shared" si="0"/>
        <v>-57.353738425363701</v>
      </c>
      <c r="AF11" s="44">
        <f>(AD11-SMOW!AN$14*AE11)</f>
        <v>7.6127342835867751E-3</v>
      </c>
      <c r="AG11" s="45">
        <f t="shared" si="1"/>
        <v>7.6127342835867751</v>
      </c>
    </row>
    <row r="12" spans="1:36" x14ac:dyDescent="0.25">
      <c r="A12">
        <v>5407</v>
      </c>
      <c r="B12" t="s">
        <v>159</v>
      </c>
      <c r="C12" t="s">
        <v>61</v>
      </c>
      <c r="D12" t="s">
        <v>24</v>
      </c>
      <c r="E12" t="s">
        <v>174</v>
      </c>
      <c r="F12">
        <v>-28.968749980995199</v>
      </c>
      <c r="G12">
        <v>-29.396628349150099</v>
      </c>
      <c r="H12">
        <v>4.79858519545382E-3</v>
      </c>
      <c r="I12">
        <v>-54.154378220518097</v>
      </c>
      <c r="J12">
        <v>-55.675913803392099</v>
      </c>
      <c r="K12">
        <v>1.48652421143886E-3</v>
      </c>
      <c r="L12">
        <v>2.5413904093634097E-4</v>
      </c>
      <c r="M12">
        <v>4.84089209565613E-3</v>
      </c>
      <c r="N12">
        <v>-38.868405405320402</v>
      </c>
      <c r="O12">
        <v>4.7496636597581E-3</v>
      </c>
      <c r="P12">
        <v>-72.973025796842194</v>
      </c>
      <c r="Q12">
        <v>1.45694816371693E-3</v>
      </c>
      <c r="R12">
        <v>-99.244095259211605</v>
      </c>
      <c r="S12">
        <v>0.158583025263553</v>
      </c>
      <c r="T12">
        <v>42.3385621410591</v>
      </c>
      <c r="U12">
        <v>6.31060399064029E-2</v>
      </c>
      <c r="V12" s="14">
        <v>45541.695289351854</v>
      </c>
      <c r="W12">
        <v>2.5</v>
      </c>
      <c r="X12">
        <v>4.2231529154865798E-3</v>
      </c>
      <c r="Y12">
        <v>2.8966171607211501E-3</v>
      </c>
      <c r="Z12" s="44">
        <f>((((N12/1000)+1)/((SMOW!$Z$4/1000)+1))-1)*1000</f>
        <v>-28.830173023028483</v>
      </c>
      <c r="AA12" s="44">
        <f>((((P12/1000)+1)/((SMOW!$AA$4/1000)+1))-1)*1000</f>
        <v>-53.954252786173939</v>
      </c>
      <c r="AB12" s="44">
        <f>Z12*SMOW!$AN$6</f>
        <v>-29.72434906979618</v>
      </c>
      <c r="AC12" s="44">
        <f>AA12*SMOW!$AN$12</f>
        <v>-55.563141799751698</v>
      </c>
      <c r="AD12" s="44">
        <f t="shared" si="0"/>
        <v>-30.175071638416593</v>
      </c>
      <c r="AE12" s="44">
        <f t="shared" si="0"/>
        <v>-57.166446366064058</v>
      </c>
      <c r="AF12" s="44">
        <f>(AD12-SMOW!AN$14*AE12)</f>
        <v>8.8120428652302962E-3</v>
      </c>
      <c r="AG12" s="45">
        <f t="shared" si="1"/>
        <v>8.8120428652302962</v>
      </c>
      <c r="AH12" s="2">
        <f>AVERAGE(AG9:AG12)</f>
        <v>6.2700226611509535</v>
      </c>
      <c r="AI12">
        <f>STDEV(AG9:AG12)</f>
        <v>3.0670722059714701</v>
      </c>
    </row>
    <row r="13" spans="1:36" x14ac:dyDescent="0.25">
      <c r="V13" s="14"/>
      <c r="Z13" s="44"/>
      <c r="AA13" s="44"/>
      <c r="AB13" s="44"/>
      <c r="AC13" s="44"/>
      <c r="AD13" s="44"/>
      <c r="AE13" s="44"/>
      <c r="AF13" s="44"/>
      <c r="AG13" s="45"/>
      <c r="AH13" s="2"/>
    </row>
    <row r="14" spans="1:36" x14ac:dyDescent="0.25">
      <c r="A14">
        <v>5410</v>
      </c>
      <c r="B14" t="s">
        <v>159</v>
      </c>
      <c r="C14" t="s">
        <v>61</v>
      </c>
      <c r="D14" t="s">
        <v>24</v>
      </c>
      <c r="E14" t="s">
        <v>175</v>
      </c>
      <c r="F14">
        <v>-29.265633146275999</v>
      </c>
      <c r="G14">
        <v>-29.7024155129562</v>
      </c>
      <c r="H14">
        <v>6.3731345984765E-3</v>
      </c>
      <c r="I14">
        <v>-54.718814842971</v>
      </c>
      <c r="J14">
        <v>-56.272846496021401</v>
      </c>
      <c r="K14">
        <v>7.4461662277232402E-3</v>
      </c>
      <c r="L14">
        <v>9.64743694312503E-3</v>
      </c>
      <c r="M14">
        <v>4.3785068105189201E-3</v>
      </c>
      <c r="N14">
        <v>-39.162261849228898</v>
      </c>
      <c r="O14">
        <v>6.3081605448663397E-3</v>
      </c>
      <c r="P14">
        <v>-73.526232326738196</v>
      </c>
      <c r="Q14">
        <v>7.29801649291641E-3</v>
      </c>
      <c r="R14">
        <v>-85.1580506258247</v>
      </c>
      <c r="S14">
        <v>0.33690022364014699</v>
      </c>
      <c r="T14">
        <v>62.445365477234397</v>
      </c>
      <c r="U14">
        <v>0.27799437742779598</v>
      </c>
      <c r="V14" s="14">
        <v>45567.459201388891</v>
      </c>
      <c r="W14">
        <v>2.5</v>
      </c>
      <c r="X14">
        <v>1.39407101330557E-3</v>
      </c>
      <c r="Y14">
        <v>2.1180940359100499E-4</v>
      </c>
      <c r="Z14" s="44">
        <f>((((N14/1000)+1)/((SMOW!$Z$4/1000)+1))-1)*1000</f>
        <v>-29.127098556838369</v>
      </c>
      <c r="AA14" s="44">
        <f>((((P14/1000)+1)/((SMOW!$AA$4/1000)+1))-1)*1000</f>
        <v>-54.518808834166933</v>
      </c>
      <c r="AB14" s="44">
        <f>Z14*SMOW!$AN$6</f>
        <v>-30.030483833803693</v>
      </c>
      <c r="AC14" s="44">
        <f>AA14*SMOW!$AN$12</f>
        <v>-56.144532628624049</v>
      </c>
      <c r="AD14" s="44">
        <f t="shared" si="0"/>
        <v>-30.490634611322825</v>
      </c>
      <c r="AE14" s="44">
        <f t="shared" si="0"/>
        <v>-57.782231156766763</v>
      </c>
      <c r="AF14" s="44">
        <f>(AD14-SMOW!AN$14*AE14)</f>
        <v>1.8383439450026628E-2</v>
      </c>
      <c r="AG14" s="45">
        <f t="shared" si="1"/>
        <v>18.383439450026628</v>
      </c>
    </row>
    <row r="15" spans="1:36" x14ac:dyDescent="0.25">
      <c r="A15">
        <v>5411</v>
      </c>
      <c r="B15" t="s">
        <v>159</v>
      </c>
      <c r="C15" t="s">
        <v>61</v>
      </c>
      <c r="D15" t="s">
        <v>24</v>
      </c>
      <c r="E15" t="s">
        <v>176</v>
      </c>
      <c r="F15">
        <v>-29.186639743436299</v>
      </c>
      <c r="G15">
        <v>-29.621043335976999</v>
      </c>
      <c r="H15">
        <v>3.2739399973916099E-3</v>
      </c>
      <c r="I15">
        <v>-54.571638590716702</v>
      </c>
      <c r="J15">
        <v>-56.117161850034897</v>
      </c>
      <c r="K15">
        <v>2.6415371711318099E-3</v>
      </c>
      <c r="L15">
        <v>8.8181208414370698E-3</v>
      </c>
      <c r="M15">
        <v>3.3868502837543098E-3</v>
      </c>
      <c r="N15">
        <v>-39.0840737834666</v>
      </c>
      <c r="O15">
        <v>3.2405622066627501E-3</v>
      </c>
      <c r="P15">
        <v>-73.381984309239201</v>
      </c>
      <c r="Q15">
        <v>2.5889808596791602E-3</v>
      </c>
      <c r="R15">
        <v>-89.827267909153406</v>
      </c>
      <c r="S15">
        <v>0.163386262406883</v>
      </c>
      <c r="T15">
        <v>53.278857913502598</v>
      </c>
      <c r="U15">
        <v>9.3028505470176395E-2</v>
      </c>
      <c r="V15" s="14">
        <v>45567.555995370371</v>
      </c>
      <c r="W15">
        <v>2.5</v>
      </c>
      <c r="X15">
        <v>1.40707186512281E-2</v>
      </c>
      <c r="Y15">
        <v>1.5105439291947799E-2</v>
      </c>
      <c r="Z15" s="44">
        <f>((((N15/1000)+1)/((SMOW!$Z$4/1000)+1))-1)*1000</f>
        <v>-29.048093880761684</v>
      </c>
      <c r="AA15" s="44">
        <f>((((P15/1000)+1)/((SMOW!$AA$4/1000)+1))-1)*1000</f>
        <v>-54.371601441829398</v>
      </c>
      <c r="AB15" s="44">
        <f>Z15*SMOW!$AN$6</f>
        <v>-29.949028805144177</v>
      </c>
      <c r="AC15" s="44">
        <f>AA15*SMOW!$AN$12</f>
        <v>-55.992935584979733</v>
      </c>
      <c r="AD15" s="44">
        <f t="shared" si="0"/>
        <v>-30.406661241723832</v>
      </c>
      <c r="AE15" s="44">
        <f t="shared" si="0"/>
        <v>-57.62162937414999</v>
      </c>
      <c r="AF15" s="44">
        <f>(AD15-SMOW!AN$14*AE15)</f>
        <v>1.7559067827363606E-2</v>
      </c>
      <c r="AG15" s="45">
        <f t="shared" si="1"/>
        <v>17.559067827363606</v>
      </c>
    </row>
    <row r="16" spans="1:36" x14ac:dyDescent="0.25">
      <c r="A16">
        <v>5412</v>
      </c>
      <c r="B16" t="s">
        <v>159</v>
      </c>
      <c r="C16" t="s">
        <v>61</v>
      </c>
      <c r="D16" t="s">
        <v>24</v>
      </c>
      <c r="E16" t="s">
        <v>177</v>
      </c>
      <c r="F16">
        <v>-29.262191485647499</v>
      </c>
      <c r="G16">
        <v>-29.6988695675728</v>
      </c>
      <c r="H16">
        <v>3.7233632397417199E-3</v>
      </c>
      <c r="I16">
        <v>-54.699546743916798</v>
      </c>
      <c r="J16">
        <v>-56.252462125873599</v>
      </c>
      <c r="K16">
        <v>1.6416356708271399E-3</v>
      </c>
      <c r="L16">
        <v>2.43043488849439E-3</v>
      </c>
      <c r="M16">
        <v>3.8253942213815001E-3</v>
      </c>
      <c r="N16">
        <v>-39.158855276301601</v>
      </c>
      <c r="O16">
        <v>3.6854035828385E-3</v>
      </c>
      <c r="P16">
        <v>-73.507347587882705</v>
      </c>
      <c r="Q16">
        <v>1.6089735086022401E-3</v>
      </c>
      <c r="R16">
        <v>-93.847163430597007</v>
      </c>
      <c r="S16">
        <v>0.17230497342913501</v>
      </c>
      <c r="T16">
        <v>56.679559821256802</v>
      </c>
      <c r="U16">
        <v>7.2520791301752596E-2</v>
      </c>
      <c r="V16" s="14">
        <v>45567.633090277777</v>
      </c>
      <c r="W16">
        <v>2.5</v>
      </c>
      <c r="X16" s="66">
        <v>6.6395062936994406E-5</v>
      </c>
      <c r="Y16">
        <v>5.7012673932538499E-4</v>
      </c>
      <c r="Z16" s="44">
        <f>((((N16/1000)+1)/((SMOW!$Z$4/1000)+1))-1)*1000</f>
        <v>-29.123656405046773</v>
      </c>
      <c r="AA16" s="44">
        <f>((((P16/1000)+1)/((SMOW!$AA$4/1000)+1))-1)*1000</f>
        <v>-54.499536658298652</v>
      </c>
      <c r="AB16" s="44">
        <f>Z16*SMOW!$AN$6</f>
        <v>-30.026934922691613</v>
      </c>
      <c r="AC16" s="44">
        <f>AA16*SMOW!$AN$12</f>
        <v>-56.124685766045808</v>
      </c>
      <c r="AD16" s="44">
        <f t="shared" si="0"/>
        <v>-30.486975831783251</v>
      </c>
      <c r="AE16" s="44">
        <f t="shared" si="0"/>
        <v>-57.761203939567785</v>
      </c>
      <c r="AF16" s="44">
        <f>(AD16-SMOW!AN$14*AE16)</f>
        <v>1.0939848308542111E-2</v>
      </c>
      <c r="AG16" s="45">
        <f t="shared" si="1"/>
        <v>10.939848308542111</v>
      </c>
      <c r="AH16" s="2">
        <f>AVERAGE(AG14:AG16)</f>
        <v>15.627451861977448</v>
      </c>
      <c r="AI16">
        <f>STDEV(AG14:AG16)</f>
        <v>4.0804555442619028</v>
      </c>
    </row>
    <row r="17" spans="1:40" x14ac:dyDescent="0.25">
      <c r="V17" s="14"/>
      <c r="X17" s="66"/>
      <c r="Z17" s="44"/>
      <c r="AA17" s="44"/>
      <c r="AB17" s="44"/>
      <c r="AC17" s="44"/>
      <c r="AD17" s="44"/>
      <c r="AE17" s="44"/>
      <c r="AF17" s="44"/>
      <c r="AG17" s="45"/>
      <c r="AH17" s="2"/>
    </row>
    <row r="18" spans="1:40" x14ac:dyDescent="0.25">
      <c r="A18">
        <v>5518</v>
      </c>
      <c r="B18" t="s">
        <v>159</v>
      </c>
      <c r="C18" t="s">
        <v>61</v>
      </c>
      <c r="D18" t="s">
        <v>24</v>
      </c>
      <c r="E18" t="s">
        <v>301</v>
      </c>
      <c r="F18">
        <v>-28.218470317533001</v>
      </c>
      <c r="G18">
        <v>-28.6242640963418</v>
      </c>
      <c r="H18">
        <v>5.4366942646449801E-3</v>
      </c>
      <c r="I18">
        <v>-52.7046815030643</v>
      </c>
      <c r="J18">
        <v>-54.1443882488512</v>
      </c>
      <c r="K18">
        <v>2.9764068311572099E-3</v>
      </c>
      <c r="L18">
        <v>-3.60271009483248E-2</v>
      </c>
      <c r="M18">
        <v>5.5373301966616896E-3</v>
      </c>
      <c r="N18">
        <v>-38.125774836714797</v>
      </c>
      <c r="O18">
        <v>5.3812672123557097E-3</v>
      </c>
      <c r="P18">
        <v>-71.552172403277694</v>
      </c>
      <c r="Q18">
        <v>2.9171879164543199E-3</v>
      </c>
      <c r="R18">
        <v>-103.11175333801999</v>
      </c>
      <c r="S18">
        <v>0.15684060809669301</v>
      </c>
      <c r="T18">
        <v>-40.9355227592891</v>
      </c>
      <c r="U18">
        <v>6.124217522283E-2</v>
      </c>
      <c r="V18" s="14">
        <v>45607.753634259258</v>
      </c>
      <c r="W18">
        <v>2.5</v>
      </c>
      <c r="X18">
        <v>4.7175508398353298E-3</v>
      </c>
      <c r="Y18">
        <v>3.0010642509014202E-3</v>
      </c>
      <c r="Z18" s="96">
        <f>((((N18/1000)+1)/((SMOW!$Z$4/1000)+1))-1)*1000</f>
        <v>-28.079786286314466</v>
      </c>
      <c r="AA18" s="96">
        <f>((((P18/1000)+1)/((SMOW!$AA$4/1000)+1))-1)*1000</f>
        <v>-52.504249336650318</v>
      </c>
      <c r="AB18" s="96">
        <f>Z18*SMOW!$AN$6</f>
        <v>-28.950688874222035</v>
      </c>
      <c r="AC18" s="96">
        <f>AA18*SMOW!$AN$12</f>
        <v>-54.069899967725888</v>
      </c>
      <c r="AD18" s="96">
        <f t="shared" si="0"/>
        <v>-29.378028122618769</v>
      </c>
      <c r="AE18" s="96">
        <f t="shared" si="0"/>
        <v>-55.586602689570064</v>
      </c>
      <c r="AF18" s="96">
        <f>(AD18-SMOW!AN$14*AE18)</f>
        <v>-2.8301902525772249E-2</v>
      </c>
      <c r="AG18" s="97">
        <f t="shared" si="1"/>
        <v>-28.301902525772249</v>
      </c>
      <c r="AK18" s="94"/>
      <c r="AM18" s="94"/>
      <c r="AN18" s="94"/>
    </row>
    <row r="19" spans="1:40" x14ac:dyDescent="0.25">
      <c r="A19">
        <v>5519</v>
      </c>
      <c r="B19" t="s">
        <v>159</v>
      </c>
      <c r="C19" t="s">
        <v>61</v>
      </c>
      <c r="D19" t="s">
        <v>24</v>
      </c>
      <c r="E19" t="s">
        <v>303</v>
      </c>
      <c r="F19">
        <v>-28.5985265225403</v>
      </c>
      <c r="G19">
        <v>-29.015432743355699</v>
      </c>
      <c r="H19">
        <v>5.07078018911814E-3</v>
      </c>
      <c r="I19">
        <v>-53.436890587884903</v>
      </c>
      <c r="J19">
        <v>-54.917634946769702</v>
      </c>
      <c r="K19">
        <v>6.78515706597199E-3</v>
      </c>
      <c r="L19">
        <v>-1.8921491461279999E-2</v>
      </c>
      <c r="M19">
        <v>5.2562537734111396E-3</v>
      </c>
      <c r="N19">
        <v>-38.5019563719096</v>
      </c>
      <c r="O19">
        <v>5.0190836277513697E-3</v>
      </c>
      <c r="P19">
        <v>-72.269813376345098</v>
      </c>
      <c r="Q19">
        <v>6.65015884148994E-3</v>
      </c>
      <c r="R19">
        <v>-103.51038582840999</v>
      </c>
      <c r="S19">
        <v>0.179426328202449</v>
      </c>
      <c r="T19">
        <v>-26.925478440310702</v>
      </c>
      <c r="U19">
        <v>7.0633160681849605E-2</v>
      </c>
      <c r="V19" s="14">
        <v>45608.491875</v>
      </c>
      <c r="W19">
        <v>2.5</v>
      </c>
      <c r="X19">
        <v>0.157319549914198</v>
      </c>
      <c r="Y19">
        <v>0.162785573916889</v>
      </c>
      <c r="Z19" s="96">
        <f>((((N19/1000)+1)/((SMOW!$Z$4/1000)+1))-1)*1000</f>
        <v>-28.459896729568722</v>
      </c>
      <c r="AA19" s="96">
        <f>((((P19/1000)+1)/((SMOW!$AA$4/1000)+1))-1)*1000</f>
        <v>-53.236613344914915</v>
      </c>
      <c r="AB19" s="96">
        <f>Z19*SMOW!$AN$6</f>
        <v>-29.342588551388022</v>
      </c>
      <c r="AC19" s="96">
        <f>AA19*SMOW!$AN$12</f>
        <v>-54.824102706878044</v>
      </c>
      <c r="AD19" s="96">
        <f t="shared" si="0"/>
        <v>-29.7816932878379</v>
      </c>
      <c r="AE19" s="96">
        <f t="shared" si="0"/>
        <v>-56.38423410759227</v>
      </c>
      <c r="AF19" s="96">
        <f>(AD19-SMOW!AN$14*AE19)</f>
        <v>-1.0817679029180738E-2</v>
      </c>
      <c r="AG19" s="97">
        <f t="shared" si="1"/>
        <v>-10.817679029180738</v>
      </c>
      <c r="AK19" s="94"/>
      <c r="AM19" s="94"/>
      <c r="AN19" s="94"/>
    </row>
    <row r="20" spans="1:40" x14ac:dyDescent="0.25">
      <c r="A20">
        <v>5520</v>
      </c>
      <c r="B20" t="s">
        <v>159</v>
      </c>
      <c r="C20" t="s">
        <v>61</v>
      </c>
      <c r="D20" t="s">
        <v>24</v>
      </c>
      <c r="E20" t="s">
        <v>304</v>
      </c>
      <c r="F20">
        <v>-28.757624497481299</v>
      </c>
      <c r="G20">
        <v>-29.179228048830499</v>
      </c>
      <c r="H20">
        <v>5.05051299784956E-3</v>
      </c>
      <c r="I20">
        <v>-53.722925904575597</v>
      </c>
      <c r="J20">
        <v>-55.219862865204902</v>
      </c>
      <c r="K20">
        <v>3.1442854309515801E-3</v>
      </c>
      <c r="L20">
        <v>-2.3140456002292899E-2</v>
      </c>
      <c r="M20">
        <v>4.43412332918684E-3</v>
      </c>
      <c r="N20">
        <v>-38.659432344334597</v>
      </c>
      <c r="O20">
        <v>4.99902306032714E-3</v>
      </c>
      <c r="P20">
        <v>-72.550157703200597</v>
      </c>
      <c r="Q20">
        <v>3.08172638532933E-3</v>
      </c>
      <c r="R20">
        <v>-104.478637007733</v>
      </c>
      <c r="S20">
        <v>0.13776095704198099</v>
      </c>
      <c r="T20">
        <v>-21.994863466010099</v>
      </c>
      <c r="U20">
        <v>7.2850578044764899E-2</v>
      </c>
      <c r="V20" s="14">
        <v>45608.580393518518</v>
      </c>
      <c r="W20">
        <v>2.5</v>
      </c>
      <c r="X20">
        <v>2.4747481925831002E-3</v>
      </c>
      <c r="Y20">
        <v>4.3438602382022996E-3</v>
      </c>
      <c r="Z20" s="96">
        <f>((((N20/1000)+1)/((SMOW!$Z$4/1000)+1))-1)*1000</f>
        <v>-28.619017409560076</v>
      </c>
      <c r="AA20" s="96">
        <f>((((P20/1000)+1)/((SMOW!$AA$4/1000)+1))-1)*1000</f>
        <v>-53.522709181991424</v>
      </c>
      <c r="AB20" s="96">
        <f>Z20*SMOW!$AN$6</f>
        <v>-29.506644404695194</v>
      </c>
      <c r="AC20" s="96">
        <f>AA20*SMOW!$AN$12</f>
        <v>-55.118729779683584</v>
      </c>
      <c r="AD20" s="96">
        <f t="shared" si="0"/>
        <v>-29.950722769198155</v>
      </c>
      <c r="AE20" s="96">
        <f t="shared" si="0"/>
        <v>-56.695999360258689</v>
      </c>
      <c r="AF20" s="96">
        <f>(AD20-SMOW!AN$14*AE20)</f>
        <v>-1.523510698156727E-2</v>
      </c>
      <c r="AG20" s="97">
        <f t="shared" si="1"/>
        <v>-15.23510698156727</v>
      </c>
      <c r="AK20" s="94"/>
      <c r="AM20" s="94"/>
      <c r="AN20" s="94"/>
    </row>
    <row r="21" spans="1:40" x14ac:dyDescent="0.25">
      <c r="A21">
        <v>5521</v>
      </c>
      <c r="B21" t="s">
        <v>159</v>
      </c>
      <c r="C21" t="s">
        <v>61</v>
      </c>
      <c r="D21" t="s">
        <v>24</v>
      </c>
      <c r="E21" t="s">
        <v>305</v>
      </c>
      <c r="F21">
        <v>-29.084446380789799</v>
      </c>
      <c r="G21">
        <v>-29.515783265438799</v>
      </c>
      <c r="H21">
        <v>3.9718937599563398E-3</v>
      </c>
      <c r="I21">
        <v>-54.323023204505397</v>
      </c>
      <c r="J21">
        <v>-55.854230497127901</v>
      </c>
      <c r="K21">
        <v>2.0782957189799801E-3</v>
      </c>
      <c r="L21">
        <v>-2.4749562955331501E-2</v>
      </c>
      <c r="M21">
        <v>4.1589145374313101E-3</v>
      </c>
      <c r="N21">
        <v>-38.982922281292403</v>
      </c>
      <c r="O21">
        <v>3.9314003364906997E-3</v>
      </c>
      <c r="P21">
        <v>-73.138315401847805</v>
      </c>
      <c r="Q21">
        <v>2.0369457208478802E-3</v>
      </c>
      <c r="R21">
        <v>-105.24426563462001</v>
      </c>
      <c r="S21">
        <v>0.13422489860275799</v>
      </c>
      <c r="T21">
        <v>-23.9265220081253</v>
      </c>
      <c r="U21">
        <v>7.0922972729493897E-2</v>
      </c>
      <c r="V21" s="14">
        <v>45608.665891203702</v>
      </c>
      <c r="W21">
        <v>2.5</v>
      </c>
      <c r="X21">
        <v>5.7794555984824296E-3</v>
      </c>
      <c r="Y21">
        <v>7.5295731529990504E-3</v>
      </c>
      <c r="Z21" s="96">
        <f>((((N21/1000)+1)/((SMOW!$Z$4/1000)+1))-1)*1000</f>
        <v>-28.945885933985839</v>
      </c>
      <c r="AA21" s="96">
        <f>((((P21/1000)+1)/((SMOW!$AA$4/1000)+1))-1)*1000</f>
        <v>-54.122933452676271</v>
      </c>
      <c r="AB21" s="96">
        <f>Z21*SMOW!$AN$6</f>
        <v>-29.843650849720682</v>
      </c>
      <c r="AC21" s="96">
        <f>AA21*SMOW!$AN$12</f>
        <v>-55.736852439928469</v>
      </c>
      <c r="AD21" s="96">
        <f t="shared" si="0"/>
        <v>-30.298035782555473</v>
      </c>
      <c r="AE21" s="96">
        <f t="shared" si="0"/>
        <v>-57.35039367388076</v>
      </c>
      <c r="AF21" s="96">
        <f>(AD21-SMOW!AN$14*AE21)</f>
        <v>-1.7027922746429169E-2</v>
      </c>
      <c r="AG21" s="97">
        <f t="shared" si="1"/>
        <v>-17.027922746429169</v>
      </c>
      <c r="AH21" s="2">
        <f>AVERAGE(AG18:AG21)</f>
        <v>-17.845652820737357</v>
      </c>
      <c r="AI21">
        <f>STDEV(AG18:AG21)</f>
        <v>7.4433237549203648</v>
      </c>
      <c r="AK21" s="94"/>
      <c r="AM21" s="94"/>
      <c r="AN21" s="94"/>
    </row>
    <row r="22" spans="1:40" x14ac:dyDescent="0.25">
      <c r="V22" s="14"/>
      <c r="Z22" s="44"/>
      <c r="AA22" s="44"/>
      <c r="AB22" s="44"/>
      <c r="AC22" s="44"/>
      <c r="AD22" s="44"/>
      <c r="AE22" s="44"/>
      <c r="AF22" s="44"/>
      <c r="AG22" s="45"/>
    </row>
    <row r="23" spans="1:40" x14ac:dyDescent="0.25">
      <c r="V23" s="14"/>
      <c r="Z23" s="44"/>
      <c r="AA23" s="44"/>
      <c r="AB23" s="44"/>
      <c r="AC23" s="44"/>
      <c r="AD23" s="44"/>
      <c r="AE23" s="44"/>
      <c r="AF23" s="44"/>
      <c r="AG23" s="45"/>
    </row>
    <row r="24" spans="1:40" x14ac:dyDescent="0.25">
      <c r="V24" s="14"/>
      <c r="Z24" s="44"/>
      <c r="AA24" s="44"/>
      <c r="AB24" s="44"/>
      <c r="AC24" s="44"/>
      <c r="AD24" s="44"/>
      <c r="AE24" s="44"/>
      <c r="AF24" s="44"/>
      <c r="AG24" s="45"/>
    </row>
    <row r="25" spans="1:40" x14ac:dyDescent="0.25">
      <c r="V25" s="14"/>
      <c r="Z25" s="75"/>
      <c r="AA25" s="75"/>
      <c r="AB25" s="75"/>
      <c r="AC25" s="75"/>
      <c r="AD25" s="75"/>
      <c r="AE25" s="75"/>
      <c r="AF25" s="44"/>
      <c r="AG25" s="45"/>
    </row>
    <row r="26" spans="1:40" x14ac:dyDescent="0.25">
      <c r="B26" s="20"/>
      <c r="F26" s="16"/>
      <c r="G26" s="16"/>
      <c r="H26" s="16"/>
      <c r="I26" s="16"/>
      <c r="J26" s="16"/>
      <c r="K26" s="16"/>
      <c r="L26" s="15"/>
      <c r="M26" s="15"/>
      <c r="X26" s="15"/>
      <c r="Y26" s="18" t="s">
        <v>35</v>
      </c>
      <c r="Z26" s="16">
        <f t="shared" ref="Z26:AG26" si="2">AVERAGE(Z4:Z25)</f>
        <v>-28.805246068344342</v>
      </c>
      <c r="AA26" s="16">
        <f t="shared" si="2"/>
        <v>-53.892939323420961</v>
      </c>
      <c r="AB26" s="16">
        <f t="shared" si="2"/>
        <v>-29.698648998496353</v>
      </c>
      <c r="AC26" s="16">
        <f t="shared" si="2"/>
        <v>-55.499999999999993</v>
      </c>
      <c r="AD26" s="16">
        <f t="shared" si="2"/>
        <v>-30.148635124672762</v>
      </c>
      <c r="AE26" s="16">
        <f t="shared" si="2"/>
        <v>-57.099787569963496</v>
      </c>
      <c r="AF26" s="16">
        <f t="shared" si="2"/>
        <v>5.2712267962430239E-5</v>
      </c>
      <c r="AG26" s="16">
        <f t="shared" si="2"/>
        <v>5.2712267962430233E-2</v>
      </c>
      <c r="AH26" s="18" t="s">
        <v>35</v>
      </c>
    </row>
    <row r="27" spans="1:40" x14ac:dyDescent="0.25">
      <c r="Y27" s="15"/>
      <c r="Z27" s="15"/>
      <c r="AA27" s="15"/>
      <c r="AB27" s="15"/>
      <c r="AC27" s="15"/>
      <c r="AF27" s="15"/>
      <c r="AG27" s="2">
        <f>STDEV(AG4:AG25)</f>
        <v>15.464389616042707</v>
      </c>
      <c r="AH27" s="18" t="s">
        <v>73</v>
      </c>
    </row>
    <row r="29" spans="1:40" x14ac:dyDescent="0.25">
      <c r="A29" s="17"/>
    </row>
    <row r="30" spans="1:40" x14ac:dyDescent="0.25">
      <c r="A30" t="s">
        <v>81</v>
      </c>
    </row>
    <row r="31" spans="1:40" x14ac:dyDescent="0.25">
      <c r="B31" s="20"/>
      <c r="C31" s="42"/>
      <c r="D31" s="42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4"/>
      <c r="W31" s="19"/>
      <c r="X31" s="15"/>
      <c r="Y31" s="15"/>
      <c r="Z31" s="16"/>
      <c r="AA31" s="16"/>
      <c r="AB31" s="16"/>
      <c r="AC31" s="16"/>
      <c r="AD31" s="16"/>
      <c r="AE31" s="16"/>
      <c r="AF31" s="15"/>
      <c r="AG31" s="2"/>
    </row>
    <row r="32" spans="1:40" x14ac:dyDescent="0.25">
      <c r="B32" s="20"/>
      <c r="C32" s="42"/>
      <c r="D32" s="42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4"/>
      <c r="X32" s="15"/>
      <c r="Y32" s="15"/>
      <c r="Z32" s="16"/>
      <c r="AA32" s="16"/>
      <c r="AB32" s="16"/>
      <c r="AC32" s="16"/>
      <c r="AD32" s="16"/>
      <c r="AE32" s="16"/>
      <c r="AF32" s="15"/>
      <c r="AG32" s="2"/>
    </row>
    <row r="33" spans="1:37" x14ac:dyDescent="0.25">
      <c r="B33" s="20"/>
      <c r="C33" s="42"/>
      <c r="D33" s="42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4"/>
      <c r="X33" s="15"/>
      <c r="Y33" s="15"/>
      <c r="Z33" s="16"/>
      <c r="AA33" s="16"/>
      <c r="AB33" s="16"/>
      <c r="AC33" s="16"/>
      <c r="AD33" s="16"/>
      <c r="AE33" s="16"/>
      <c r="AF33" s="15"/>
      <c r="AG33" s="2"/>
    </row>
    <row r="34" spans="1:37" x14ac:dyDescent="0.25">
      <c r="B34" s="20"/>
      <c r="C34" s="42"/>
      <c r="D34" s="42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4"/>
      <c r="X34" s="15"/>
      <c r="Y34" s="15"/>
      <c r="Z34" s="16"/>
      <c r="AA34" s="16"/>
      <c r="AB34" s="16"/>
      <c r="AC34" s="16"/>
      <c r="AD34" s="16"/>
      <c r="AE34" s="16"/>
      <c r="AF34" s="15"/>
      <c r="AG34" s="2"/>
      <c r="AH34" s="2"/>
      <c r="AI34" s="2"/>
    </row>
    <row r="35" spans="1:37" x14ac:dyDescent="0.25">
      <c r="B35" s="20"/>
      <c r="C35" s="42"/>
      <c r="D35" s="42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4"/>
      <c r="X35" s="15"/>
      <c r="Y35" s="15"/>
      <c r="Z35" s="16"/>
      <c r="AA35" s="16"/>
      <c r="AB35" s="16"/>
      <c r="AC35" s="16"/>
      <c r="AD35" s="16"/>
      <c r="AE35" s="16"/>
      <c r="AF35" s="15"/>
      <c r="AG35" s="2"/>
    </row>
    <row r="36" spans="1:37" x14ac:dyDescent="0.25">
      <c r="B36" s="20"/>
      <c r="C36" s="42"/>
      <c r="D36" s="42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4"/>
      <c r="X36" s="15"/>
      <c r="Y36" s="15"/>
      <c r="Z36" s="16"/>
      <c r="AA36" s="16"/>
      <c r="AB36" s="16"/>
      <c r="AC36" s="16"/>
      <c r="AD36" s="16"/>
      <c r="AE36" s="16"/>
      <c r="AF36" s="15"/>
      <c r="AG36" s="2"/>
    </row>
    <row r="37" spans="1:37" x14ac:dyDescent="0.25">
      <c r="B37" s="20"/>
      <c r="C37" s="42"/>
      <c r="D37" s="42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4"/>
      <c r="X37" s="15"/>
      <c r="Y37" s="15"/>
      <c r="Z37" s="16"/>
      <c r="AA37" s="16"/>
      <c r="AB37" s="16"/>
      <c r="AC37" s="16"/>
      <c r="AD37" s="16"/>
      <c r="AE37" s="16"/>
      <c r="AF37" s="15"/>
      <c r="AG37" s="2"/>
    </row>
    <row r="38" spans="1:37" s="20" customFormat="1" x14ac:dyDescent="0.25">
      <c r="A38" s="46"/>
      <c r="C38" s="42"/>
      <c r="D38" s="42"/>
      <c r="E38" s="42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14"/>
      <c r="W38" s="47"/>
      <c r="X38" s="47"/>
      <c r="Y38" s="47"/>
      <c r="Z38" s="48"/>
      <c r="AA38" s="48"/>
      <c r="AB38" s="48"/>
      <c r="AC38" s="48"/>
      <c r="AD38" s="48"/>
      <c r="AE38" s="48"/>
      <c r="AF38" s="47"/>
      <c r="AG38" s="49"/>
      <c r="AH38" s="45"/>
      <c r="AI38" s="45"/>
    </row>
    <row r="39" spans="1:37" s="20" customFormat="1" x14ac:dyDescent="0.25">
      <c r="A39" s="46"/>
      <c r="C39" s="42"/>
      <c r="D39" s="42"/>
      <c r="E39" s="42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14"/>
      <c r="W39" s="47"/>
      <c r="X39" s="47"/>
      <c r="Y39" s="47"/>
      <c r="Z39" s="48"/>
      <c r="AA39" s="48"/>
      <c r="AB39" s="48"/>
      <c r="AC39" s="48"/>
      <c r="AD39" s="48"/>
      <c r="AE39" s="48"/>
      <c r="AF39" s="47"/>
      <c r="AG39" s="49"/>
    </row>
    <row r="40" spans="1:37" s="20" customFormat="1" x14ac:dyDescent="0.25">
      <c r="A40" s="46"/>
      <c r="C40" s="42"/>
      <c r="D40" s="42"/>
      <c r="E40" s="42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14"/>
      <c r="W40" s="47"/>
      <c r="X40" s="47"/>
      <c r="Y40" s="47"/>
      <c r="Z40" s="48"/>
      <c r="AA40" s="48"/>
      <c r="AB40" s="48"/>
      <c r="AC40" s="48"/>
      <c r="AD40" s="48"/>
      <c r="AE40" s="48"/>
      <c r="AF40" s="47"/>
      <c r="AG40" s="49"/>
    </row>
    <row r="41" spans="1:37" s="20" customFormat="1" x14ac:dyDescent="0.25">
      <c r="A41" s="46"/>
      <c r="C41" s="42"/>
      <c r="D41" s="42"/>
      <c r="E41" s="42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14"/>
      <c r="W41" s="47"/>
      <c r="X41" s="47"/>
      <c r="Y41" s="47"/>
      <c r="Z41" s="48"/>
      <c r="AA41" s="48"/>
      <c r="AB41" s="48"/>
      <c r="AC41" s="48"/>
      <c r="AD41" s="48"/>
      <c r="AE41" s="48"/>
      <c r="AF41" s="47"/>
      <c r="AG41" s="49"/>
      <c r="AH41" s="44"/>
      <c r="AI41" s="45"/>
      <c r="AJ41" s="45"/>
      <c r="AK41" s="45"/>
    </row>
    <row r="42" spans="1:37" x14ac:dyDescent="0.25">
      <c r="B42" s="20"/>
      <c r="C42" s="42"/>
      <c r="D42" s="42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4"/>
      <c r="X42" s="15"/>
      <c r="Y42" s="15"/>
      <c r="Z42" s="16"/>
      <c r="AA42" s="16"/>
      <c r="AB42" s="16"/>
      <c r="AC42" s="16"/>
      <c r="AD42" s="16"/>
      <c r="AE42" s="16"/>
      <c r="AF42" s="15"/>
      <c r="AG42" s="2"/>
    </row>
    <row r="43" spans="1:37" x14ac:dyDescent="0.25">
      <c r="B43" s="20"/>
      <c r="C43" s="42"/>
      <c r="D43" s="42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4"/>
      <c r="X43" s="15"/>
      <c r="Y43" s="15"/>
      <c r="Z43" s="16"/>
      <c r="AA43" s="16"/>
      <c r="AB43" s="16"/>
      <c r="AC43" s="16"/>
      <c r="AD43" s="16"/>
      <c r="AE43" s="16"/>
      <c r="AF43" s="15"/>
      <c r="AG43" s="2"/>
    </row>
    <row r="44" spans="1:37" x14ac:dyDescent="0.25">
      <c r="B44" s="20"/>
      <c r="C44" s="42"/>
      <c r="D44" s="4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4"/>
      <c r="X44" s="15"/>
      <c r="Y44" s="15"/>
      <c r="Z44" s="16"/>
      <c r="AA44" s="16"/>
      <c r="AB44" s="16"/>
      <c r="AC44" s="16"/>
      <c r="AD44" s="16"/>
      <c r="AE44" s="16"/>
      <c r="AF44" s="15"/>
      <c r="AG44" s="2"/>
    </row>
    <row r="45" spans="1:37" x14ac:dyDescent="0.25">
      <c r="B45" s="20"/>
      <c r="C45" s="42"/>
      <c r="D45" s="42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4"/>
      <c r="X45" s="15"/>
      <c r="Y45" s="15"/>
      <c r="Z45" s="16"/>
      <c r="AA45" s="16"/>
      <c r="AB45" s="16"/>
      <c r="AC45" s="16"/>
      <c r="AD45" s="16"/>
      <c r="AE45" s="16"/>
      <c r="AF45" s="15"/>
      <c r="AG45" s="2"/>
    </row>
    <row r="50" spans="2:35" x14ac:dyDescent="0.25">
      <c r="B50" s="20"/>
      <c r="C50" s="42"/>
      <c r="D50" s="4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4"/>
      <c r="X50" s="15"/>
      <c r="Y50" s="15"/>
      <c r="Z50" s="16"/>
      <c r="AA50" s="16"/>
      <c r="AB50" s="16"/>
      <c r="AC50" s="16"/>
      <c r="AD50" s="16"/>
      <c r="AE50" s="16"/>
      <c r="AF50" s="15"/>
      <c r="AG50" s="2"/>
      <c r="AH50" s="51"/>
      <c r="AI50" s="53"/>
    </row>
    <row r="51" spans="2:35" x14ac:dyDescent="0.25">
      <c r="B51" s="20"/>
      <c r="C51" s="42"/>
      <c r="D51" s="4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4"/>
      <c r="X51" s="15"/>
      <c r="Y51" s="15"/>
      <c r="Z51" s="16"/>
      <c r="AA51" s="16"/>
      <c r="AB51" s="16"/>
      <c r="AC51" s="16"/>
      <c r="AD51" s="16"/>
      <c r="AE51" s="16"/>
      <c r="AF51" s="15"/>
      <c r="AG51" s="2"/>
      <c r="AH51" s="54"/>
      <c r="AI51" s="39"/>
    </row>
    <row r="52" spans="2:35" x14ac:dyDescent="0.25">
      <c r="B52" s="20"/>
      <c r="C52" s="42"/>
      <c r="D52" s="4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4"/>
      <c r="X52" s="15"/>
      <c r="Y52" s="15"/>
      <c r="Z52" s="16"/>
      <c r="AA52" s="16"/>
      <c r="AB52" s="16"/>
      <c r="AC52" s="16"/>
      <c r="AD52" s="16"/>
      <c r="AE52" s="16"/>
      <c r="AF52" s="15"/>
      <c r="AG52" s="2"/>
    </row>
    <row r="53" spans="2:35" x14ac:dyDescent="0.25">
      <c r="B53" s="20"/>
      <c r="C53" s="42"/>
      <c r="D53" s="42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4"/>
      <c r="X53" s="15"/>
      <c r="Y53" s="15"/>
      <c r="Z53" s="16"/>
      <c r="AA53" s="16"/>
      <c r="AB53" s="16"/>
      <c r="AC53" s="16"/>
      <c r="AD53" s="16"/>
      <c r="AE53" s="16"/>
      <c r="AF53" s="15"/>
      <c r="AG53" s="2"/>
    </row>
    <row r="54" spans="2:35" x14ac:dyDescent="0.25">
      <c r="B54" s="20"/>
      <c r="C54" s="42"/>
      <c r="D54" s="42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4"/>
      <c r="X54" s="15"/>
      <c r="Y54" s="15"/>
      <c r="Z54" s="16"/>
      <c r="AA54" s="16"/>
      <c r="AB54" s="16"/>
      <c r="AC54" s="16"/>
      <c r="AD54" s="16"/>
      <c r="AE54" s="16"/>
      <c r="AF54" s="15"/>
      <c r="AG54" s="2"/>
    </row>
    <row r="55" spans="2:35" x14ac:dyDescent="0.25">
      <c r="B55" s="20"/>
      <c r="C55" s="42"/>
      <c r="D55" s="42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4"/>
      <c r="X55" s="15"/>
      <c r="Y55" s="15"/>
      <c r="Z55" s="16"/>
      <c r="AA55" s="16"/>
      <c r="AB55" s="16"/>
      <c r="AC55" s="16"/>
      <c r="AD55" s="16"/>
      <c r="AE55" s="16"/>
      <c r="AF55" s="15"/>
      <c r="AG55" s="2"/>
      <c r="AH55" s="55"/>
      <c r="AI55" s="55"/>
    </row>
    <row r="56" spans="2:35" x14ac:dyDescent="0.25">
      <c r="B56" s="20"/>
      <c r="C56" s="42"/>
      <c r="D56" s="42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4"/>
      <c r="W56" s="19"/>
      <c r="X56" s="15"/>
      <c r="Y56" s="15"/>
      <c r="Z56" s="16"/>
      <c r="AA56" s="16"/>
      <c r="AB56" s="16"/>
      <c r="AC56" s="16"/>
      <c r="AD56" s="16"/>
      <c r="AE56" s="16"/>
      <c r="AF56" s="15"/>
      <c r="AG56" s="2"/>
      <c r="AH56" s="56"/>
      <c r="AI56" s="56"/>
    </row>
    <row r="57" spans="2:35" x14ac:dyDescent="0.25">
      <c r="B57" s="20"/>
      <c r="C57" s="42"/>
      <c r="D57" s="42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4"/>
      <c r="W57" s="19"/>
      <c r="X57" s="15"/>
      <c r="Y57" s="15"/>
      <c r="Z57" s="16"/>
      <c r="AA57" s="16"/>
      <c r="AB57" s="16"/>
      <c r="AC57" s="16"/>
      <c r="AD57" s="16"/>
      <c r="AE57" s="16"/>
      <c r="AF57" s="15"/>
      <c r="AG57" s="2"/>
      <c r="AH57" s="2"/>
      <c r="AI57" s="2"/>
    </row>
    <row r="58" spans="2:35" x14ac:dyDescent="0.25">
      <c r="B58" s="20"/>
      <c r="C58" s="42"/>
      <c r="D58" s="42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4"/>
      <c r="W58" s="19"/>
      <c r="X58" s="15"/>
      <c r="Y58" s="15"/>
      <c r="Z58" s="16"/>
      <c r="AA58" s="16"/>
      <c r="AB58" s="16"/>
      <c r="AC58" s="16"/>
      <c r="AD58" s="16"/>
      <c r="AE58" s="16"/>
      <c r="AF58" s="15"/>
      <c r="AG58" s="2"/>
    </row>
  </sheetData>
  <dataValidations count="2">
    <dataValidation type="list" allowBlank="1" showInputMessage="1" showErrorMessage="1" sqref="D50:D58 D31:D45 D4:D25">
      <formula1>INDIRECT(C4)</formula1>
    </dataValidation>
    <dataValidation type="list" allowBlank="1" showInputMessage="1" showErrorMessage="1" sqref="C50:C58 C31:C45 C4:C25">
      <formula1>Type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tabSelected="1" workbookViewId="0">
      <pane xSplit="5" ySplit="1" topLeftCell="AB2" activePane="bottomRight" state="frozen"/>
      <selection pane="topRight" activeCell="F1" sqref="F1"/>
      <selection pane="bottomLeft" activeCell="A2" sqref="A2"/>
      <selection pane="bottomRight" activeCell="E28" sqref="E28"/>
    </sheetView>
  </sheetViews>
  <sheetFormatPr defaultColWidth="8.85546875" defaultRowHeight="15" x14ac:dyDescent="0.25"/>
  <cols>
    <col min="1" max="1" width="9.42578125" bestFit="1" customWidth="1"/>
    <col min="2" max="2" width="7" style="20" customWidth="1"/>
    <col min="3" max="3" width="13.42578125" style="42" customWidth="1"/>
    <col min="4" max="4" width="12.7109375" style="42" customWidth="1"/>
    <col min="5" max="5" width="41.42578125" customWidth="1"/>
    <col min="6" max="7" width="17" style="15" bestFit="1" customWidth="1"/>
    <col min="8" max="8" width="16.28515625" style="15" bestFit="1" customWidth="1"/>
    <col min="9" max="10" width="18.140625" style="15" bestFit="1" customWidth="1"/>
    <col min="11" max="11" width="16.28515625" style="15" bestFit="1" customWidth="1"/>
    <col min="12" max="12" width="17" style="15" bestFit="1" customWidth="1"/>
    <col min="13" max="13" width="16.28515625" style="15" bestFit="1" customWidth="1"/>
    <col min="14" max="14" width="18.140625" style="15" bestFit="1" customWidth="1"/>
    <col min="15" max="15" width="16.28515625" style="15" bestFit="1" customWidth="1"/>
    <col min="16" max="16" width="18.140625" style="15" bestFit="1" customWidth="1"/>
    <col min="17" max="17" width="16.28515625" style="15" bestFit="1" customWidth="1"/>
    <col min="18" max="18" width="18.140625" style="15" bestFit="1" customWidth="1"/>
    <col min="19" max="19" width="16.28515625" style="15" bestFit="1" customWidth="1"/>
    <col min="20" max="20" width="18.42578125" style="15" bestFit="1" customWidth="1"/>
    <col min="21" max="21" width="16.28515625" style="15" bestFit="1" customWidth="1"/>
    <col min="22" max="22" width="21.42578125" style="15" bestFit="1" customWidth="1"/>
    <col min="23" max="23" width="13.7109375" bestFit="1" customWidth="1"/>
    <col min="24" max="24" width="14.7109375" customWidth="1"/>
    <col min="25" max="25" width="14.42578125" customWidth="1"/>
    <col min="26" max="27" width="15.28515625" bestFit="1" customWidth="1"/>
    <col min="28" max="28" width="23.7109375" bestFit="1" customWidth="1"/>
    <col min="29" max="29" width="13.42578125" customWidth="1"/>
    <col min="30" max="30" width="11" customWidth="1"/>
    <col min="31" max="31" width="10.85546875" customWidth="1"/>
    <col min="32" max="32" width="10.7109375" customWidth="1"/>
    <col min="33" max="33" width="13.7109375" customWidth="1"/>
    <col min="34" max="34" width="8.42578125" customWidth="1"/>
    <col min="35" max="35" width="7.7109375" bestFit="1" customWidth="1"/>
    <col min="36" max="36" width="18.140625" customWidth="1"/>
    <col min="37" max="37" width="9.42578125" bestFit="1" customWidth="1"/>
    <col min="38" max="38" width="7.140625" bestFit="1" customWidth="1"/>
    <col min="39" max="39" width="10" bestFit="1" customWidth="1"/>
    <col min="40" max="40" width="11.85546875" bestFit="1" customWidth="1"/>
  </cols>
  <sheetData>
    <row r="1" spans="1:40" s="18" customFormat="1" x14ac:dyDescent="0.25">
      <c r="A1" s="59" t="s">
        <v>0</v>
      </c>
      <c r="B1" s="60" t="s">
        <v>78</v>
      </c>
      <c r="C1" s="57" t="s">
        <v>64</v>
      </c>
      <c r="D1" s="57" t="s">
        <v>57</v>
      </c>
      <c r="E1" s="18" t="s">
        <v>1</v>
      </c>
      <c r="F1" s="41" t="s">
        <v>2</v>
      </c>
      <c r="G1" s="41" t="s">
        <v>3</v>
      </c>
      <c r="H1" s="41" t="s">
        <v>4</v>
      </c>
      <c r="I1" s="41" t="s">
        <v>5</v>
      </c>
      <c r="J1" s="41" t="s">
        <v>6</v>
      </c>
      <c r="K1" s="41" t="s">
        <v>7</v>
      </c>
      <c r="L1" s="41" t="s">
        <v>8</v>
      </c>
      <c r="M1" s="41" t="s">
        <v>9</v>
      </c>
      <c r="N1" s="41" t="s">
        <v>10</v>
      </c>
      <c r="O1" s="41" t="s">
        <v>11</v>
      </c>
      <c r="P1" s="41" t="s">
        <v>12</v>
      </c>
      <c r="Q1" s="41" t="s">
        <v>13</v>
      </c>
      <c r="R1" s="41" t="s">
        <v>14</v>
      </c>
      <c r="S1" s="41" t="s">
        <v>15</v>
      </c>
      <c r="T1" s="41" t="s">
        <v>16</v>
      </c>
      <c r="U1" s="41" t="s">
        <v>17</v>
      </c>
      <c r="V1" s="41" t="s">
        <v>18</v>
      </c>
      <c r="W1" s="52" t="s">
        <v>19</v>
      </c>
      <c r="X1" s="50" t="s">
        <v>20</v>
      </c>
      <c r="Y1" s="41" t="s">
        <v>21</v>
      </c>
      <c r="Z1" s="5" t="s">
        <v>42</v>
      </c>
      <c r="AA1" s="5" t="s">
        <v>43</v>
      </c>
      <c r="AB1" s="5" t="s">
        <v>110</v>
      </c>
      <c r="AC1" s="5" t="s">
        <v>91</v>
      </c>
      <c r="AD1" s="18" t="s">
        <v>31</v>
      </c>
      <c r="AE1" s="18" t="s">
        <v>32</v>
      </c>
      <c r="AF1" s="18" t="s">
        <v>33</v>
      </c>
      <c r="AG1" s="18" t="s">
        <v>34</v>
      </c>
      <c r="AH1" s="63" t="s">
        <v>72</v>
      </c>
      <c r="AI1" s="57" t="s">
        <v>73</v>
      </c>
      <c r="AJ1" s="57" t="s">
        <v>80</v>
      </c>
      <c r="AK1" s="18" t="s">
        <v>112</v>
      </c>
      <c r="AL1" s="22" t="s">
        <v>113</v>
      </c>
      <c r="AM1" s="22" t="s">
        <v>114</v>
      </c>
      <c r="AN1" s="22" t="s">
        <v>115</v>
      </c>
    </row>
    <row r="2" spans="1:40" x14ac:dyDescent="0.25">
      <c r="A2">
        <v>5416</v>
      </c>
      <c r="B2" t="s">
        <v>159</v>
      </c>
      <c r="C2" t="s">
        <v>63</v>
      </c>
      <c r="D2" t="s">
        <v>98</v>
      </c>
      <c r="E2" t="s">
        <v>182</v>
      </c>
      <c r="F2">
        <v>16.046020397747</v>
      </c>
      <c r="G2">
        <v>15.9186434822574</v>
      </c>
      <c r="H2">
        <v>4.0855444216175898E-3</v>
      </c>
      <c r="I2">
        <v>31.0267862107656</v>
      </c>
      <c r="J2">
        <v>30.5551854605615</v>
      </c>
      <c r="K2">
        <v>1.5230505479362901E-3</v>
      </c>
      <c r="L2">
        <v>-0.214494440919103</v>
      </c>
      <c r="M2">
        <v>4.0811529172494502E-3</v>
      </c>
      <c r="N2">
        <v>5.6874397681352802</v>
      </c>
      <c r="O2">
        <v>4.0438923306122003E-3</v>
      </c>
      <c r="P2">
        <v>10.5133649032301</v>
      </c>
      <c r="Q2">
        <v>1.4927477682374101E-3</v>
      </c>
      <c r="R2">
        <v>10.5308071668445</v>
      </c>
      <c r="S2">
        <v>0.12441621297818201</v>
      </c>
      <c r="T2">
        <v>176.56835029234</v>
      </c>
      <c r="U2">
        <v>0.116071399646168</v>
      </c>
      <c r="V2" s="14">
        <v>45568.613541666666</v>
      </c>
      <c r="W2">
        <v>2.5</v>
      </c>
      <c r="X2">
        <v>3.2386167568511301E-3</v>
      </c>
      <c r="Y2">
        <v>2.7453524262881601E-3</v>
      </c>
      <c r="Z2" s="44">
        <f>((((N2/1000)+1)/((SMOW!$Z$4/1000)+1))-1)*1000</f>
        <v>16.19102146404461</v>
      </c>
      <c r="AA2" s="44">
        <f>((((P2/1000)+1)/((SMOW!$AA$4/1000)+1))-1)*1000</f>
        <v>31.244934583670947</v>
      </c>
      <c r="AB2" s="44">
        <f>Z2*SMOW!$AN$6</f>
        <v>16.69319061697637</v>
      </c>
      <c r="AC2" s="44">
        <f>AA2*SMOW!$AN$12</f>
        <v>32.176643010453304</v>
      </c>
      <c r="AD2" s="44">
        <f t="shared" ref="AD2:AE17" si="0">LN((AB2/1000)+1)*1000</f>
        <v>16.555390742347164</v>
      </c>
      <c r="AE2" s="44">
        <f t="shared" si="0"/>
        <v>31.669818119996197</v>
      </c>
      <c r="AF2" s="44">
        <f>(AD2-SMOW!AN$14*AE2)</f>
        <v>-0.16627322501082986</v>
      </c>
      <c r="AG2" s="45">
        <f t="shared" ref="AG2:AG18" si="1">AF2*1000</f>
        <v>-166.27322501082986</v>
      </c>
      <c r="AK2">
        <v>31</v>
      </c>
      <c r="AL2">
        <v>0</v>
      </c>
      <c r="AM2">
        <v>0</v>
      </c>
      <c r="AN2">
        <v>0</v>
      </c>
    </row>
    <row r="3" spans="1:40" x14ac:dyDescent="0.25">
      <c r="A3">
        <v>5417</v>
      </c>
      <c r="B3" t="s">
        <v>159</v>
      </c>
      <c r="C3" t="s">
        <v>63</v>
      </c>
      <c r="D3" t="s">
        <v>98</v>
      </c>
      <c r="E3" t="s">
        <v>184</v>
      </c>
      <c r="F3">
        <v>16.581946088944701</v>
      </c>
      <c r="G3">
        <v>16.445966355649599</v>
      </c>
      <c r="H3">
        <v>4.6471384654807801E-3</v>
      </c>
      <c r="I3">
        <v>32.025514527094899</v>
      </c>
      <c r="J3">
        <v>31.523390077457702</v>
      </c>
      <c r="K3">
        <v>1.7373711684563E-3</v>
      </c>
      <c r="L3">
        <v>-0.19838360524808099</v>
      </c>
      <c r="M3">
        <v>4.5462091762805499E-3</v>
      </c>
      <c r="N3">
        <v>6.2179017014200904</v>
      </c>
      <c r="O3">
        <v>4.5997609279230496E-3</v>
      </c>
      <c r="P3">
        <v>11.492222412128701</v>
      </c>
      <c r="Q3">
        <v>1.70280424233979E-3</v>
      </c>
      <c r="R3">
        <v>12.1860612554781</v>
      </c>
      <c r="S3">
        <v>0.15764901755843</v>
      </c>
      <c r="T3">
        <v>181.022718093365</v>
      </c>
      <c r="U3">
        <v>0.14086374433882101</v>
      </c>
      <c r="V3" s="14">
        <v>45568.741944444446</v>
      </c>
      <c r="W3">
        <v>2.5</v>
      </c>
      <c r="X3">
        <v>4.0211912984012999E-2</v>
      </c>
      <c r="Y3">
        <v>4.1782031911187997E-2</v>
      </c>
      <c r="Z3" s="44">
        <f>((((N3/1000)+1)/((SMOW!$Z$4/1000)+1))-1)*1000</f>
        <v>16.727023637798322</v>
      </c>
      <c r="AA3" s="44">
        <f>((((P3/1000)+1)/((SMOW!$AA$4/1000)+1))-1)*1000</f>
        <v>32.243874214546331</v>
      </c>
      <c r="AB3" s="44">
        <f>Z3*SMOW!$AN$6</f>
        <v>17.245817051167339</v>
      </c>
      <c r="AC3" s="44">
        <f>AA3*SMOW!$AN$12</f>
        <v>33.205370524847574</v>
      </c>
      <c r="AD3" s="44">
        <f t="shared" si="0"/>
        <v>17.098795874660702</v>
      </c>
      <c r="AE3" s="44">
        <f t="shared" si="0"/>
        <v>32.665980178853253</v>
      </c>
      <c r="AF3" s="44">
        <f>(AD3-SMOW!AN$14*AE3)</f>
        <v>-0.14884165977381514</v>
      </c>
      <c r="AG3" s="45">
        <f t="shared" si="1"/>
        <v>-148.84165977381514</v>
      </c>
      <c r="AK3">
        <v>31</v>
      </c>
      <c r="AL3">
        <v>0</v>
      </c>
      <c r="AM3">
        <v>0</v>
      </c>
      <c r="AN3">
        <v>0</v>
      </c>
    </row>
    <row r="4" spans="1:40" x14ac:dyDescent="0.25">
      <c r="A4">
        <v>5418</v>
      </c>
      <c r="B4" t="s">
        <v>159</v>
      </c>
      <c r="C4" t="s">
        <v>63</v>
      </c>
      <c r="D4" t="s">
        <v>98</v>
      </c>
      <c r="E4" t="s">
        <v>183</v>
      </c>
      <c r="F4">
        <v>16.473251336482999</v>
      </c>
      <c r="G4">
        <v>16.339038900643299</v>
      </c>
      <c r="H4">
        <v>4.3959133205862802E-3</v>
      </c>
      <c r="I4">
        <v>31.8339474836379</v>
      </c>
      <c r="J4">
        <v>31.337750465322198</v>
      </c>
      <c r="K4">
        <v>1.5942258798359501E-3</v>
      </c>
      <c r="L4">
        <v>-0.20729334504676</v>
      </c>
      <c r="M4">
        <v>4.5136887059905101E-3</v>
      </c>
      <c r="N4">
        <v>6.1103150910452104</v>
      </c>
      <c r="O4">
        <v>4.3510970212661901E-3</v>
      </c>
      <c r="P4">
        <v>11.304466807446801</v>
      </c>
      <c r="Q4">
        <v>1.5625069879794801E-3</v>
      </c>
      <c r="R4">
        <v>11.925292249676399</v>
      </c>
      <c r="S4">
        <v>0.177863693649321</v>
      </c>
      <c r="T4">
        <v>235.97121363334901</v>
      </c>
      <c r="U4">
        <v>0.103476702173275</v>
      </c>
      <c r="V4" s="14">
        <v>45568.86787037037</v>
      </c>
      <c r="W4">
        <v>2.5</v>
      </c>
      <c r="X4">
        <v>5.9073061958300102E-2</v>
      </c>
      <c r="Y4">
        <v>5.6740589247806998E-2</v>
      </c>
      <c r="Z4" s="44">
        <f>((((N4/1000)+1)/((SMOW!$Z$4/1000)+1))-1)*1000</f>
        <v>16.618313373386595</v>
      </c>
      <c r="AA4" s="44">
        <f>((((P4/1000)+1)/((SMOW!$AA$4/1000)+1))-1)*1000</f>
        <v>32.052266638642244</v>
      </c>
      <c r="AB4" s="44">
        <f>Z4*SMOW!$AN$6</f>
        <v>17.133735106870198</v>
      </c>
      <c r="AC4" s="44">
        <f>AA4*SMOW!$AN$12</f>
        <v>33.008049306220791</v>
      </c>
      <c r="AD4" s="44">
        <f t="shared" si="0"/>
        <v>16.988608034548228</v>
      </c>
      <c r="AE4" s="44">
        <f t="shared" si="0"/>
        <v>32.474982271925711</v>
      </c>
      <c r="AF4" s="44">
        <f>(AD4-SMOW!AN$14*AE4)</f>
        <v>-0.15818260502854642</v>
      </c>
      <c r="AG4" s="45">
        <f t="shared" si="1"/>
        <v>-158.18260502854642</v>
      </c>
      <c r="AH4" s="2">
        <f>AVERAGE(AG2:AG4)</f>
        <v>-157.76582993773047</v>
      </c>
      <c r="AI4">
        <f>STDEV(AG2:AG4)</f>
        <v>8.7232529918785762</v>
      </c>
      <c r="AK4">
        <v>31</v>
      </c>
      <c r="AL4">
        <v>0</v>
      </c>
      <c r="AM4">
        <v>0</v>
      </c>
      <c r="AN4">
        <v>0</v>
      </c>
    </row>
    <row r="5" spans="1:40" s="94" customFormat="1" x14ac:dyDescent="0.25">
      <c r="A5" s="94">
        <v>5434</v>
      </c>
      <c r="B5" s="94" t="s">
        <v>159</v>
      </c>
      <c r="C5" s="94" t="s">
        <v>63</v>
      </c>
      <c r="D5" s="94" t="s">
        <v>98</v>
      </c>
      <c r="E5" s="94" t="s">
        <v>211</v>
      </c>
      <c r="F5" s="94">
        <v>16.809893897674701</v>
      </c>
      <c r="G5" s="94">
        <v>16.6701708876931</v>
      </c>
      <c r="H5" s="94">
        <v>4.5155821401564496E-3</v>
      </c>
      <c r="I5" s="94">
        <v>32.476332081015897</v>
      </c>
      <c r="J5" s="94">
        <v>31.9601226341731</v>
      </c>
      <c r="K5" s="94">
        <v>1.3265060088266799E-3</v>
      </c>
      <c r="L5" s="94">
        <v>-0.20477386315024701</v>
      </c>
      <c r="M5" s="94">
        <v>4.7126302779764602E-3</v>
      </c>
      <c r="N5" s="94">
        <v>6.4435255841578796</v>
      </c>
      <c r="O5" s="94">
        <v>4.4695458182285796E-3</v>
      </c>
      <c r="P5" s="94">
        <v>11.934070450863301</v>
      </c>
      <c r="Q5" s="94">
        <v>1.30011370070421E-3</v>
      </c>
      <c r="R5" s="94">
        <v>15.156917462632901</v>
      </c>
      <c r="S5" s="94">
        <v>0.14578895705580899</v>
      </c>
      <c r="T5" s="94">
        <v>172.01564192569001</v>
      </c>
      <c r="U5" s="94">
        <v>7.0668014360872902E-2</v>
      </c>
      <c r="V5" s="95">
        <v>45576.65761574074</v>
      </c>
      <c r="W5" s="94">
        <v>2.5</v>
      </c>
      <c r="X5" s="94">
        <v>3.1076035596840901E-2</v>
      </c>
      <c r="Y5" s="94">
        <v>2.8236355571065901E-2</v>
      </c>
      <c r="Z5" s="96">
        <f>((((N5/1000)+1)/((SMOW!$Z$4/1000)+1))-1)*1000</f>
        <v>16.955003977215497</v>
      </c>
      <c r="AA5" s="96">
        <f>((((P5/1000)+1)/((SMOW!$AA$4/1000)+1))-1)*1000</f>
        <v>32.694787154074149</v>
      </c>
      <c r="AB5" s="96">
        <f>Z5*SMOW!$AN$6</f>
        <v>17.480868265895531</v>
      </c>
      <c r="AC5" s="96">
        <f>AA5*SMOW!$AN$12</f>
        <v>33.669729464218285</v>
      </c>
      <c r="AD5" s="96">
        <f t="shared" si="0"/>
        <v>17.32983547075974</v>
      </c>
      <c r="AE5" s="96">
        <f t="shared" si="0"/>
        <v>33.115314487623088</v>
      </c>
      <c r="AF5" s="96">
        <f>(AD5-SMOW!AN$14*AE5)</f>
        <v>-0.15505057870525008</v>
      </c>
      <c r="AG5" s="97">
        <f t="shared" si="1"/>
        <v>-155.05057870525008</v>
      </c>
      <c r="AH5"/>
      <c r="AI5"/>
      <c r="AJ5" s="94" t="s">
        <v>210</v>
      </c>
      <c r="AK5" s="94">
        <v>31</v>
      </c>
      <c r="AL5" s="94">
        <v>0</v>
      </c>
      <c r="AM5" s="94">
        <v>0</v>
      </c>
      <c r="AN5" s="94">
        <v>0</v>
      </c>
    </row>
    <row r="6" spans="1:40" x14ac:dyDescent="0.25">
      <c r="A6">
        <v>5435</v>
      </c>
      <c r="B6" t="s">
        <v>159</v>
      </c>
      <c r="C6" t="s">
        <v>63</v>
      </c>
      <c r="D6" t="s">
        <v>98</v>
      </c>
      <c r="E6" t="s">
        <v>205</v>
      </c>
      <c r="F6">
        <v>16.407593121081501</v>
      </c>
      <c r="G6">
        <v>16.2744426973278</v>
      </c>
      <c r="H6">
        <v>4.2555407175626E-3</v>
      </c>
      <c r="I6">
        <v>31.739230230985999</v>
      </c>
      <c r="J6">
        <v>31.245951125964201</v>
      </c>
      <c r="K6">
        <v>2.5460904102109598E-3</v>
      </c>
      <c r="L6">
        <v>-0.22341949718131501</v>
      </c>
      <c r="M6">
        <v>4.0079797112512498E-3</v>
      </c>
      <c r="N6">
        <v>6.0453262605974096</v>
      </c>
      <c r="O6">
        <v>4.2121555157530301E-3</v>
      </c>
      <c r="P6">
        <v>11.2116340595766</v>
      </c>
      <c r="Q6">
        <v>2.4954331179146698E-3</v>
      </c>
      <c r="R6">
        <v>11.706410445005901</v>
      </c>
      <c r="S6">
        <v>0.18591490498171101</v>
      </c>
      <c r="T6">
        <v>178.086533603031</v>
      </c>
      <c r="U6">
        <v>0.243105774630409</v>
      </c>
      <c r="V6" s="14">
        <v>45579.546932870369</v>
      </c>
      <c r="W6">
        <v>2.5</v>
      </c>
      <c r="X6">
        <v>9.0401050398841998E-2</v>
      </c>
      <c r="Y6">
        <v>8.8112441943279302E-2</v>
      </c>
      <c r="Z6" s="96">
        <f>((((N6/1000)+1)/((SMOW!$Z$4/1000)+1))-1)*1000</f>
        <v>16.552645787827778</v>
      </c>
      <c r="AA6" s="96">
        <f>((((P6/1000)+1)/((SMOW!$AA$4/1000)+1))-1)*1000</f>
        <v>31.957529345371547</v>
      </c>
      <c r="AB6" s="96">
        <f>Z6*SMOW!$AN$6</f>
        <v>17.066030822398446</v>
      </c>
      <c r="AC6" s="96">
        <f>AA6*SMOW!$AN$12</f>
        <v>32.910486993930306</v>
      </c>
      <c r="AD6" s="96">
        <f t="shared" si="0"/>
        <v>16.922042021091094</v>
      </c>
      <c r="AE6" s="96">
        <f t="shared" si="0"/>
        <v>32.380532940406781</v>
      </c>
      <c r="AF6" s="96">
        <f>(AD6-SMOW!AN$14*AE6)</f>
        <v>-0.17487937144368715</v>
      </c>
      <c r="AG6" s="97">
        <f t="shared" si="1"/>
        <v>-174.87937144368715</v>
      </c>
      <c r="AH6" s="2"/>
      <c r="AK6" s="94">
        <v>31</v>
      </c>
      <c r="AL6" s="94">
        <v>0</v>
      </c>
      <c r="AM6" s="94">
        <v>0</v>
      </c>
      <c r="AN6" s="94">
        <v>0</v>
      </c>
    </row>
    <row r="7" spans="1:40" x14ac:dyDescent="0.25">
      <c r="A7">
        <v>5436</v>
      </c>
      <c r="B7" t="s">
        <v>159</v>
      </c>
      <c r="C7" t="s">
        <v>63</v>
      </c>
      <c r="D7" t="s">
        <v>98</v>
      </c>
      <c r="E7" t="s">
        <v>206</v>
      </c>
      <c r="F7">
        <v>16.6655493582936</v>
      </c>
      <c r="G7">
        <v>16.528202671177301</v>
      </c>
      <c r="H7">
        <v>3.9043177156710298E-3</v>
      </c>
      <c r="I7">
        <v>32.216197242342702</v>
      </c>
      <c r="J7">
        <v>31.708138518645502</v>
      </c>
      <c r="K7">
        <v>1.68428591614182E-3</v>
      </c>
      <c r="L7">
        <v>-0.21369446666749001</v>
      </c>
      <c r="M7">
        <v>3.9734425435969199E-3</v>
      </c>
      <c r="N7">
        <v>6.3006526361413702</v>
      </c>
      <c r="O7">
        <v>3.86451322940576E-3</v>
      </c>
      <c r="P7">
        <v>11.679111283291901</v>
      </c>
      <c r="Q7">
        <v>1.65077517998711E-3</v>
      </c>
      <c r="R7">
        <v>13.8769237841604</v>
      </c>
      <c r="S7">
        <v>0.17165402183999401</v>
      </c>
      <c r="T7">
        <v>197.55197601423299</v>
      </c>
      <c r="U7">
        <v>0.13214454256895</v>
      </c>
      <c r="V7" s="14">
        <v>45579.663217592592</v>
      </c>
      <c r="W7">
        <v>2.5</v>
      </c>
      <c r="X7">
        <v>3.8627380543684801E-2</v>
      </c>
      <c r="Y7">
        <v>3.6928046649712498E-2</v>
      </c>
      <c r="Z7" s="96">
        <f>((((N7/1000)+1)/((SMOW!$Z$4/1000)+1))-1)*1000</f>
        <v>16.810638838263394</v>
      </c>
      <c r="AA7" s="96">
        <f>((((P7/1000)+1)/((SMOW!$AA$4/1000)+1))-1)*1000</f>
        <v>32.434597275132091</v>
      </c>
      <c r="AB7" s="96">
        <f>Z7*SMOW!$AN$6</f>
        <v>17.332025600945364</v>
      </c>
      <c r="AC7" s="96">
        <f>AA7*SMOW!$AN$12</f>
        <v>33.401780852348665</v>
      </c>
      <c r="AD7" s="96">
        <f t="shared" si="0"/>
        <v>17.183539302041336</v>
      </c>
      <c r="AE7" s="96">
        <f t="shared" si="0"/>
        <v>32.856060163780654</v>
      </c>
      <c r="AF7" s="96">
        <f>(AD7-SMOW!AN$14*AE7)</f>
        <v>-0.16446046443484974</v>
      </c>
      <c r="AG7" s="97">
        <f t="shared" si="1"/>
        <v>-164.46046443484974</v>
      </c>
      <c r="AH7" s="2">
        <f>AVERAGE(AG5:AG7)</f>
        <v>-164.79680486126233</v>
      </c>
      <c r="AI7">
        <f>STDEV(AG5:AG7)</f>
        <v>9.918674257571082</v>
      </c>
      <c r="AK7" s="94">
        <v>31</v>
      </c>
      <c r="AL7" s="94">
        <v>0</v>
      </c>
      <c r="AM7" s="94">
        <v>0</v>
      </c>
      <c r="AN7" s="94">
        <v>0</v>
      </c>
    </row>
    <row r="8" spans="1:40" x14ac:dyDescent="0.25">
      <c r="A8">
        <v>5458</v>
      </c>
      <c r="B8" t="s">
        <v>230</v>
      </c>
      <c r="C8" t="s">
        <v>63</v>
      </c>
      <c r="D8" t="s">
        <v>98</v>
      </c>
      <c r="E8" t="s">
        <v>231</v>
      </c>
      <c r="F8">
        <v>17.145467800150801</v>
      </c>
      <c r="G8">
        <v>17.0001428246233</v>
      </c>
      <c r="H8">
        <v>3.2420078019703199E-3</v>
      </c>
      <c r="I8">
        <v>33.210098847263801</v>
      </c>
      <c r="J8">
        <v>32.670556489210803</v>
      </c>
      <c r="K8">
        <v>1.51220617003614E-3</v>
      </c>
      <c r="L8">
        <v>-0.24991100167996799</v>
      </c>
      <c r="M8">
        <v>3.1684000187749699E-3</v>
      </c>
      <c r="N8">
        <v>6.7756783135215501</v>
      </c>
      <c r="O8">
        <v>3.2089555597066399E-3</v>
      </c>
      <c r="P8">
        <v>12.653238113558601</v>
      </c>
      <c r="Q8">
        <v>1.4821191512651101E-3</v>
      </c>
      <c r="R8">
        <v>15.882805286397099</v>
      </c>
      <c r="S8">
        <v>0.18097626902437899</v>
      </c>
      <c r="T8">
        <v>196.852310002878</v>
      </c>
      <c r="U8">
        <v>0.17042985667828001</v>
      </c>
      <c r="V8" s="14">
        <v>45586.923101851855</v>
      </c>
      <c r="W8">
        <v>2.5</v>
      </c>
      <c r="X8">
        <v>9.8487719835506193E-2</v>
      </c>
      <c r="Y8">
        <v>9.71017898264709E-2</v>
      </c>
      <c r="Z8" s="96">
        <f>((((N8/1000)+1)/((SMOW!$Z$4/1000)+1))-1)*1000</f>
        <v>17.290625769819322</v>
      </c>
      <c r="AA8" s="96">
        <f>((((P8/1000)+1)/((SMOW!$AA$4/1000)+1))-1)*1000</f>
        <v>33.428709173346064</v>
      </c>
      <c r="AB8" s="96">
        <f>Z8*SMOW!$AN$6</f>
        <v>17.826899464210513</v>
      </c>
      <c r="AC8" s="96">
        <f>AA8*SMOW!$AN$12</f>
        <v>34.425536673491976</v>
      </c>
      <c r="AD8" s="96">
        <f t="shared" si="0"/>
        <v>17.669863850875348</v>
      </c>
      <c r="AE8" s="96">
        <f t="shared" si="0"/>
        <v>33.84623559681755</v>
      </c>
      <c r="AF8" s="96">
        <f>(AD8-SMOW!AN$14*AE8)</f>
        <v>-0.20094854424431929</v>
      </c>
      <c r="AG8" s="97">
        <f t="shared" si="1"/>
        <v>-200.94854424431929</v>
      </c>
      <c r="AK8" s="94">
        <v>31</v>
      </c>
      <c r="AL8" s="94">
        <v>0</v>
      </c>
      <c r="AM8" s="94">
        <v>0</v>
      </c>
      <c r="AN8" s="94">
        <v>0</v>
      </c>
    </row>
    <row r="9" spans="1:40" x14ac:dyDescent="0.25">
      <c r="A9">
        <v>5459</v>
      </c>
      <c r="B9" t="s">
        <v>230</v>
      </c>
      <c r="C9" t="s">
        <v>63</v>
      </c>
      <c r="D9" t="s">
        <v>98</v>
      </c>
      <c r="E9" t="s">
        <v>232</v>
      </c>
      <c r="F9">
        <v>16.0399253023133</v>
      </c>
      <c r="G9">
        <v>15.9126445398778</v>
      </c>
      <c r="H9">
        <v>4.6115798544295603E-3</v>
      </c>
      <c r="I9">
        <v>31.0567790145031</v>
      </c>
      <c r="J9">
        <v>30.584275191218602</v>
      </c>
      <c r="K9">
        <v>2.5174543756473098E-3</v>
      </c>
      <c r="L9">
        <v>-0.235852761085628</v>
      </c>
      <c r="M9">
        <v>4.1765197427290303E-3</v>
      </c>
      <c r="N9">
        <v>5.6814068121482197</v>
      </c>
      <c r="O9">
        <v>4.5645648366139501E-3</v>
      </c>
      <c r="P9">
        <v>10.542760966875599</v>
      </c>
      <c r="Q9">
        <v>2.46736682901954E-3</v>
      </c>
      <c r="R9">
        <v>13.0595627024835</v>
      </c>
      <c r="S9">
        <v>0.154768834992531</v>
      </c>
      <c r="T9">
        <v>275.42315551912498</v>
      </c>
      <c r="U9">
        <v>0.201418751697854</v>
      </c>
      <c r="V9" s="14">
        <v>45587.513784722221</v>
      </c>
      <c r="W9">
        <v>2.5</v>
      </c>
      <c r="X9">
        <v>2.32629727452174E-4</v>
      </c>
      <c r="Y9">
        <v>1.2821692458934899E-4</v>
      </c>
      <c r="Z9" s="96">
        <f>((((N9/1000)+1)/((SMOW!$Z$4/1000)+1))-1)*1000</f>
        <v>16.184925498772927</v>
      </c>
      <c r="AA9" s="96">
        <f>((((P9/1000)+1)/((SMOW!$AA$4/1000)+1))-1)*1000</f>
        <v>31.274933733394406</v>
      </c>
      <c r="AB9" s="96">
        <f>Z9*SMOW!$AN$6</f>
        <v>16.686905583601508</v>
      </c>
      <c r="AC9" s="96">
        <f>AA9*SMOW!$AN$12</f>
        <v>32.207536719917925</v>
      </c>
      <c r="AD9" s="96">
        <f t="shared" si="0"/>
        <v>16.549208884477483</v>
      </c>
      <c r="AE9" s="96">
        <f t="shared" si="0"/>
        <v>31.699748313969074</v>
      </c>
      <c r="AF9" s="96">
        <f>(AD9-SMOW!AN$14*AE9)</f>
        <v>-0.18825822529818836</v>
      </c>
      <c r="AG9" s="97">
        <f t="shared" si="1"/>
        <v>-188.25822529818836</v>
      </c>
      <c r="AH9" s="2">
        <f>AVERAGE(AG8:AG9)</f>
        <v>-194.60338477125384</v>
      </c>
      <c r="AI9">
        <f>STDEV(AG8:AG9)</f>
        <v>8.9734105822293024</v>
      </c>
      <c r="AK9" s="94">
        <v>31</v>
      </c>
      <c r="AL9" s="94">
        <v>0</v>
      </c>
      <c r="AM9" s="94">
        <v>0</v>
      </c>
      <c r="AN9" s="94">
        <v>0</v>
      </c>
    </row>
    <row r="10" spans="1:40" x14ac:dyDescent="0.25">
      <c r="A10">
        <v>5460</v>
      </c>
      <c r="B10" t="s">
        <v>230</v>
      </c>
      <c r="C10" t="s">
        <v>63</v>
      </c>
      <c r="D10" t="s">
        <v>98</v>
      </c>
      <c r="E10" t="s">
        <v>233</v>
      </c>
      <c r="F10">
        <v>16.7193069881891</v>
      </c>
      <c r="G10">
        <v>16.581077403836002</v>
      </c>
      <c r="H10">
        <v>5.5084540936341502E-3</v>
      </c>
      <c r="I10">
        <v>32.305052707923601</v>
      </c>
      <c r="J10">
        <v>31.794217044096001</v>
      </c>
      <c r="K10">
        <v>1.57322957613959E-3</v>
      </c>
      <c r="L10">
        <v>-0.20626919544666</v>
      </c>
      <c r="M10">
        <v>5.3599149608979796E-3</v>
      </c>
      <c r="N10">
        <v>6.3538622074523801</v>
      </c>
      <c r="O10">
        <v>5.4522954504925497E-3</v>
      </c>
      <c r="P10">
        <v>11.7661988708454</v>
      </c>
      <c r="Q10">
        <v>1.5419284290290401E-3</v>
      </c>
      <c r="R10">
        <v>14.894682246015799</v>
      </c>
      <c r="S10">
        <v>0.16958557333142399</v>
      </c>
      <c r="T10">
        <v>176.43463441463501</v>
      </c>
      <c r="U10">
        <v>8.9434591835581598E-2</v>
      </c>
      <c r="V10" s="14">
        <v>45587.670127314814</v>
      </c>
      <c r="W10">
        <v>2.5</v>
      </c>
      <c r="X10">
        <v>7.7772285556381804E-4</v>
      </c>
      <c r="Y10">
        <v>1.15684071378518E-3</v>
      </c>
      <c r="Z10" s="96">
        <f>((((N10/1000)+1)/((SMOW!$Z$4/1000)+1))-1)*1000</f>
        <v>16.864404139970588</v>
      </c>
      <c r="AA10" s="96">
        <f>((((P10/1000)+1)/((SMOW!$AA$4/1000)+1))-1)*1000</f>
        <v>32.523471541073157</v>
      </c>
      <c r="AB10" s="96">
        <f>Z10*SMOW!$AN$6</f>
        <v>17.387458448833964</v>
      </c>
      <c r="AC10" s="96">
        <f>AA10*SMOW!$AN$12</f>
        <v>33.493305304747302</v>
      </c>
      <c r="AD10" s="96">
        <f t="shared" si="0"/>
        <v>17.238026270232314</v>
      </c>
      <c r="AE10" s="96">
        <f t="shared" si="0"/>
        <v>32.944622426153316</v>
      </c>
      <c r="AF10" s="96">
        <f>(AD10-SMOW!AN$14*AE10)</f>
        <v>-0.15673437077663621</v>
      </c>
      <c r="AG10" s="97">
        <f t="shared" si="1"/>
        <v>-156.73437077663621</v>
      </c>
      <c r="AH10" s="65"/>
      <c r="AI10" s="65"/>
      <c r="AJ10" t="s">
        <v>234</v>
      </c>
      <c r="AK10" s="94">
        <v>31</v>
      </c>
      <c r="AL10" s="94">
        <v>0</v>
      </c>
      <c r="AM10" s="94">
        <v>0</v>
      </c>
      <c r="AN10" s="94">
        <v>1</v>
      </c>
    </row>
    <row r="11" spans="1:40" x14ac:dyDescent="0.25">
      <c r="A11">
        <v>5484</v>
      </c>
      <c r="B11" t="s">
        <v>235</v>
      </c>
      <c r="C11" t="s">
        <v>63</v>
      </c>
      <c r="D11" t="s">
        <v>98</v>
      </c>
      <c r="E11" t="s">
        <v>262</v>
      </c>
      <c r="F11">
        <v>17.0555890977183</v>
      </c>
      <c r="G11">
        <v>16.9117750960704</v>
      </c>
      <c r="H11">
        <v>4.3475520479331698E-3</v>
      </c>
      <c r="I11">
        <v>32.976064576863699</v>
      </c>
      <c r="J11">
        <v>32.444019043705602</v>
      </c>
      <c r="K11">
        <v>1.4455836570076801E-3</v>
      </c>
      <c r="L11">
        <v>-0.21866695900611799</v>
      </c>
      <c r="M11">
        <v>4.2462336900636003E-3</v>
      </c>
      <c r="N11">
        <v>6.6867159237041403</v>
      </c>
      <c r="O11">
        <v>4.3032287913816998E-3</v>
      </c>
      <c r="P11">
        <v>12.423860214509199</v>
      </c>
      <c r="Q11">
        <v>1.41682216701766E-3</v>
      </c>
      <c r="R11">
        <v>16.707364519469898</v>
      </c>
      <c r="S11">
        <v>0.163666526247224</v>
      </c>
      <c r="T11">
        <v>91.542751803727</v>
      </c>
      <c r="U11">
        <v>6.7010578066283799E-2</v>
      </c>
      <c r="V11" s="14">
        <v>45595.762789351851</v>
      </c>
      <c r="W11">
        <v>2.5</v>
      </c>
      <c r="X11">
        <v>1.2302212260172001E-3</v>
      </c>
      <c r="Y11">
        <v>1.73927317578029E-3</v>
      </c>
      <c r="Z11" s="96">
        <f>((((N11/1000)+1)/((SMOW!$Z$4/1000)+1))-1)*1000</f>
        <v>17.200734240696349</v>
      </c>
      <c r="AA11" s="96">
        <f>((((P11/1000)+1)/((SMOW!$AA$4/1000)+1))-1)*1000</f>
        <v>33.194625385129406</v>
      </c>
      <c r="AB11" s="96">
        <f>Z11*SMOW!$AN$6</f>
        <v>17.734219923649491</v>
      </c>
      <c r="AC11" s="96">
        <f>AA11*SMOW!$AN$12</f>
        <v>34.184472623003671</v>
      </c>
      <c r="AD11" s="96">
        <f t="shared" si="0"/>
        <v>17.578803415752624</v>
      </c>
      <c r="AE11" s="96">
        <f t="shared" si="0"/>
        <v>33.613166965711372</v>
      </c>
      <c r="AF11" s="96">
        <f>(AD11-SMOW!AN$14*AE11)</f>
        <v>-0.16894874214298028</v>
      </c>
      <c r="AG11" s="97">
        <f t="shared" si="1"/>
        <v>-168.94874214298028</v>
      </c>
      <c r="AK11" s="94">
        <v>31</v>
      </c>
      <c r="AL11" s="94">
        <v>0</v>
      </c>
      <c r="AM11" s="94">
        <v>0</v>
      </c>
      <c r="AN11" s="94">
        <v>0</v>
      </c>
    </row>
    <row r="12" spans="1:40" x14ac:dyDescent="0.25">
      <c r="A12">
        <v>5485</v>
      </c>
      <c r="B12" t="s">
        <v>235</v>
      </c>
      <c r="C12" t="s">
        <v>63</v>
      </c>
      <c r="D12" t="s">
        <v>98</v>
      </c>
      <c r="E12" t="s">
        <v>263</v>
      </c>
      <c r="F12">
        <v>17.0991455428025</v>
      </c>
      <c r="G12">
        <v>16.954600209561502</v>
      </c>
      <c r="H12">
        <v>4.6009389654725896E-3</v>
      </c>
      <c r="I12">
        <v>33.056836764859597</v>
      </c>
      <c r="J12">
        <v>32.522209398450201</v>
      </c>
      <c r="K12">
        <v>4.3035867046892599E-3</v>
      </c>
      <c r="L12">
        <v>-0.217126352820188</v>
      </c>
      <c r="M12">
        <v>4.3754743323113398E-3</v>
      </c>
      <c r="N12">
        <v>6.7370776016359804</v>
      </c>
      <c r="O12">
        <v>6.6623667618662596E-3</v>
      </c>
      <c r="P12">
        <v>12.5030253502495</v>
      </c>
      <c r="Q12">
        <v>4.21796207457563E-3</v>
      </c>
      <c r="R12">
        <v>16.796009121029499</v>
      </c>
      <c r="S12">
        <v>0.16240318256008701</v>
      </c>
      <c r="T12">
        <v>95.649802727584699</v>
      </c>
      <c r="U12">
        <v>7.7815089814904204E-2</v>
      </c>
      <c r="V12" s="14">
        <v>45596.520289351851</v>
      </c>
      <c r="W12">
        <v>2.5</v>
      </c>
      <c r="X12">
        <v>0.91137123516013596</v>
      </c>
      <c r="Y12">
        <v>0.911354516916275</v>
      </c>
      <c r="Z12" s="96">
        <f>((((N12/1000)+1)/((SMOW!$Z$4/1000)+1))-1)*1000</f>
        <v>17.251621905110426</v>
      </c>
      <c r="AA12" s="96">
        <f>((((P12/1000)+1)/((SMOW!$AA$4/1000)+1))-1)*1000</f>
        <v>33.275414663196614</v>
      </c>
      <c r="AB12" s="96">
        <f>Z12*SMOW!$AN$6</f>
        <v>17.78668588350282</v>
      </c>
      <c r="AC12" s="96">
        <f>AA12*SMOW!$AN$12</f>
        <v>34.267670997206679</v>
      </c>
      <c r="AD12" s="96">
        <f t="shared" si="0"/>
        <v>17.630353817141525</v>
      </c>
      <c r="AE12" s="96">
        <f t="shared" si="0"/>
        <v>33.693612021696438</v>
      </c>
      <c r="AF12" s="96">
        <f>(AD12-SMOW!AN$14*AE12)</f>
        <v>-0.15987333031419482</v>
      </c>
      <c r="AG12" s="97">
        <f t="shared" si="1"/>
        <v>-159.87333031419482</v>
      </c>
      <c r="AK12" s="94">
        <v>31</v>
      </c>
      <c r="AL12" s="94">
        <v>0</v>
      </c>
      <c r="AM12" s="94">
        <v>0</v>
      </c>
      <c r="AN12" s="94">
        <v>0</v>
      </c>
    </row>
    <row r="13" spans="1:40" x14ac:dyDescent="0.25">
      <c r="A13">
        <v>5486</v>
      </c>
      <c r="B13" t="s">
        <v>235</v>
      </c>
      <c r="C13" t="s">
        <v>63</v>
      </c>
      <c r="D13" t="s">
        <v>98</v>
      </c>
      <c r="E13" t="s">
        <v>264</v>
      </c>
      <c r="F13">
        <v>17.0035109219648</v>
      </c>
      <c r="G13">
        <v>16.8605689712453</v>
      </c>
      <c r="H13">
        <v>4.1404320601215999E-3</v>
      </c>
      <c r="I13">
        <v>32.8920959201605</v>
      </c>
      <c r="J13">
        <v>32.362727609682899</v>
      </c>
      <c r="K13">
        <v>1.9975135891375098E-3</v>
      </c>
      <c r="L13">
        <v>-0.22695120666728499</v>
      </c>
      <c r="M13">
        <v>4.1042887492865601E-3</v>
      </c>
      <c r="N13">
        <v>6.6351686845142996</v>
      </c>
      <c r="O13">
        <v>4.09822039010434E-3</v>
      </c>
      <c r="P13">
        <v>12.341562207351201</v>
      </c>
      <c r="Q13">
        <v>1.95777084106188E-3</v>
      </c>
      <c r="R13">
        <v>16.6770131093907</v>
      </c>
      <c r="S13">
        <v>0.119804574659264</v>
      </c>
      <c r="T13">
        <v>100.616175293734</v>
      </c>
      <c r="U13">
        <v>7.0540837265369E-2</v>
      </c>
      <c r="V13" s="14">
        <v>45596.648993055554</v>
      </c>
      <c r="W13">
        <v>2.5</v>
      </c>
      <c r="X13">
        <v>4.5148787322853899E-2</v>
      </c>
      <c r="Y13">
        <v>4.2801186926628799E-2</v>
      </c>
      <c r="Z13" s="96">
        <f>((((N13/1000)+1)/((SMOW!$Z$4/1000)+1))-1)*1000</f>
        <v>17.148648632808072</v>
      </c>
      <c r="AA13" s="96">
        <f>((((P13/1000)+1)/((SMOW!$AA$4/1000)+1))-1)*1000</f>
        <v>33.110638962034365</v>
      </c>
      <c r="AB13" s="96">
        <f>Z13*SMOW!$AN$6</f>
        <v>17.680518865763123</v>
      </c>
      <c r="AC13" s="96">
        <f>AA13*SMOW!$AN$12</f>
        <v>34.097981766496439</v>
      </c>
      <c r="AD13" s="96">
        <f t="shared" si="0"/>
        <v>17.526036717275566</v>
      </c>
      <c r="AE13" s="96">
        <f t="shared" si="0"/>
        <v>33.529531525712244</v>
      </c>
      <c r="AF13" s="96">
        <f>(AD13-SMOW!AN$14*AE13)</f>
        <v>-0.17755592830049949</v>
      </c>
      <c r="AG13" s="97">
        <f t="shared" si="1"/>
        <v>-177.55592830049949</v>
      </c>
      <c r="AH13" s="2">
        <f>AVERAGE(AG11:AG13)</f>
        <v>-168.79266691922484</v>
      </c>
      <c r="AI13">
        <f>STDEV(AG11:AG13)</f>
        <v>8.8423321297562243</v>
      </c>
      <c r="AK13" s="94">
        <v>31</v>
      </c>
      <c r="AL13" s="94">
        <v>0</v>
      </c>
      <c r="AM13" s="94">
        <v>0</v>
      </c>
      <c r="AN13" s="94">
        <v>0</v>
      </c>
    </row>
    <row r="14" spans="1:40" x14ac:dyDescent="0.25">
      <c r="A14">
        <v>5499</v>
      </c>
      <c r="B14" t="s">
        <v>230</v>
      </c>
      <c r="C14" t="s">
        <v>63</v>
      </c>
      <c r="D14" t="s">
        <v>98</v>
      </c>
      <c r="E14" t="s">
        <v>278</v>
      </c>
      <c r="F14">
        <v>16.2792549487773</v>
      </c>
      <c r="G14">
        <v>16.148168140429199</v>
      </c>
      <c r="H14">
        <v>5.0557156632712102E-3</v>
      </c>
      <c r="I14">
        <v>31.498216857770601</v>
      </c>
      <c r="J14">
        <v>31.0123247925446</v>
      </c>
      <c r="K14">
        <v>1.59440641887175E-3</v>
      </c>
      <c r="L14">
        <v>-0.226339350034374</v>
      </c>
      <c r="M14">
        <v>5.0508638092870099E-3</v>
      </c>
      <c r="N14">
        <v>5.91829649488007</v>
      </c>
      <c r="O14">
        <v>5.0041726846195497E-3</v>
      </c>
      <c r="P14">
        <v>10.975415914702101</v>
      </c>
      <c r="Q14">
        <v>1.56268393499048E-3</v>
      </c>
      <c r="R14">
        <v>14.6179598086662</v>
      </c>
      <c r="S14">
        <v>0.16083744382818199</v>
      </c>
      <c r="T14">
        <v>80.666910805035798</v>
      </c>
      <c r="U14">
        <v>7.1493927701731602E-2</v>
      </c>
      <c r="V14" s="14">
        <v>45601.566446759258</v>
      </c>
      <c r="W14">
        <v>2.5</v>
      </c>
      <c r="X14">
        <v>1.1346684793650299E-2</v>
      </c>
      <c r="Y14">
        <v>1.01364923669845E-2</v>
      </c>
      <c r="Z14" s="96">
        <f>((((N14/1000)+1)/((SMOW!$Z$4/1000)+1))-1)*1000</f>
        <v>16.424289300239092</v>
      </c>
      <c r="AA14" s="96">
        <f>((((P14/1000)+1)/((SMOW!$AA$4/1000)+1))-1)*1000</f>
        <v>31.716464977675773</v>
      </c>
      <c r="AB14" s="96">
        <f>Z14*SMOW!$AN$6</f>
        <v>16.933693321703895</v>
      </c>
      <c r="AC14" s="96">
        <f>AA14*SMOW!$AN$12</f>
        <v>32.662234206550771</v>
      </c>
      <c r="AD14" s="96">
        <f t="shared" si="0"/>
        <v>16.791916633845091</v>
      </c>
      <c r="AE14" s="96">
        <f t="shared" si="0"/>
        <v>32.140161070632551</v>
      </c>
      <c r="AF14" s="96">
        <f>(AD14-SMOW!AN$14*AE14)</f>
        <v>-0.17808841144889698</v>
      </c>
      <c r="AG14" s="97">
        <f t="shared" si="1"/>
        <v>-178.08841144889698</v>
      </c>
      <c r="AK14" s="94">
        <v>31</v>
      </c>
      <c r="AL14" s="94">
        <v>1</v>
      </c>
      <c r="AM14" s="94">
        <v>0</v>
      </c>
      <c r="AN14" s="94">
        <v>0</v>
      </c>
    </row>
    <row r="15" spans="1:40" x14ac:dyDescent="0.25">
      <c r="A15">
        <v>5500</v>
      </c>
      <c r="B15" t="s">
        <v>230</v>
      </c>
      <c r="C15" t="s">
        <v>63</v>
      </c>
      <c r="D15" t="s">
        <v>98</v>
      </c>
      <c r="E15" t="s">
        <v>279</v>
      </c>
      <c r="F15">
        <v>16.551644441894201</v>
      </c>
      <c r="G15">
        <v>16.416158691715001</v>
      </c>
      <c r="H15">
        <v>3.5998214958871699E-3</v>
      </c>
      <c r="I15">
        <v>32.001341100189002</v>
      </c>
      <c r="J15">
        <v>31.499966533251801</v>
      </c>
      <c r="K15">
        <v>1.49572662493507E-3</v>
      </c>
      <c r="L15">
        <v>-0.21582363784191499</v>
      </c>
      <c r="M15">
        <v>3.78166899094287E-3</v>
      </c>
      <c r="N15">
        <v>6.18790897940631</v>
      </c>
      <c r="O15">
        <v>3.5631213460208598E-3</v>
      </c>
      <c r="P15">
        <v>11.468529942359099</v>
      </c>
      <c r="Q15">
        <v>1.46596748499133E-3</v>
      </c>
      <c r="R15">
        <v>15.411315716179899</v>
      </c>
      <c r="S15">
        <v>0.15398165712176501</v>
      </c>
      <c r="T15">
        <v>85.739133883401607</v>
      </c>
      <c r="U15">
        <v>6.0206045770457801E-2</v>
      </c>
      <c r="V15" s="14">
        <v>45601.720335648148</v>
      </c>
      <c r="W15">
        <v>2.5</v>
      </c>
      <c r="X15">
        <v>2.5928586284596902E-2</v>
      </c>
      <c r="Y15">
        <v>2.78155359041431E-2</v>
      </c>
      <c r="Z15" s="96">
        <f>((((N15/1000)+1)/((SMOW!$Z$4/1000)+1))-1)*1000</f>
        <v>16.696717666365714</v>
      </c>
      <c r="AA15" s="96">
        <f>((((P15/1000)+1)/((SMOW!$AA$4/1000)+1))-1)*1000</f>
        <v>32.219695672939473</v>
      </c>
      <c r="AB15" s="96">
        <f>Z15*SMOW!$AN$6</f>
        <v>17.214571131378978</v>
      </c>
      <c r="AC15" s="96">
        <f>AA15*SMOW!$AN$12</f>
        <v>33.18047099114191</v>
      </c>
      <c r="AD15" s="96">
        <f t="shared" si="0"/>
        <v>17.068079208981313</v>
      </c>
      <c r="AE15" s="96">
        <f t="shared" si="0"/>
        <v>32.641880581182079</v>
      </c>
      <c r="AF15" s="96">
        <f>(AD15-SMOW!AN$14*AE15)</f>
        <v>-0.16683373788282552</v>
      </c>
      <c r="AG15" s="97">
        <f t="shared" si="1"/>
        <v>-166.83373788282552</v>
      </c>
      <c r="AK15" s="94">
        <v>31</v>
      </c>
      <c r="AL15" s="94">
        <v>0</v>
      </c>
      <c r="AM15" s="94">
        <v>0</v>
      </c>
      <c r="AN15" s="94">
        <v>0</v>
      </c>
    </row>
    <row r="16" spans="1:40" x14ac:dyDescent="0.25">
      <c r="A16">
        <v>5501</v>
      </c>
      <c r="B16" t="s">
        <v>230</v>
      </c>
      <c r="C16" t="s">
        <v>63</v>
      </c>
      <c r="D16" t="s">
        <v>98</v>
      </c>
      <c r="E16" t="s">
        <v>280</v>
      </c>
      <c r="F16">
        <v>16.495579494570499</v>
      </c>
      <c r="G16">
        <v>16.361004800620201</v>
      </c>
      <c r="H16">
        <v>5.27506605481651E-3</v>
      </c>
      <c r="I16">
        <v>31.869632728293301</v>
      </c>
      <c r="J16">
        <v>31.372334122145901</v>
      </c>
      <c r="K16">
        <v>2.1144533960554498E-3</v>
      </c>
      <c r="L16">
        <v>-0.20358761587285701</v>
      </c>
      <c r="M16">
        <v>5.01253853789611E-3</v>
      </c>
      <c r="N16">
        <v>6.13241561374896</v>
      </c>
      <c r="O16">
        <v>5.2212868007696298E-3</v>
      </c>
      <c r="P16">
        <v>11.3394420545853</v>
      </c>
      <c r="Q16">
        <v>2.0723840008372899E-3</v>
      </c>
      <c r="R16">
        <v>15.321191881177199</v>
      </c>
      <c r="S16">
        <v>0.14190268727267599</v>
      </c>
      <c r="T16">
        <v>109.475964333096</v>
      </c>
      <c r="U16">
        <v>7.05413561878276E-2</v>
      </c>
      <c r="V16" s="14">
        <v>45601.870266203703</v>
      </c>
      <c r="W16">
        <v>2.5</v>
      </c>
      <c r="X16">
        <v>3.76302465810463E-2</v>
      </c>
      <c r="Y16">
        <v>3.9593375488278702E-2</v>
      </c>
      <c r="Z16" s="96">
        <f>((((N16/1000)+1)/((SMOW!$Z$4/1000)+1))-1)*1000</f>
        <v>16.640644717950572</v>
      </c>
      <c r="AA16" s="96">
        <f>((((P16/1000)+1)/((SMOW!$AA$4/1000)+1))-1)*1000</f>
        <v>32.087959433710452</v>
      </c>
      <c r="AB16" s="96">
        <f>Z16*SMOW!$AN$6</f>
        <v>17.156759064460996</v>
      </c>
      <c r="AC16" s="96">
        <f>AA16*SMOW!$AN$12</f>
        <v>33.044806442705728</v>
      </c>
      <c r="AD16" s="96">
        <f t="shared" si="0"/>
        <v>17.011243894724402</v>
      </c>
      <c r="AE16" s="96">
        <f t="shared" si="0"/>
        <v>32.510564262373421</v>
      </c>
      <c r="AF16" s="96">
        <f>(AD16-SMOW!AN$14*AE16)</f>
        <v>-0.15433403580876615</v>
      </c>
      <c r="AG16" s="97">
        <f t="shared" si="1"/>
        <v>-154.33403580876615</v>
      </c>
      <c r="AH16" s="65">
        <f>AVERAGE(AG14:AG16)</f>
        <v>-166.41872838016289</v>
      </c>
      <c r="AI16" s="65">
        <f>STDEV(AG14:AG16)</f>
        <v>11.882624507177928</v>
      </c>
      <c r="AK16" s="94">
        <v>31</v>
      </c>
      <c r="AL16" s="94">
        <v>0</v>
      </c>
      <c r="AM16" s="94">
        <v>0</v>
      </c>
      <c r="AN16" s="94">
        <v>0</v>
      </c>
    </row>
    <row r="17" spans="1:41" x14ac:dyDescent="0.25">
      <c r="A17">
        <v>5522</v>
      </c>
      <c r="B17" t="s">
        <v>159</v>
      </c>
      <c r="C17" t="s">
        <v>63</v>
      </c>
      <c r="D17" t="s">
        <v>98</v>
      </c>
      <c r="E17" t="s">
        <v>306</v>
      </c>
      <c r="F17">
        <v>13.007439772381399</v>
      </c>
      <c r="G17">
        <v>12.9235689498396</v>
      </c>
      <c r="H17">
        <v>5.5545302415991003E-3</v>
      </c>
      <c r="I17">
        <v>25.242348885457201</v>
      </c>
      <c r="J17">
        <v>24.9290225316022</v>
      </c>
      <c r="K17">
        <v>1.6211644328545001E-3</v>
      </c>
      <c r="L17">
        <v>-0.238954946846336</v>
      </c>
      <c r="M17">
        <v>5.6066775406329898E-3</v>
      </c>
      <c r="N17">
        <v>2.6798374466805899</v>
      </c>
      <c r="O17">
        <v>5.4979018525167702E-3</v>
      </c>
      <c r="P17">
        <v>4.8440153733776503</v>
      </c>
      <c r="Q17">
        <v>1.5889095686122099E-3</v>
      </c>
      <c r="R17">
        <v>5.22689118856169</v>
      </c>
      <c r="S17">
        <v>0.13648163204614699</v>
      </c>
      <c r="T17">
        <v>78.464916885262895</v>
      </c>
      <c r="U17">
        <v>6.5089169748559703E-2</v>
      </c>
      <c r="V17" s="14">
        <v>45608.807395833333</v>
      </c>
      <c r="W17">
        <v>2.5</v>
      </c>
      <c r="X17">
        <v>1.16772845561922E-2</v>
      </c>
      <c r="Y17">
        <v>9.5727164208788598E-3</v>
      </c>
      <c r="Z17" s="96">
        <f>((((N17/1000)+1)/((SMOW!$Z$4/1000)+1))-1)*1000</f>
        <v>13.152007199432436</v>
      </c>
      <c r="AA17" s="96">
        <f>((((P17/1000)+1)/((SMOW!$AA$4/1000)+1))-1)*1000</f>
        <v>25.45927336621223</v>
      </c>
      <c r="AB17" s="96">
        <f>Z17*SMOW!$AN$6</f>
        <v>13.55992045736728</v>
      </c>
      <c r="AC17" s="96">
        <f>AA17*SMOW!$AN$12</f>
        <v>26.218456249810021</v>
      </c>
      <c r="AD17" s="96">
        <f t="shared" si="0"/>
        <v>13.468807468496177</v>
      </c>
      <c r="AE17" s="96">
        <f t="shared" si="0"/>
        <v>25.880644405715469</v>
      </c>
      <c r="AF17" s="96">
        <f>(AD17-SMOW!AN$14*AE17)</f>
        <v>-0.19617277772159092</v>
      </c>
      <c r="AG17" s="97">
        <f t="shared" si="1"/>
        <v>-196.17277772159093</v>
      </c>
      <c r="AK17" s="94">
        <v>31</v>
      </c>
      <c r="AL17">
        <v>3</v>
      </c>
      <c r="AM17" s="94">
        <v>0</v>
      </c>
      <c r="AN17" s="94">
        <v>0</v>
      </c>
    </row>
    <row r="18" spans="1:41" x14ac:dyDescent="0.25">
      <c r="A18">
        <v>5523</v>
      </c>
      <c r="B18" t="s">
        <v>159</v>
      </c>
      <c r="C18" t="s">
        <v>63</v>
      </c>
      <c r="D18" t="s">
        <v>98</v>
      </c>
      <c r="E18" t="s">
        <v>307</v>
      </c>
      <c r="F18">
        <v>14.6951923920554</v>
      </c>
      <c r="G18">
        <v>14.588263908429401</v>
      </c>
      <c r="H18">
        <v>4.7276892043356502E-3</v>
      </c>
      <c r="I18">
        <v>28.445728590439199</v>
      </c>
      <c r="J18">
        <v>28.048661083413901</v>
      </c>
      <c r="K18">
        <v>2.3334571971081498E-3</v>
      </c>
      <c r="L18">
        <v>-0.22142914361312399</v>
      </c>
      <c r="M18">
        <v>4.7049704199890602E-3</v>
      </c>
      <c r="N18">
        <v>4.3503834425966899</v>
      </c>
      <c r="O18">
        <v>4.6794904526707096E-3</v>
      </c>
      <c r="P18">
        <v>7.9836602866207897</v>
      </c>
      <c r="Q18">
        <v>2.2870304783971398E-3</v>
      </c>
      <c r="R18">
        <v>10.1230499851399</v>
      </c>
      <c r="S18">
        <v>0.139424353265</v>
      </c>
      <c r="T18">
        <v>96.143122638544696</v>
      </c>
      <c r="U18">
        <v>5.3993999897862098E-2</v>
      </c>
      <c r="V18" s="14">
        <v>45608.917013888888</v>
      </c>
      <c r="W18">
        <v>2.5</v>
      </c>
      <c r="X18">
        <v>1.5457950646208101E-2</v>
      </c>
      <c r="Y18">
        <v>1.77792291150634E-2</v>
      </c>
      <c r="Z18" s="96">
        <f>((((N18/1000)+1)/((SMOW!$Z$4/1000)+1))-1)*1000</f>
        <v>14.840000680174326</v>
      </c>
      <c r="AA18" s="96">
        <f>((((P18/1000)+1)/((SMOW!$AA$4/1000)+1))-1)*1000</f>
        <v>28.663330853846869</v>
      </c>
      <c r="AB18" s="96">
        <f>Z18*SMOW!$AN$6</f>
        <v>15.300267537803968</v>
      </c>
      <c r="AC18" s="96">
        <f>AA18*SMOW!$AN$12</f>
        <v>29.518057139948194</v>
      </c>
      <c r="AD18" s="96">
        <f t="shared" ref="AD18:AE18" si="2">LN((AB18/1000)+1)*1000</f>
        <v>15.184398831165005</v>
      </c>
      <c r="AE18" s="96">
        <f t="shared" si="2"/>
        <v>29.090787050147629</v>
      </c>
      <c r="AF18" s="96">
        <f>(AD18-SMOW!AN$14*AE18)</f>
        <v>-0.17553673131294367</v>
      </c>
      <c r="AG18" s="97">
        <f t="shared" si="1"/>
        <v>-175.53673131294369</v>
      </c>
      <c r="AH18">
        <f>AVERAGE(AG17:AG18)</f>
        <v>-185.85475451726731</v>
      </c>
      <c r="AI18">
        <f>STDEV(AG17:AG18)</f>
        <v>14.591888352434768</v>
      </c>
      <c r="AK18" s="94">
        <v>31</v>
      </c>
      <c r="AL18">
        <v>0</v>
      </c>
      <c r="AM18" s="94">
        <v>0</v>
      </c>
      <c r="AN18" s="94">
        <v>0</v>
      </c>
    </row>
    <row r="19" spans="1:41" x14ac:dyDescent="0.25">
      <c r="A19">
        <v>5550</v>
      </c>
      <c r="B19" t="s">
        <v>325</v>
      </c>
      <c r="C19" t="s">
        <v>63</v>
      </c>
      <c r="D19" t="s">
        <v>98</v>
      </c>
      <c r="E19" t="s">
        <v>344</v>
      </c>
      <c r="F19">
        <v>16.161812919853599</v>
      </c>
      <c r="G19">
        <v>16.032600876381402</v>
      </c>
      <c r="H19">
        <v>3.87476540786416E-3</v>
      </c>
      <c r="I19">
        <v>31.232553000027501</v>
      </c>
      <c r="J19">
        <v>30.754740119719301</v>
      </c>
      <c r="K19">
        <v>2.34590956268393E-3</v>
      </c>
      <c r="L19">
        <v>-0.205901906830356</v>
      </c>
      <c r="M19">
        <v>4.0036017361637704E-3</v>
      </c>
      <c r="N19">
        <v>5.80205178645312</v>
      </c>
      <c r="O19">
        <v>3.8352622071294298E-3</v>
      </c>
      <c r="P19">
        <v>10.7150377340267</v>
      </c>
      <c r="Q19">
        <v>2.2992350903505402E-3</v>
      </c>
      <c r="R19">
        <v>13.628956302632901</v>
      </c>
      <c r="S19">
        <v>0.121503553286437</v>
      </c>
      <c r="T19">
        <v>96.293735310849698</v>
      </c>
      <c r="U19">
        <v>6.7533917735848395E-2</v>
      </c>
      <c r="V19" s="14">
        <v>45617.713206018518</v>
      </c>
      <c r="W19">
        <v>2.5</v>
      </c>
      <c r="X19">
        <v>9.4752230318313202E-2</v>
      </c>
      <c r="Y19">
        <v>9.0883072329115203E-2</v>
      </c>
      <c r="Z19" s="96">
        <v>16.306830511031876</v>
      </c>
      <c r="AA19" s="96">
        <v>31.450744909813587</v>
      </c>
      <c r="AB19" s="96">
        <v>16.812591514617196</v>
      </c>
      <c r="AC19" s="96">
        <v>32.388590498274823</v>
      </c>
      <c r="AD19" s="96">
        <v>16.672824288715447</v>
      </c>
      <c r="AE19" s="96">
        <v>31.875137366030245</v>
      </c>
      <c r="AF19" s="96">
        <v>-0.15724824054852249</v>
      </c>
      <c r="AG19" s="97">
        <v>-157.24824054852249</v>
      </c>
      <c r="AJ19" t="s">
        <v>345</v>
      </c>
      <c r="AK19">
        <v>31</v>
      </c>
      <c r="AL19">
        <v>0</v>
      </c>
      <c r="AM19" s="94">
        <v>0</v>
      </c>
      <c r="AN19" s="94">
        <v>1</v>
      </c>
    </row>
    <row r="20" spans="1:41" x14ac:dyDescent="0.25">
      <c r="A20">
        <v>5551</v>
      </c>
      <c r="B20" t="s">
        <v>325</v>
      </c>
      <c r="C20" t="s">
        <v>63</v>
      </c>
      <c r="D20" t="s">
        <v>98</v>
      </c>
      <c r="E20" t="s">
        <v>346</v>
      </c>
      <c r="F20">
        <v>16.3566451452213</v>
      </c>
      <c r="G20">
        <v>16.224315644609401</v>
      </c>
      <c r="H20">
        <v>5.6460332261389903E-3</v>
      </c>
      <c r="I20">
        <v>31.600824739774101</v>
      </c>
      <c r="J20">
        <v>31.111794461263099</v>
      </c>
      <c r="K20">
        <v>1.47364961795508E-3</v>
      </c>
      <c r="L20">
        <v>-0.20271183093751499</v>
      </c>
      <c r="M20">
        <v>5.6792198732874598E-3</v>
      </c>
      <c r="N20">
        <v>5.9948976989223999</v>
      </c>
      <c r="O20">
        <v>5.5884719649006397E-3</v>
      </c>
      <c r="P20">
        <v>11.0759822991023</v>
      </c>
      <c r="Q20">
        <v>1.4443297245481199E-3</v>
      </c>
      <c r="R20">
        <v>13.7690694612236</v>
      </c>
      <c r="S20">
        <v>9.6924364102427996E-2</v>
      </c>
      <c r="T20">
        <v>101.547228108364</v>
      </c>
      <c r="U20">
        <v>5.9657819263937803E-2</v>
      </c>
      <c r="V20" s="14">
        <v>45617.837581018517</v>
      </c>
      <c r="W20">
        <v>2.5</v>
      </c>
      <c r="X20">
        <v>7.6972627928340997E-4</v>
      </c>
      <c r="Y20">
        <v>1.36199616943944E-3</v>
      </c>
      <c r="Z20" s="96">
        <v>16.501690541124603</v>
      </c>
      <c r="AA20" s="96">
        <v>31.819094569825566</v>
      </c>
      <c r="AB20" s="96">
        <v>17.013495184172029</v>
      </c>
      <c r="AC20" s="96">
        <v>32.767924162152021</v>
      </c>
      <c r="AD20" s="96">
        <v>16.870386579338334</v>
      </c>
      <c r="AE20" s="96">
        <v>32.242502905107202</v>
      </c>
      <c r="AF20" s="96">
        <v>-0.15365495455827016</v>
      </c>
      <c r="AG20" s="97">
        <v>-153.65495455827016</v>
      </c>
      <c r="AK20">
        <v>31</v>
      </c>
      <c r="AL20">
        <v>0</v>
      </c>
      <c r="AM20" s="94">
        <v>0</v>
      </c>
      <c r="AN20" s="94">
        <v>0</v>
      </c>
    </row>
    <row r="21" spans="1:41" x14ac:dyDescent="0.25">
      <c r="A21">
        <v>5552</v>
      </c>
      <c r="B21" t="s">
        <v>325</v>
      </c>
      <c r="C21" t="s">
        <v>63</v>
      </c>
      <c r="D21" t="s">
        <v>98</v>
      </c>
      <c r="E21" t="s">
        <v>347</v>
      </c>
      <c r="F21">
        <v>16.4636707799432</v>
      </c>
      <c r="G21">
        <v>16.329613511260401</v>
      </c>
      <c r="H21">
        <v>4.7079147924342203E-3</v>
      </c>
      <c r="I21">
        <v>31.844473736557202</v>
      </c>
      <c r="J21">
        <v>31.347951917543298</v>
      </c>
      <c r="K21">
        <v>1.5004062051073199E-3</v>
      </c>
      <c r="L21">
        <v>-0.22210510120243901</v>
      </c>
      <c r="M21">
        <v>4.5351559565379104E-3</v>
      </c>
      <c r="N21">
        <v>6.1008322081987698</v>
      </c>
      <c r="O21">
        <v>4.65991764073353E-3</v>
      </c>
      <c r="P21">
        <v>11.3147836288907</v>
      </c>
      <c r="Q21">
        <v>1.47055395972445E-3</v>
      </c>
      <c r="R21">
        <v>14.4466377847837</v>
      </c>
      <c r="S21">
        <v>0.13306742221175699</v>
      </c>
      <c r="T21">
        <v>143.199391087245</v>
      </c>
      <c r="U21">
        <v>7.9583495689879505E-2</v>
      </c>
      <c r="V21" s="14">
        <v>45617.954895833333</v>
      </c>
      <c r="W21">
        <v>2.5</v>
      </c>
      <c r="X21" s="66">
        <v>4.6460278932117899E-6</v>
      </c>
      <c r="Y21" s="66">
        <v>4.4427211638705001E-5</v>
      </c>
      <c r="Z21" s="96">
        <v>16.608731449594849</v>
      </c>
      <c r="AA21" s="96">
        <v>32.062795118743992</v>
      </c>
      <c r="AB21" s="96">
        <v>17.123855996976598</v>
      </c>
      <c r="AC21" s="96">
        <v>33.018891740368616</v>
      </c>
      <c r="AD21" s="96">
        <v>16.97889529223206</v>
      </c>
      <c r="AE21" s="96">
        <v>32.485478199091546</v>
      </c>
      <c r="AF21" s="96">
        <v>-0.17343719688827619</v>
      </c>
      <c r="AG21" s="97">
        <v>-173.43719688827619</v>
      </c>
      <c r="AH21" s="2">
        <v>-163.54607572327319</v>
      </c>
      <c r="AI21">
        <v>13.988157698622832</v>
      </c>
      <c r="AJ21" t="s">
        <v>348</v>
      </c>
      <c r="AK21">
        <v>31</v>
      </c>
      <c r="AL21">
        <v>0</v>
      </c>
      <c r="AM21" s="94">
        <v>0</v>
      </c>
      <c r="AN21" s="94">
        <v>0</v>
      </c>
    </row>
    <row r="22" spans="1:41" x14ac:dyDescent="0.25">
      <c r="B22"/>
      <c r="C22"/>
      <c r="D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 s="14"/>
      <c r="Z22" s="75"/>
      <c r="AA22" s="75"/>
      <c r="AB22" s="75"/>
      <c r="AC22" s="75"/>
      <c r="AD22" s="75"/>
      <c r="AE22" s="75"/>
      <c r="AF22" s="44"/>
      <c r="AG22" s="45"/>
      <c r="AK22" s="20"/>
      <c r="AL22" s="20"/>
      <c r="AM22" s="20"/>
      <c r="AN22" s="20"/>
    </row>
    <row r="23" spans="1:41" x14ac:dyDescent="0.25">
      <c r="B23"/>
      <c r="C23"/>
      <c r="D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 s="14"/>
      <c r="Z23" s="75"/>
      <c r="AA23" s="75"/>
      <c r="AB23" s="75"/>
      <c r="AC23" s="75"/>
      <c r="AD23" s="75"/>
      <c r="AE23" s="75"/>
      <c r="AF23" s="44"/>
      <c r="AG23" s="45"/>
      <c r="AK23" s="20"/>
      <c r="AL23" s="20"/>
      <c r="AM23" s="20"/>
      <c r="AN23" s="20"/>
    </row>
    <row r="24" spans="1:41" x14ac:dyDescent="0.25">
      <c r="B24"/>
      <c r="C24"/>
      <c r="D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 s="14"/>
      <c r="Z24" s="75"/>
      <c r="AA24" s="75"/>
      <c r="AB24" s="75"/>
      <c r="AC24" s="75"/>
      <c r="AD24" s="75"/>
      <c r="AE24" s="75"/>
      <c r="AF24" s="44"/>
      <c r="AG24" s="45"/>
      <c r="AH24" s="2"/>
      <c r="AI24" s="2"/>
      <c r="AK24" s="20"/>
      <c r="AL24" s="20"/>
      <c r="AM24" s="20"/>
      <c r="AN24" s="20"/>
    </row>
    <row r="25" spans="1:41" x14ac:dyDescent="0.25">
      <c r="B25"/>
      <c r="C25"/>
      <c r="D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 s="14"/>
      <c r="Z25" s="75"/>
      <c r="AA25" s="75"/>
      <c r="AB25" s="75"/>
      <c r="AC25" s="75"/>
      <c r="AD25" s="75"/>
      <c r="AE25" s="75"/>
      <c r="AF25" s="44"/>
      <c r="AG25" s="45"/>
      <c r="AK25" s="20"/>
      <c r="AL25" s="20"/>
      <c r="AM25" s="20"/>
      <c r="AN25" s="20"/>
    </row>
    <row r="26" spans="1:41" x14ac:dyDescent="0.25">
      <c r="B26"/>
      <c r="C26"/>
      <c r="D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 s="14"/>
      <c r="Z26" s="75"/>
      <c r="AA26" s="75"/>
      <c r="AB26" s="75"/>
      <c r="AC26" s="75"/>
      <c r="AD26" s="75"/>
      <c r="AE26" s="75"/>
      <c r="AF26" s="44"/>
      <c r="AG26" s="45"/>
      <c r="AH26" s="2"/>
      <c r="AI26" s="2"/>
      <c r="AK26" s="20"/>
      <c r="AL26" s="20"/>
      <c r="AM26" s="20"/>
      <c r="AN26" s="20"/>
    </row>
    <row r="27" spans="1:41" x14ac:dyDescent="0.25">
      <c r="B27"/>
      <c r="C27"/>
      <c r="D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 s="14"/>
      <c r="Y27" s="66"/>
      <c r="Z27" s="75"/>
      <c r="AA27" s="75"/>
      <c r="AB27" s="75"/>
      <c r="AC27" s="75"/>
      <c r="AD27" s="75"/>
      <c r="AE27" s="75"/>
      <c r="AF27" s="44"/>
      <c r="AG27" s="45"/>
      <c r="AK27" s="20"/>
      <c r="AL27" s="20"/>
      <c r="AM27" s="20"/>
      <c r="AN27" s="20"/>
    </row>
    <row r="28" spans="1:41" x14ac:dyDescent="0.25">
      <c r="C28" s="62"/>
      <c r="V28" s="14"/>
      <c r="X28" s="15"/>
      <c r="Y28" s="15"/>
      <c r="Z28" s="16"/>
      <c r="AA28" s="16"/>
      <c r="AB28" s="16"/>
      <c r="AC28" s="16"/>
      <c r="AD28" s="16"/>
      <c r="AE28" s="16"/>
      <c r="AF28" s="15"/>
      <c r="AG28" s="39"/>
      <c r="AH28" s="46"/>
      <c r="AI28" s="46"/>
      <c r="AL28" s="20"/>
      <c r="AM28" s="20"/>
      <c r="AN28" s="20"/>
      <c r="AO28" s="20"/>
    </row>
    <row r="29" spans="1:41" x14ac:dyDescent="0.25">
      <c r="C29" s="62"/>
      <c r="V29" s="14"/>
      <c r="X29" s="15"/>
      <c r="Y29" s="15"/>
      <c r="Z29" s="16"/>
      <c r="AA29" s="16"/>
      <c r="AB29" s="16"/>
      <c r="AC29" s="16"/>
      <c r="AD29" s="16"/>
      <c r="AE29" s="16"/>
      <c r="AF29" s="15"/>
      <c r="AG29" s="39"/>
      <c r="AH29" s="54"/>
      <c r="AI29" s="54"/>
    </row>
    <row r="30" spans="1:41" x14ac:dyDescent="0.25">
      <c r="C30" s="62"/>
      <c r="V30" s="14"/>
      <c r="X30" s="15"/>
      <c r="Y30" s="15"/>
      <c r="Z30" s="16"/>
      <c r="AA30" s="16"/>
      <c r="AB30" s="16"/>
      <c r="AC30" s="16"/>
      <c r="AD30" s="16"/>
      <c r="AE30" s="16"/>
      <c r="AF30" s="15"/>
      <c r="AG30" s="39"/>
    </row>
    <row r="50" spans="1:22" x14ac:dyDescent="0.25">
      <c r="A50" s="20"/>
      <c r="B50" s="42"/>
      <c r="D50"/>
      <c r="E50" s="15"/>
      <c r="V50"/>
    </row>
    <row r="51" spans="1:22" x14ac:dyDescent="0.25">
      <c r="A51" s="20"/>
      <c r="B51" s="42"/>
      <c r="D51"/>
      <c r="E51" s="15"/>
      <c r="V51"/>
    </row>
    <row r="52" spans="1:22" x14ac:dyDescent="0.25">
      <c r="A52" s="20"/>
      <c r="B52" s="42"/>
      <c r="D52"/>
      <c r="E52" s="15"/>
      <c r="V52"/>
    </row>
    <row r="53" spans="1:22" x14ac:dyDescent="0.25">
      <c r="A53" s="20"/>
      <c r="B53" s="42"/>
      <c r="D53"/>
      <c r="E53" s="15"/>
      <c r="V53"/>
    </row>
  </sheetData>
  <dataValidations count="2">
    <dataValidation type="list" allowBlank="1" showInputMessage="1" showErrorMessage="1" sqref="C2 C4:C30">
      <formula1>Type</formula1>
    </dataValidation>
    <dataValidation type="list" allowBlank="1" showInputMessage="1" showErrorMessage="1" sqref="D1:D2 D4:D30">
      <formula1>INDIRECT(C1)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30" sqref="C30"/>
    </sheetView>
  </sheetViews>
  <sheetFormatPr defaultColWidth="8.85546875" defaultRowHeight="15" x14ac:dyDescent="0.25"/>
  <cols>
    <col min="1" max="1" width="14.28515625" customWidth="1"/>
    <col min="2" max="2" width="13.42578125" customWidth="1"/>
    <col min="3" max="3" width="21.42578125" customWidth="1"/>
    <col min="4" max="4" width="24.7109375" customWidth="1"/>
    <col min="5" max="5" width="21.42578125" customWidth="1"/>
    <col min="6" max="7" width="13.42578125" customWidth="1"/>
    <col min="8" max="8" width="12.42578125" customWidth="1"/>
    <col min="9" max="9" width="13.42578125" customWidth="1"/>
  </cols>
  <sheetData>
    <row r="1" spans="1:9" x14ac:dyDescent="0.25">
      <c r="A1" t="s">
        <v>44</v>
      </c>
      <c r="B1" t="s">
        <v>61</v>
      </c>
      <c r="C1" t="s">
        <v>63</v>
      </c>
      <c r="D1" t="s">
        <v>62</v>
      </c>
      <c r="E1" t="s">
        <v>48</v>
      </c>
      <c r="F1" t="s">
        <v>126</v>
      </c>
      <c r="G1" s="70" t="s">
        <v>119</v>
      </c>
      <c r="H1" s="74" t="s">
        <v>132</v>
      </c>
      <c r="I1" s="70" t="s">
        <v>142</v>
      </c>
    </row>
    <row r="2" spans="1:9" x14ac:dyDescent="0.25">
      <c r="A2" t="s">
        <v>62</v>
      </c>
      <c r="B2" t="s">
        <v>22</v>
      </c>
      <c r="C2" t="s">
        <v>50</v>
      </c>
      <c r="D2" t="s">
        <v>71</v>
      </c>
      <c r="E2" t="s">
        <v>45</v>
      </c>
      <c r="F2" t="s">
        <v>101</v>
      </c>
      <c r="G2" s="71" t="s">
        <v>121</v>
      </c>
      <c r="H2" s="76" t="s">
        <v>134</v>
      </c>
      <c r="I2" s="73" t="s">
        <v>141</v>
      </c>
    </row>
    <row r="3" spans="1:9" x14ac:dyDescent="0.25">
      <c r="A3" t="s">
        <v>61</v>
      </c>
      <c r="B3" t="s">
        <v>24</v>
      </c>
      <c r="C3" t="s">
        <v>52</v>
      </c>
      <c r="D3" t="s">
        <v>77</v>
      </c>
      <c r="E3" t="s">
        <v>46</v>
      </c>
      <c r="F3" t="s">
        <v>102</v>
      </c>
      <c r="G3" s="72" t="s">
        <v>120</v>
      </c>
      <c r="H3" s="77" t="s">
        <v>133</v>
      </c>
    </row>
    <row r="4" spans="1:9" x14ac:dyDescent="0.25">
      <c r="A4" t="s">
        <v>48</v>
      </c>
      <c r="B4" t="s">
        <v>58</v>
      </c>
      <c r="C4" t="s">
        <v>55</v>
      </c>
      <c r="D4" t="s">
        <v>47</v>
      </c>
      <c r="E4" t="s">
        <v>47</v>
      </c>
      <c r="F4" t="s">
        <v>127</v>
      </c>
      <c r="G4" s="71" t="s">
        <v>122</v>
      </c>
      <c r="H4" s="76" t="s">
        <v>143</v>
      </c>
      <c r="I4" s="71"/>
    </row>
    <row r="5" spans="1:9" x14ac:dyDescent="0.25">
      <c r="A5" t="s">
        <v>63</v>
      </c>
      <c r="B5" t="s">
        <v>59</v>
      </c>
      <c r="C5" t="s">
        <v>60</v>
      </c>
      <c r="D5" t="s">
        <v>49</v>
      </c>
      <c r="E5" t="s">
        <v>49</v>
      </c>
      <c r="F5" t="s">
        <v>130</v>
      </c>
      <c r="G5" s="72" t="s">
        <v>125</v>
      </c>
      <c r="H5" s="76" t="s">
        <v>144</v>
      </c>
      <c r="I5" s="72"/>
    </row>
    <row r="6" spans="1:9" x14ac:dyDescent="0.25">
      <c r="A6" t="s">
        <v>88</v>
      </c>
      <c r="B6" t="s">
        <v>65</v>
      </c>
      <c r="C6" t="s">
        <v>87</v>
      </c>
      <c r="D6" t="s">
        <v>51</v>
      </c>
      <c r="E6" t="s">
        <v>51</v>
      </c>
      <c r="G6" s="71"/>
      <c r="I6" s="71"/>
    </row>
    <row r="7" spans="1:9" x14ac:dyDescent="0.25">
      <c r="A7" t="s">
        <v>119</v>
      </c>
      <c r="B7" t="s">
        <v>66</v>
      </c>
      <c r="C7" t="s">
        <v>82</v>
      </c>
      <c r="D7" t="s">
        <v>53</v>
      </c>
      <c r="E7" t="s">
        <v>53</v>
      </c>
    </row>
    <row r="8" spans="1:9" x14ac:dyDescent="0.25">
      <c r="A8" t="s">
        <v>126</v>
      </c>
      <c r="B8" t="s">
        <v>67</v>
      </c>
      <c r="C8" t="s">
        <v>83</v>
      </c>
      <c r="D8" t="s">
        <v>54</v>
      </c>
      <c r="E8" t="s">
        <v>54</v>
      </c>
    </row>
    <row r="9" spans="1:9" x14ac:dyDescent="0.25">
      <c r="A9" t="s">
        <v>132</v>
      </c>
      <c r="B9" t="s">
        <v>68</v>
      </c>
      <c r="C9" t="s">
        <v>84</v>
      </c>
      <c r="D9" t="s">
        <v>79</v>
      </c>
      <c r="E9" t="s">
        <v>140</v>
      </c>
    </row>
    <row r="10" spans="1:9" x14ac:dyDescent="0.25">
      <c r="A10" t="s">
        <v>142</v>
      </c>
      <c r="B10" t="s">
        <v>69</v>
      </c>
      <c r="C10" t="s">
        <v>107</v>
      </c>
      <c r="D10" t="s">
        <v>86</v>
      </c>
      <c r="E10" t="s">
        <v>94</v>
      </c>
    </row>
    <row r="11" spans="1:9" x14ac:dyDescent="0.25">
      <c r="B11" t="s">
        <v>104</v>
      </c>
      <c r="C11" t="s">
        <v>89</v>
      </c>
      <c r="D11" t="s">
        <v>90</v>
      </c>
      <c r="E11" t="s">
        <v>97</v>
      </c>
    </row>
    <row r="12" spans="1:9" x14ac:dyDescent="0.25">
      <c r="B12" t="s">
        <v>70</v>
      </c>
      <c r="C12" t="s">
        <v>98</v>
      </c>
      <c r="D12" t="s">
        <v>92</v>
      </c>
      <c r="E12" t="s">
        <v>139</v>
      </c>
    </row>
    <row r="13" spans="1:9" x14ac:dyDescent="0.25">
      <c r="C13" t="s">
        <v>100</v>
      </c>
      <c r="D13" t="s">
        <v>93</v>
      </c>
      <c r="E13" t="s">
        <v>99</v>
      </c>
    </row>
    <row r="14" spans="1:9" x14ac:dyDescent="0.25">
      <c r="C14" t="s">
        <v>111</v>
      </c>
      <c r="D14" t="s">
        <v>95</v>
      </c>
      <c r="E14" t="s">
        <v>103</v>
      </c>
    </row>
    <row r="15" spans="1:9" x14ac:dyDescent="0.25">
      <c r="C15" t="s">
        <v>116</v>
      </c>
      <c r="D15" t="s">
        <v>105</v>
      </c>
      <c r="E15" t="s">
        <v>108</v>
      </c>
    </row>
    <row r="16" spans="1:9" x14ac:dyDescent="0.25">
      <c r="C16" t="s">
        <v>117</v>
      </c>
      <c r="D16" t="s">
        <v>106</v>
      </c>
      <c r="E16" t="s">
        <v>109</v>
      </c>
    </row>
    <row r="17" spans="1:5" x14ac:dyDescent="0.25">
      <c r="D17" t="s">
        <v>56</v>
      </c>
      <c r="E17" t="s">
        <v>56</v>
      </c>
    </row>
    <row r="18" spans="1:5" x14ac:dyDescent="0.25">
      <c r="D18" t="s">
        <v>118</v>
      </c>
      <c r="E18" t="s">
        <v>124</v>
      </c>
    </row>
    <row r="19" spans="1:5" x14ac:dyDescent="0.25">
      <c r="A19" t="s">
        <v>64</v>
      </c>
      <c r="B19" t="s">
        <v>57</v>
      </c>
      <c r="D19" t="s">
        <v>128</v>
      </c>
      <c r="E19" t="s">
        <v>123</v>
      </c>
    </row>
    <row r="20" spans="1:5" x14ac:dyDescent="0.25">
      <c r="A20" s="58" t="s">
        <v>62</v>
      </c>
      <c r="B20" s="58" t="s">
        <v>77</v>
      </c>
      <c r="D20" t="s">
        <v>153</v>
      </c>
      <c r="E20" t="s">
        <v>129</v>
      </c>
    </row>
    <row r="21" spans="1:5" x14ac:dyDescent="0.25">
      <c r="D21" t="s">
        <v>138</v>
      </c>
      <c r="E21" t="s">
        <v>131</v>
      </c>
    </row>
    <row r="22" spans="1:5" x14ac:dyDescent="0.25">
      <c r="D22" t="s">
        <v>137</v>
      </c>
      <c r="E22" t="s">
        <v>135</v>
      </c>
    </row>
    <row r="23" spans="1:5" x14ac:dyDescent="0.25">
      <c r="D23" t="s">
        <v>145</v>
      </c>
      <c r="E23" t="s">
        <v>136</v>
      </c>
    </row>
    <row r="24" spans="1:5" x14ac:dyDescent="0.25">
      <c r="D24" t="s">
        <v>146</v>
      </c>
      <c r="E24" t="s">
        <v>137</v>
      </c>
    </row>
    <row r="25" spans="1:5" x14ac:dyDescent="0.25">
      <c r="D25" t="s">
        <v>147</v>
      </c>
      <c r="E25" t="s">
        <v>150</v>
      </c>
    </row>
    <row r="26" spans="1:5" x14ac:dyDescent="0.25">
      <c r="D26" t="s">
        <v>148</v>
      </c>
      <c r="E26" t="s">
        <v>151</v>
      </c>
    </row>
    <row r="27" spans="1:5" x14ac:dyDescent="0.25">
      <c r="D27" t="s">
        <v>149</v>
      </c>
      <c r="E27" t="s">
        <v>130</v>
      </c>
    </row>
    <row r="28" spans="1:5" x14ac:dyDescent="0.25">
      <c r="D28" t="s">
        <v>152</v>
      </c>
      <c r="E28" t="s">
        <v>156</v>
      </c>
    </row>
    <row r="29" spans="1:5" x14ac:dyDescent="0.25">
      <c r="D29" t="s">
        <v>154</v>
      </c>
      <c r="E29" t="s">
        <v>157</v>
      </c>
    </row>
    <row r="30" spans="1:5" x14ac:dyDescent="0.25">
      <c r="D30" t="s">
        <v>155</v>
      </c>
      <c r="E30" t="s">
        <v>283</v>
      </c>
    </row>
    <row r="31" spans="1:5" x14ac:dyDescent="0.25">
      <c r="D31" t="s">
        <v>158</v>
      </c>
      <c r="E31" t="s">
        <v>149</v>
      </c>
    </row>
    <row r="32" spans="1:5" x14ac:dyDescent="0.25">
      <c r="D32" t="s">
        <v>323</v>
      </c>
      <c r="E32" t="s">
        <v>312</v>
      </c>
    </row>
    <row r="33" spans="5:5" x14ac:dyDescent="0.25">
      <c r="E33" t="s">
        <v>323</v>
      </c>
    </row>
  </sheetData>
  <dataValidations count="2">
    <dataValidation type="list" allowBlank="1" showInputMessage="1" showErrorMessage="1" sqref="A20 A10">
      <formula1>Type</formula1>
    </dataValidation>
    <dataValidation type="list" allowBlank="1" showInputMessage="1" showErrorMessage="1" sqref="B20 I3">
      <formula1>INDIRECT(A3)</formula1>
    </dataValidation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geo-isopaleo</cp:lastModifiedBy>
  <cp:lastPrinted>2018-07-24T20:05:26Z</cp:lastPrinted>
  <dcterms:created xsi:type="dcterms:W3CDTF">2018-05-08T13:04:56Z</dcterms:created>
  <dcterms:modified xsi:type="dcterms:W3CDTF">2024-12-02T19:06:29Z</dcterms:modified>
</cp:coreProperties>
</file>