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T:\IPL\InstrumentsData\TripleDog 17O\Operating Conditions\Active Reactor\"/>
    </mc:Choice>
  </mc:AlternateContent>
  <xr:revisionPtr revIDLastSave="0" documentId="13_ncr:1_{F991BF6E-D3AD-4F16-9273-85C1290653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Data" sheetId="10" r:id="rId1"/>
    <sheet name="Standards" sheetId="9" r:id="rId2"/>
    <sheet name="SMOW" sheetId="7" r:id="rId3"/>
    <sheet name="SLAP" sheetId="8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9" l="1"/>
  <c r="AC26" i="9" s="1"/>
  <c r="AE26" i="9" s="1"/>
  <c r="Z26" i="9"/>
  <c r="AB26" i="9" s="1"/>
  <c r="AD26" i="9" s="1"/>
  <c r="AF26" i="9" s="1"/>
  <c r="AG26" i="9" s="1"/>
  <c r="Z67" i="10"/>
  <c r="AA67" i="10"/>
  <c r="AC67" i="10" s="1"/>
  <c r="AE67" i="10" s="1"/>
  <c r="AB67" i="10"/>
  <c r="AD67" i="10" s="1"/>
  <c r="AH24" i="9"/>
  <c r="AB25" i="9"/>
  <c r="AD25" i="9" s="1"/>
  <c r="AA25" i="9"/>
  <c r="AC25" i="9" s="1"/>
  <c r="AE25" i="9" s="1"/>
  <c r="Z25" i="9"/>
  <c r="Z66" i="10"/>
  <c r="AA66" i="10"/>
  <c r="AB66" i="10"/>
  <c r="AC66" i="10"/>
  <c r="AD66" i="10"/>
  <c r="AE66" i="10"/>
  <c r="AF66" i="10"/>
  <c r="AG66" i="10"/>
  <c r="AH59" i="10"/>
  <c r="AI59" i="10"/>
  <c r="AI57" i="10"/>
  <c r="AH57" i="10"/>
  <c r="AI62" i="10"/>
  <c r="AH62" i="10"/>
  <c r="AI65" i="10"/>
  <c r="AH65" i="10"/>
  <c r="Z63" i="10"/>
  <c r="AA63" i="10"/>
  <c r="AB63" i="10"/>
  <c r="AC63" i="10"/>
  <c r="AD63" i="10"/>
  <c r="AE63" i="10"/>
  <c r="AF63" i="10"/>
  <c r="AG63" i="10"/>
  <c r="Z64" i="10"/>
  <c r="AA64" i="10"/>
  <c r="AB64" i="10"/>
  <c r="AC64" i="10"/>
  <c r="AE64" i="10" s="1"/>
  <c r="AD64" i="10"/>
  <c r="Z65" i="10"/>
  <c r="AA65" i="10"/>
  <c r="AB65" i="10"/>
  <c r="AC65" i="10"/>
  <c r="AE65" i="10" s="1"/>
  <c r="AF65" i="10" s="1"/>
  <c r="AG65" i="10" s="1"/>
  <c r="AD65" i="10"/>
  <c r="Z62" i="10"/>
  <c r="AB62" i="10" s="1"/>
  <c r="AD62" i="10" s="1"/>
  <c r="AA62" i="10"/>
  <c r="AC62" i="10" s="1"/>
  <c r="AE62" i="10" s="1"/>
  <c r="Z61" i="10"/>
  <c r="AB61" i="10" s="1"/>
  <c r="AD61" i="10" s="1"/>
  <c r="AA61" i="10"/>
  <c r="AC61" i="10" s="1"/>
  <c r="AE61" i="10" s="1"/>
  <c r="Z60" i="10"/>
  <c r="AA60" i="10"/>
  <c r="AB60" i="10"/>
  <c r="AD60" i="10" s="1"/>
  <c r="AF60" i="10" s="1"/>
  <c r="AG60" i="10" s="1"/>
  <c r="AC60" i="10"/>
  <c r="AE60" i="10"/>
  <c r="Z59" i="10"/>
  <c r="AA59" i="10"/>
  <c r="AC59" i="10" s="1"/>
  <c r="AE59" i="10" s="1"/>
  <c r="AB59" i="10"/>
  <c r="AD59" i="10" s="1"/>
  <c r="Z58" i="10"/>
  <c r="AB58" i="10" s="1"/>
  <c r="AD58" i="10" s="1"/>
  <c r="AA58" i="10"/>
  <c r="AC58" i="10" s="1"/>
  <c r="AE58" i="10" s="1"/>
  <c r="Z57" i="10"/>
  <c r="AA57" i="10"/>
  <c r="AC57" i="10" s="1"/>
  <c r="AE57" i="10" s="1"/>
  <c r="AB57" i="10"/>
  <c r="AD57" i="10" s="1"/>
  <c r="AF57" i="10" s="1"/>
  <c r="AG57" i="10" s="1"/>
  <c r="Z56" i="10"/>
  <c r="AA56" i="10"/>
  <c r="AB56" i="10"/>
  <c r="AC56" i="10"/>
  <c r="AD56" i="10"/>
  <c r="AE56" i="10"/>
  <c r="AF56" i="10" s="1"/>
  <c r="AG56" i="10" s="1"/>
  <c r="AA36" i="9"/>
  <c r="AC36" i="9" s="1"/>
  <c r="AE36" i="9" s="1"/>
  <c r="Z36" i="9"/>
  <c r="AB36" i="9" s="1"/>
  <c r="AD36" i="9" s="1"/>
  <c r="AF36" i="9" s="1"/>
  <c r="AG36" i="9" s="1"/>
  <c r="AA35" i="9"/>
  <c r="AC35" i="9" s="1"/>
  <c r="AE35" i="9" s="1"/>
  <c r="Z35" i="9"/>
  <c r="AB35" i="9" s="1"/>
  <c r="AD35" i="9" s="1"/>
  <c r="AF35" i="9" s="1"/>
  <c r="AG35" i="9" s="1"/>
  <c r="AA34" i="9"/>
  <c r="AC34" i="9" s="1"/>
  <c r="AE34" i="9" s="1"/>
  <c r="Z34" i="9"/>
  <c r="AB34" i="9" s="1"/>
  <c r="AD34" i="9" s="1"/>
  <c r="AF34" i="9" s="1"/>
  <c r="AG34" i="9" s="1"/>
  <c r="AA33" i="9"/>
  <c r="AC33" i="9" s="1"/>
  <c r="AE33" i="9" s="1"/>
  <c r="Z33" i="9"/>
  <c r="AB33" i="9" s="1"/>
  <c r="AD33" i="9" s="1"/>
  <c r="AA32" i="9"/>
  <c r="AC32" i="9" s="1"/>
  <c r="AE32" i="9" s="1"/>
  <c r="Z32" i="9"/>
  <c r="AB32" i="9" s="1"/>
  <c r="AD32" i="9" s="1"/>
  <c r="AF32" i="9" s="1"/>
  <c r="AG32" i="9" s="1"/>
  <c r="AC24" i="9"/>
  <c r="AE24" i="9" s="1"/>
  <c r="AA24" i="9"/>
  <c r="Z24" i="9"/>
  <c r="AB24" i="9" s="1"/>
  <c r="AD24" i="9" s="1"/>
  <c r="AB23" i="9"/>
  <c r="AD23" i="9" s="1"/>
  <c r="AA23" i="9"/>
  <c r="AC23" i="9" s="1"/>
  <c r="AE23" i="9" s="1"/>
  <c r="Z23" i="9"/>
  <c r="AA22" i="9"/>
  <c r="AC22" i="9" s="1"/>
  <c r="AE22" i="9" s="1"/>
  <c r="Z22" i="9"/>
  <c r="AB22" i="9" s="1"/>
  <c r="AD22" i="9" s="1"/>
  <c r="AA21" i="9"/>
  <c r="AC21" i="9" s="1"/>
  <c r="AE21" i="9" s="1"/>
  <c r="Z21" i="9"/>
  <c r="AB21" i="9" s="1"/>
  <c r="AD21" i="9" s="1"/>
  <c r="AF21" i="9" s="1"/>
  <c r="AG21" i="9" s="1"/>
  <c r="AA20" i="9"/>
  <c r="AC20" i="9" s="1"/>
  <c r="AE20" i="9" s="1"/>
  <c r="Z20" i="9"/>
  <c r="AB20" i="9" s="1"/>
  <c r="AD20" i="9" s="1"/>
  <c r="AF20" i="9" s="1"/>
  <c r="AG20" i="9" s="1"/>
  <c r="AH55" i="10"/>
  <c r="AI55" i="10"/>
  <c r="Z53" i="10"/>
  <c r="AA53" i="10"/>
  <c r="AB53" i="10"/>
  <c r="AC53" i="10"/>
  <c r="AD53" i="10"/>
  <c r="AE53" i="10"/>
  <c r="AF53" i="10"/>
  <c r="AG53" i="10"/>
  <c r="Z54" i="10"/>
  <c r="AA54" i="10"/>
  <c r="AB54" i="10"/>
  <c r="AC54" i="10"/>
  <c r="AD54" i="10"/>
  <c r="AF54" i="10" s="1"/>
  <c r="AG54" i="10" s="1"/>
  <c r="AE54" i="10"/>
  <c r="Z55" i="10"/>
  <c r="AA55" i="10"/>
  <c r="AB55" i="10"/>
  <c r="AC55" i="10"/>
  <c r="AD55" i="10"/>
  <c r="AE55" i="10"/>
  <c r="AF55" i="10"/>
  <c r="AG55" i="10"/>
  <c r="Z51" i="10"/>
  <c r="AA51" i="10"/>
  <c r="AC51" i="10" s="1"/>
  <c r="AE51" i="10" s="1"/>
  <c r="AB51" i="10"/>
  <c r="AD51" i="10" s="1"/>
  <c r="Z52" i="10"/>
  <c r="AB52" i="10" s="1"/>
  <c r="AD52" i="10" s="1"/>
  <c r="AA52" i="10"/>
  <c r="AC52" i="10" s="1"/>
  <c r="AE52" i="10" s="1"/>
  <c r="Z50" i="10"/>
  <c r="AA50" i="10"/>
  <c r="AB50" i="10"/>
  <c r="AC50" i="10"/>
  <c r="AD50" i="10"/>
  <c r="AE50" i="10"/>
  <c r="AF50" i="10" s="1"/>
  <c r="AG50" i="10" s="1"/>
  <c r="Z49" i="10"/>
  <c r="AB49" i="10" s="1"/>
  <c r="AD49" i="10" s="1"/>
  <c r="AA49" i="10"/>
  <c r="AC49" i="10" s="1"/>
  <c r="AE49" i="10" s="1"/>
  <c r="Z48" i="10"/>
  <c r="AB48" i="10" s="1"/>
  <c r="AD48" i="10" s="1"/>
  <c r="AA48" i="10"/>
  <c r="AC48" i="10" s="1"/>
  <c r="AE48" i="10" s="1"/>
  <c r="Z47" i="10"/>
  <c r="AB47" i="10" s="1"/>
  <c r="AD47" i="10" s="1"/>
  <c r="AA47" i="10"/>
  <c r="AC47" i="10" s="1"/>
  <c r="AE47" i="10" s="1"/>
  <c r="Z44" i="10"/>
  <c r="AB44" i="10" s="1"/>
  <c r="AD44" i="10" s="1"/>
  <c r="AA44" i="10"/>
  <c r="AC44" i="10" s="1"/>
  <c r="AE44" i="10" s="1"/>
  <c r="Z45" i="10"/>
  <c r="AB45" i="10" s="1"/>
  <c r="AD45" i="10" s="1"/>
  <c r="AA45" i="10"/>
  <c r="AC45" i="10" s="1"/>
  <c r="AE45" i="10" s="1"/>
  <c r="Z46" i="10"/>
  <c r="AB46" i="10" s="1"/>
  <c r="AD46" i="10" s="1"/>
  <c r="AA46" i="10"/>
  <c r="AC46" i="10" s="1"/>
  <c r="AE46" i="10" s="1"/>
  <c r="Z43" i="10"/>
  <c r="AB43" i="10" s="1"/>
  <c r="AD43" i="10" s="1"/>
  <c r="AA43" i="10"/>
  <c r="AC43" i="10" s="1"/>
  <c r="AE43" i="10" s="1"/>
  <c r="AF67" i="10" l="1"/>
  <c r="AG67" i="10" s="1"/>
  <c r="AF25" i="9"/>
  <c r="AG25" i="9" s="1"/>
  <c r="AF64" i="10"/>
  <c r="AG64" i="10" s="1"/>
  <c r="AF62" i="10"/>
  <c r="AG62" i="10" s="1"/>
  <c r="AF61" i="10"/>
  <c r="AG61" i="10" s="1"/>
  <c r="AF59" i="10"/>
  <c r="AG59" i="10" s="1"/>
  <c r="AF58" i="10"/>
  <c r="AG58" i="10" s="1"/>
  <c r="AI36" i="9"/>
  <c r="AH36" i="9"/>
  <c r="AF33" i="9"/>
  <c r="AG33" i="9" s="1"/>
  <c r="AH33" i="9" s="1"/>
  <c r="AF23" i="9"/>
  <c r="AG23" i="9" s="1"/>
  <c r="AF24" i="9"/>
  <c r="AG24" i="9" s="1"/>
  <c r="AF22" i="9"/>
  <c r="AG22" i="9" s="1"/>
  <c r="AH22" i="9" s="1"/>
  <c r="AF52" i="10"/>
  <c r="AG52" i="10" s="1"/>
  <c r="AF51" i="10"/>
  <c r="AG51" i="10" s="1"/>
  <c r="AF49" i="10"/>
  <c r="AG49" i="10" s="1"/>
  <c r="AF48" i="10"/>
  <c r="AG48" i="10" s="1"/>
  <c r="AF47" i="10"/>
  <c r="AG47" i="10" s="1"/>
  <c r="AF45" i="10"/>
  <c r="AG45" i="10" s="1"/>
  <c r="AF44" i="10"/>
  <c r="AG44" i="10" s="1"/>
  <c r="AF43" i="10"/>
  <c r="AG43" i="10" s="1"/>
  <c r="AF46" i="10"/>
  <c r="AG46" i="10" s="1"/>
  <c r="AI33" i="9" l="1"/>
  <c r="AI24" i="9"/>
  <c r="AI22" i="9"/>
  <c r="AI45" i="10"/>
  <c r="AH45" i="10"/>
  <c r="AI48" i="10"/>
  <c r="AH48" i="10"/>
  <c r="AI50" i="10"/>
  <c r="AH50" i="10"/>
  <c r="AI52" i="10"/>
  <c r="AH52" i="10"/>
  <c r="Z42" i="10"/>
  <c r="AB42" i="10" s="1"/>
  <c r="AD42" i="10" s="1"/>
  <c r="AA42" i="10"/>
  <c r="AC42" i="10" s="1"/>
  <c r="AE42" i="10" s="1"/>
  <c r="Z41" i="10"/>
  <c r="AB41" i="10" s="1"/>
  <c r="AD41" i="10" s="1"/>
  <c r="AA41" i="10"/>
  <c r="AC41" i="10" s="1"/>
  <c r="AE41" i="10" s="1"/>
  <c r="Z40" i="10"/>
  <c r="AB40" i="10" s="1"/>
  <c r="AD40" i="10" s="1"/>
  <c r="AA40" i="10"/>
  <c r="AC40" i="10" s="1"/>
  <c r="AE40" i="10" s="1"/>
  <c r="Z39" i="10"/>
  <c r="AB39" i="10" s="1"/>
  <c r="AD39" i="10" s="1"/>
  <c r="AA39" i="10"/>
  <c r="AC39" i="10" s="1"/>
  <c r="AE39" i="10" s="1"/>
  <c r="Z38" i="10"/>
  <c r="AB38" i="10" s="1"/>
  <c r="AD38" i="10" s="1"/>
  <c r="AA38" i="10"/>
  <c r="AC38" i="10" s="1"/>
  <c r="AE38" i="10" s="1"/>
  <c r="AF41" i="10" l="1"/>
  <c r="AG41" i="10" s="1"/>
  <c r="AF40" i="10"/>
  <c r="AG40" i="10" s="1"/>
  <c r="AF42" i="10"/>
  <c r="AG42" i="10" s="1"/>
  <c r="AF38" i="10"/>
  <c r="AG38" i="10" s="1"/>
  <c r="AF39" i="10"/>
  <c r="AG39" i="10" s="1"/>
  <c r="AA19" i="9"/>
  <c r="AC19" i="9" s="1"/>
  <c r="AE19" i="9" s="1"/>
  <c r="Z19" i="9"/>
  <c r="AB19" i="9" s="1"/>
  <c r="AD19" i="9" s="1"/>
  <c r="AF19" i="9" s="1"/>
  <c r="AG19" i="9" s="1"/>
  <c r="AA18" i="9"/>
  <c r="AC18" i="9" s="1"/>
  <c r="AE18" i="9" s="1"/>
  <c r="Z18" i="9"/>
  <c r="AB18" i="9" s="1"/>
  <c r="AD18" i="9" s="1"/>
  <c r="AF18" i="9" s="1"/>
  <c r="AG18" i="9" s="1"/>
  <c r="AA17" i="9"/>
  <c r="AC17" i="9" s="1"/>
  <c r="AE17" i="9" s="1"/>
  <c r="Z17" i="9"/>
  <c r="AB17" i="9" s="1"/>
  <c r="AD17" i="9" s="1"/>
  <c r="AI42" i="10" l="1"/>
  <c r="AH42" i="10"/>
  <c r="AI39" i="10"/>
  <c r="AH39" i="10"/>
  <c r="AF17" i="9"/>
  <c r="AG17" i="9" s="1"/>
  <c r="AI19" i="9"/>
  <c r="AH19" i="9"/>
  <c r="Z35" i="10" l="1"/>
  <c r="AB35" i="10" s="1"/>
  <c r="AD35" i="10" s="1"/>
  <c r="AA35" i="10"/>
  <c r="AC35" i="10" s="1"/>
  <c r="AE35" i="10" s="1"/>
  <c r="Z36" i="10"/>
  <c r="AB36" i="10" s="1"/>
  <c r="AD36" i="10" s="1"/>
  <c r="AA36" i="10"/>
  <c r="AC36" i="10" s="1"/>
  <c r="AE36" i="10" s="1"/>
  <c r="Z37" i="10"/>
  <c r="AB37" i="10" s="1"/>
  <c r="AD37" i="10" s="1"/>
  <c r="AA37" i="10"/>
  <c r="AC37" i="10" s="1"/>
  <c r="AE37" i="10" s="1"/>
  <c r="AA16" i="9"/>
  <c r="AC16" i="9" s="1"/>
  <c r="AE16" i="9" s="1"/>
  <c r="Z16" i="9"/>
  <c r="AB16" i="9" s="1"/>
  <c r="AD16" i="9" s="1"/>
  <c r="AA15" i="9"/>
  <c r="AC15" i="9" s="1"/>
  <c r="AE15" i="9" s="1"/>
  <c r="Z15" i="9"/>
  <c r="AB15" i="9" s="1"/>
  <c r="AD15" i="9" s="1"/>
  <c r="AA14" i="9"/>
  <c r="AC14" i="9" s="1"/>
  <c r="AE14" i="9" s="1"/>
  <c r="Z14" i="9"/>
  <c r="AB14" i="9" s="1"/>
  <c r="AD14" i="9" s="1"/>
  <c r="Z28" i="10"/>
  <c r="AB28" i="10" s="1"/>
  <c r="AD28" i="10" s="1"/>
  <c r="AA28" i="10"/>
  <c r="AC28" i="10" s="1"/>
  <c r="AE28" i="10" s="1"/>
  <c r="Z29" i="10"/>
  <c r="AB29" i="10" s="1"/>
  <c r="AD29" i="10" s="1"/>
  <c r="AA29" i="10"/>
  <c r="AC29" i="10" s="1"/>
  <c r="AE29" i="10" s="1"/>
  <c r="Z30" i="10"/>
  <c r="AB30" i="10" s="1"/>
  <c r="AD30" i="10" s="1"/>
  <c r="AA30" i="10"/>
  <c r="AC30" i="10" s="1"/>
  <c r="AE30" i="10" s="1"/>
  <c r="Z31" i="10"/>
  <c r="AB31" i="10" s="1"/>
  <c r="AD31" i="10" s="1"/>
  <c r="AA31" i="10"/>
  <c r="AC31" i="10" s="1"/>
  <c r="AE31" i="10" s="1"/>
  <c r="Z32" i="10"/>
  <c r="AB32" i="10" s="1"/>
  <c r="AD32" i="10" s="1"/>
  <c r="AA32" i="10"/>
  <c r="AC32" i="10" s="1"/>
  <c r="AE32" i="10" s="1"/>
  <c r="Z33" i="10"/>
  <c r="AB33" i="10" s="1"/>
  <c r="AD33" i="10" s="1"/>
  <c r="AA33" i="10"/>
  <c r="AC33" i="10" s="1"/>
  <c r="AE33" i="10" s="1"/>
  <c r="Z34" i="10"/>
  <c r="AB34" i="10" s="1"/>
  <c r="AD34" i="10" s="1"/>
  <c r="AA34" i="10"/>
  <c r="AC34" i="10" s="1"/>
  <c r="AE34" i="10" s="1"/>
  <c r="AF31" i="10" l="1"/>
  <c r="AG31" i="10" s="1"/>
  <c r="AF29" i="10"/>
  <c r="AG29" i="10" s="1"/>
  <c r="AF37" i="10"/>
  <c r="AG37" i="10" s="1"/>
  <c r="AF35" i="10"/>
  <c r="AG35" i="10" s="1"/>
  <c r="AF16" i="9"/>
  <c r="AG16" i="9" s="1"/>
  <c r="AF15" i="9"/>
  <c r="AG15" i="9" s="1"/>
  <c r="AF33" i="10"/>
  <c r="AG33" i="10" s="1"/>
  <c r="AF14" i="9"/>
  <c r="AG14" i="9" s="1"/>
  <c r="AI16" i="9" s="1"/>
  <c r="AF36" i="10"/>
  <c r="AG36" i="10" s="1"/>
  <c r="AI37" i="10" s="1"/>
  <c r="AH16" i="9"/>
  <c r="AF34" i="10"/>
  <c r="AG34" i="10" s="1"/>
  <c r="AF30" i="10"/>
  <c r="AG30" i="10" s="1"/>
  <c r="AF32" i="10"/>
  <c r="AG32" i="10" s="1"/>
  <c r="AF28" i="10"/>
  <c r="AG28" i="10" s="1"/>
  <c r="AI34" i="10" l="1"/>
  <c r="AH34" i="10"/>
  <c r="AH37" i="10"/>
  <c r="Z26" i="10" l="1"/>
  <c r="AB26" i="10" s="1"/>
  <c r="AD26" i="10" s="1"/>
  <c r="AA26" i="10"/>
  <c r="AC26" i="10" s="1"/>
  <c r="AE26" i="10" s="1"/>
  <c r="Z27" i="10"/>
  <c r="AB27" i="10" s="1"/>
  <c r="AD27" i="10" s="1"/>
  <c r="AA27" i="10"/>
  <c r="AC27" i="10" s="1"/>
  <c r="AE27" i="10" s="1"/>
  <c r="Z25" i="10"/>
  <c r="AB25" i="10" s="1"/>
  <c r="AD25" i="10" s="1"/>
  <c r="AA25" i="10"/>
  <c r="AC25" i="10" s="1"/>
  <c r="AE25" i="10" s="1"/>
  <c r="Z24" i="10"/>
  <c r="AB24" i="10" s="1"/>
  <c r="AD24" i="10" s="1"/>
  <c r="AA24" i="10"/>
  <c r="AC24" i="10" s="1"/>
  <c r="AE24" i="10" s="1"/>
  <c r="Z23" i="10"/>
  <c r="AB23" i="10" s="1"/>
  <c r="AD23" i="10" s="1"/>
  <c r="AA23" i="10"/>
  <c r="AC23" i="10" s="1"/>
  <c r="AE23" i="10" s="1"/>
  <c r="Z22" i="10"/>
  <c r="AB22" i="10" s="1"/>
  <c r="AD22" i="10" s="1"/>
  <c r="AA22" i="10"/>
  <c r="AC22" i="10" s="1"/>
  <c r="AE22" i="10" s="1"/>
  <c r="Z21" i="10"/>
  <c r="AB21" i="10" s="1"/>
  <c r="AD21" i="10" s="1"/>
  <c r="AA21" i="10"/>
  <c r="AC21" i="10" s="1"/>
  <c r="AE21" i="10" s="1"/>
  <c r="Z20" i="10"/>
  <c r="AB20" i="10" s="1"/>
  <c r="AD20" i="10" s="1"/>
  <c r="AA20" i="10"/>
  <c r="AC20" i="10" s="1"/>
  <c r="AE20" i="10" s="1"/>
  <c r="Z19" i="10"/>
  <c r="AB19" i="10" s="1"/>
  <c r="AD19" i="10" s="1"/>
  <c r="AA19" i="10"/>
  <c r="AC19" i="10" s="1"/>
  <c r="AE19" i="10" s="1"/>
  <c r="AA18" i="10"/>
  <c r="AC18" i="10" s="1"/>
  <c r="AE18" i="10" s="1"/>
  <c r="Z18" i="10"/>
  <c r="AB18" i="10" s="1"/>
  <c r="AD18" i="10" s="1"/>
  <c r="AF22" i="10" l="1"/>
  <c r="AG22" i="10" s="1"/>
  <c r="AF20" i="10"/>
  <c r="AG20" i="10" s="1"/>
  <c r="AF26" i="10"/>
  <c r="AG26" i="10" s="1"/>
  <c r="AF27" i="10"/>
  <c r="AG27" i="10" s="1"/>
  <c r="AF21" i="10"/>
  <c r="AG21" i="10" s="1"/>
  <c r="AF19" i="10"/>
  <c r="AG19" i="10" s="1"/>
  <c r="AF23" i="10"/>
  <c r="AG23" i="10" s="1"/>
  <c r="AF25" i="10"/>
  <c r="AG25" i="10" s="1"/>
  <c r="AF24" i="10"/>
  <c r="AG24" i="10" s="1"/>
  <c r="AF18" i="10"/>
  <c r="AG18" i="10" s="1"/>
  <c r="AI36" i="8"/>
  <c r="AA7" i="8"/>
  <c r="AC7" i="8" s="1"/>
  <c r="AE7" i="8" s="1"/>
  <c r="Z7" i="8"/>
  <c r="AB7" i="8" s="1"/>
  <c r="AD7" i="8" s="1"/>
  <c r="Z17" i="10"/>
  <c r="AB17" i="10" s="1"/>
  <c r="AD17" i="10" s="1"/>
  <c r="AA17" i="10"/>
  <c r="AC17" i="10" s="1"/>
  <c r="AE17" i="10" s="1"/>
  <c r="AA6" i="8"/>
  <c r="AC6" i="8" s="1"/>
  <c r="AE6" i="8" s="1"/>
  <c r="Z6" i="8"/>
  <c r="AB6" i="8" s="1"/>
  <c r="AD6" i="8" s="1"/>
  <c r="AA5" i="8"/>
  <c r="AC5" i="8" s="1"/>
  <c r="AE5" i="8" s="1"/>
  <c r="Z5" i="8"/>
  <c r="AB5" i="8" s="1"/>
  <c r="AD5" i="8" s="1"/>
  <c r="AI26" i="10" l="1"/>
  <c r="AH26" i="10"/>
  <c r="AI30" i="10"/>
  <c r="AH30" i="10"/>
  <c r="AF7" i="8"/>
  <c r="AG7" i="8" s="1"/>
  <c r="AF6" i="8"/>
  <c r="AG6" i="8" s="1"/>
  <c r="AF17" i="10"/>
  <c r="AG17" i="10" s="1"/>
  <c r="AI23" i="10"/>
  <c r="AH23" i="10"/>
  <c r="AI20" i="10"/>
  <c r="AH20" i="10"/>
  <c r="AF5" i="8"/>
  <c r="AG5" i="8" s="1"/>
  <c r="Z16" i="10"/>
  <c r="AB16" i="10" s="1"/>
  <c r="AD16" i="10" s="1"/>
  <c r="AA16" i="10"/>
  <c r="AC16" i="10" s="1"/>
  <c r="AE16" i="10" s="1"/>
  <c r="Z15" i="10"/>
  <c r="AB15" i="10" s="1"/>
  <c r="AD15" i="10" s="1"/>
  <c r="AA15" i="10"/>
  <c r="AC15" i="10" s="1"/>
  <c r="AE15" i="10" s="1"/>
  <c r="AA4" i="8"/>
  <c r="Z4" i="8"/>
  <c r="Z14" i="10"/>
  <c r="AB14" i="10" s="1"/>
  <c r="AD14" i="10" s="1"/>
  <c r="AA14" i="10"/>
  <c r="AC14" i="10" s="1"/>
  <c r="AE14" i="10" s="1"/>
  <c r="AC4" i="8" l="1"/>
  <c r="AA36" i="8"/>
  <c r="AB4" i="8"/>
  <c r="Z36" i="8"/>
  <c r="AF15" i="10"/>
  <c r="AG15" i="10" s="1"/>
  <c r="AF14" i="10"/>
  <c r="AG14" i="10" s="1"/>
  <c r="AF16" i="10"/>
  <c r="AG16" i="10" s="1"/>
  <c r="AA22" i="7"/>
  <c r="AC22" i="7" s="1"/>
  <c r="AE22" i="7" s="1"/>
  <c r="Z22" i="7"/>
  <c r="AB22" i="7" s="1"/>
  <c r="AD22" i="7" s="1"/>
  <c r="AA21" i="7"/>
  <c r="AC21" i="7" s="1"/>
  <c r="AE21" i="7" s="1"/>
  <c r="Z21" i="7"/>
  <c r="AB21" i="7" s="1"/>
  <c r="AD21" i="7" s="1"/>
  <c r="AF21" i="7" s="1"/>
  <c r="AG21" i="7" s="1"/>
  <c r="AA20" i="7"/>
  <c r="AC20" i="7" s="1"/>
  <c r="AE20" i="7" s="1"/>
  <c r="Z20" i="7"/>
  <c r="AB20" i="7" s="1"/>
  <c r="AD20" i="7" s="1"/>
  <c r="AA19" i="7"/>
  <c r="AC19" i="7" s="1"/>
  <c r="AE19" i="7" s="1"/>
  <c r="Z19" i="7"/>
  <c r="AB19" i="7" s="1"/>
  <c r="AD19" i="7" s="1"/>
  <c r="Z12" i="10"/>
  <c r="AB12" i="10" s="1"/>
  <c r="AD12" i="10" s="1"/>
  <c r="AA12" i="10"/>
  <c r="AC12" i="10" s="1"/>
  <c r="AE12" i="10" s="1"/>
  <c r="Z13" i="10"/>
  <c r="AB13" i="10" s="1"/>
  <c r="AD13" i="10" s="1"/>
  <c r="AA13" i="10"/>
  <c r="AC13" i="10" s="1"/>
  <c r="AE13" i="10" s="1"/>
  <c r="Z11" i="10"/>
  <c r="AB11" i="10" s="1"/>
  <c r="AD11" i="10" s="1"/>
  <c r="AA11" i="10"/>
  <c r="AC11" i="10" s="1"/>
  <c r="AE11" i="10" s="1"/>
  <c r="Z10" i="10"/>
  <c r="AB10" i="10" s="1"/>
  <c r="AD10" i="10" s="1"/>
  <c r="AA10" i="10"/>
  <c r="AC10" i="10" s="1"/>
  <c r="AE10" i="10" s="1"/>
  <c r="Z9" i="10"/>
  <c r="AB9" i="10" s="1"/>
  <c r="AD9" i="10" s="1"/>
  <c r="AA9" i="10"/>
  <c r="AC9" i="10"/>
  <c r="AE9" i="10" s="1"/>
  <c r="Z8" i="10"/>
  <c r="AB8" i="10" s="1"/>
  <c r="AD8" i="10" s="1"/>
  <c r="AA8" i="10"/>
  <c r="AC8" i="10" s="1"/>
  <c r="AE8" i="10" s="1"/>
  <c r="Z7" i="10"/>
  <c r="AB7" i="10" s="1"/>
  <c r="AD7" i="10" s="1"/>
  <c r="AA7" i="10"/>
  <c r="AC7" i="10" s="1"/>
  <c r="AE7" i="10" s="1"/>
  <c r="Z6" i="10"/>
  <c r="AB6" i="10" s="1"/>
  <c r="AD6" i="10" s="1"/>
  <c r="AA6" i="10"/>
  <c r="AC6" i="10" s="1"/>
  <c r="AE6" i="10" s="1"/>
  <c r="AF22" i="7" l="1"/>
  <c r="AG22" i="7" s="1"/>
  <c r="AF20" i="7"/>
  <c r="AG20" i="7" s="1"/>
  <c r="AD4" i="8"/>
  <c r="AB36" i="8"/>
  <c r="AI17" i="10"/>
  <c r="AH17" i="10"/>
  <c r="AE4" i="8"/>
  <c r="AE36" i="8" s="1"/>
  <c r="AC36" i="8"/>
  <c r="AF9" i="10"/>
  <c r="AG9" i="10" s="1"/>
  <c r="AF10" i="10"/>
  <c r="AG10" i="10" s="1"/>
  <c r="AF7" i="10"/>
  <c r="AG7" i="10" s="1"/>
  <c r="AF12" i="10"/>
  <c r="AG12" i="10" s="1"/>
  <c r="AF6" i="10"/>
  <c r="AG6" i="10" s="1"/>
  <c r="AF19" i="7"/>
  <c r="AG19" i="7" s="1"/>
  <c r="AH22" i="7" s="1"/>
  <c r="AF11" i="10"/>
  <c r="AG11" i="10" s="1"/>
  <c r="AF13" i="10"/>
  <c r="AG13" i="10" s="1"/>
  <c r="AF8" i="10"/>
  <c r="AG8" i="10" s="1"/>
  <c r="Z37" i="8"/>
  <c r="AM4" i="7"/>
  <c r="AA37" i="8"/>
  <c r="AM11" i="7"/>
  <c r="AI35" i="8"/>
  <c r="AH35" i="8"/>
  <c r="AM10" i="7"/>
  <c r="AM3" i="7"/>
  <c r="AI22" i="7" l="1"/>
  <c r="AH9" i="10"/>
  <c r="AF4" i="8"/>
  <c r="AD36" i="8"/>
  <c r="AI9" i="10"/>
  <c r="AH13" i="10"/>
  <c r="AI13" i="10"/>
  <c r="AC37" i="8"/>
  <c r="AB37" i="8"/>
  <c r="AG4" i="8" l="1"/>
  <c r="AF36" i="8"/>
  <c r="AD37" i="8"/>
  <c r="AE37" i="8"/>
  <c r="AG36" i="8" l="1"/>
  <c r="AI7" i="8"/>
  <c r="AH7" i="8"/>
  <c r="AF37" i="8"/>
  <c r="AA4" i="7"/>
  <c r="Z4" i="7"/>
  <c r="AI37" i="8" l="1"/>
  <c r="AG37" i="8"/>
  <c r="AB4" i="7" l="1"/>
  <c r="AN11" i="7" l="1"/>
  <c r="AN12" i="7" s="1"/>
  <c r="AN4" i="7" l="1"/>
  <c r="AN6" i="7" l="1"/>
</calcChain>
</file>

<file path=xl/sharedStrings.xml><?xml version="1.0" encoding="utf-8"?>
<sst xmlns="http://schemas.openxmlformats.org/spreadsheetml/2006/main" count="688" uniqueCount="251">
  <si>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</si>
  <si>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</si>
  <si>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</si>
  <si>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</si>
  <si>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</si>
  <si>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</si>
  <si>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</si>
  <si>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</si>
  <si>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</si>
  <si>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</si>
  <si>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</si>
  <si>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</si>
  <si>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</si>
  <si>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</si>
  <si>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</si>
  <si>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</si>
  <si>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</si>
  <si>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</si>
  <si>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</si>
  <si>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</si>
  <si>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</si>
  <si>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</si>
  <si>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</si>
  <si>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</si>
  <si>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</si>
  <si>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</si>
  <si>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</si>
  <si>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</si>
  <si>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</si>
  <si>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</si>
  <si>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</si>
  <si>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</si>
  <si>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</si>
  <si>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</si>
  <si>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</si>
  <si>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</si>
  <si>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</si>
  <si>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</si>
  <si>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</si>
  <si>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</si>
  <si>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</si>
  <si>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</si>
  <si>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</si>
  <si>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</si>
  <si>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</si>
  <si>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</si>
  <si>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</si>
  <si>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</si>
  <si>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</si>
  <si>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</si>
  <si>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</si>
  <si>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</si>
  <si>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</si>
  <si>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</si>
  <si>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</si>
  <si>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</si>
  <si>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</si>
  <si>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</si>
  <si>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</si>
  <si>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</si>
  <si>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</si>
  <si>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</si>
  <si>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</si>
  <si>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</si>
  <si>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</si>
  <si>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</si>
  <si>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</si>
  <si>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</si>
  <si>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</si>
  <si>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</si>
  <si>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</si>
  <si>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</si>
  <si>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</si>
  <si>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</si>
  <si>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</si>
  <si>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</si>
  <si>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</si>
  <si>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</si>
  <si>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</si>
  <si>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</si>
  <si>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</si>
  <si>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</si>
  <si>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</si>
  <si>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</si>
  <si>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</si>
  <si>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</si>
  <si>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</si>
  <si>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</si>
  <si>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</si>
  <si>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</si>
  <si>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</si>
  <si>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</si>
  <si>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</si>
  <si>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</si>
  <si>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</si>
  <si>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</si>
  <si>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</si>
  <si>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</si>
  <si>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</si>
  <si>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</si>
  <si>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</si>
  <si>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</si>
  <si>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</si>
  <si>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</si>
  <si>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</si>
  <si>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</si>
  <si>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</si>
  <si>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</si>
  <si>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</si>
  <si>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</si>
  <si>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</si>
  <si>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</si>
  <si>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</si>
  <si>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</si>
  <si>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</si>
  <si>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</si>
  <si>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</si>
  <si>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</si>
  <si>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</si>
  <si>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</si>
  <si>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</si>
  <si>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</si>
  <si>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</si>
  <si>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</si>
  <si>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</si>
  <si>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</si>
  <si>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</si>
  <si>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</si>
  <si>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</si>
  <si>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</si>
  <si>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</si>
  <si>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</si>
  <si>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</si>
  <si>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</si>
  <si>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</si>
  <si>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</si>
  <si>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</si>
  <si>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</si>
  <si>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</si>
  <si>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</si>
  <si>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</si>
  <si>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</si>
  <si>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</si>
  <si>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</si>
  <si>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</si>
  <si>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</si>
  <si>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</si>
  <si>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</si>
  <si>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</si>
  <si>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</si>
  <si>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</si>
  <si>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</si>
  <si>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Ben's Waters</t>
  </si>
  <si>
    <t>Lake Turkana</t>
  </si>
  <si>
    <t>Bolivia Waters</t>
  </si>
  <si>
    <t>Peru waters</t>
  </si>
  <si>
    <t>Junin</t>
  </si>
  <si>
    <t>Sarah's Speleothem</t>
  </si>
  <si>
    <t>Lake Erie</t>
  </si>
  <si>
    <t>mla</t>
  </si>
  <si>
    <t>acf</t>
  </si>
  <si>
    <t>Bighorn PETM</t>
  </si>
  <si>
    <t>Hadar</t>
  </si>
  <si>
    <t>Bighorn Morrison</t>
  </si>
  <si>
    <t>jnl</t>
  </si>
  <si>
    <t>Omo River</t>
  </si>
  <si>
    <t>STD DEV</t>
  </si>
  <si>
    <t>WATER</t>
  </si>
  <si>
    <t>CARBONATE</t>
  </si>
  <si>
    <t>PETM Bighorn</t>
  </si>
  <si>
    <t>***Septum Changed***</t>
  </si>
  <si>
    <t>***Computer updated 5/16/2025***</t>
  </si>
  <si>
    <t>***CoF3 Reactor Changed 05/16/2025***</t>
  </si>
  <si>
    <t>Data_3491 IPL-17O-5724 IPL-170-5724 HouseDI#3-R33-1 1</t>
  </si>
  <si>
    <t>Data_3492 IPL-17O-5725 IPL-170-5725 HouseDI#3-R33-2 1</t>
  </si>
  <si>
    <t>Data_3493 IPL-17O-5726 IPL-170-5726 HouseDI#3-R33-3 1</t>
  </si>
  <si>
    <t>Data_3494 IPL-17O-5727 IPL-170-5726 HouseDI#3-R33-4 1</t>
  </si>
  <si>
    <t>large mismatch</t>
  </si>
  <si>
    <t>Data_3495 IPL-17O-5728 IPL-170-5727 VSMOW-B10-R33-1 1</t>
  </si>
  <si>
    <t>eyl</t>
  </si>
  <si>
    <t>Data_3496 IPL-17O-5729 VSMOW-B10-R33-2 1</t>
  </si>
  <si>
    <t>had 2 robot errors but data seem ok overall; could consider flagging</t>
  </si>
  <si>
    <t>Data_3497 IPL-17O-5730 VSMOW-B10-R33-3 1</t>
  </si>
  <si>
    <t>Data_3498 IPL-17O-5731 VSMOW-B10-R33-4 1</t>
  </si>
  <si>
    <t>Data_3499 IPL-17O-5732 SLAP2-C2-R33-1 1</t>
  </si>
  <si>
    <t>Data_3500 IPL-17O-5733 SLAP2-C2-R33-2 1</t>
  </si>
  <si>
    <t>Data_3501 IPL-17O-5734 SLAP2-C2-R33-3 1</t>
  </si>
  <si>
    <t>Data_3502 IPL-17O-5735 SLAP2-C2-R33-4 1</t>
  </si>
  <si>
    <t>Data_3503 IPL-17O-5736 MB_25_05_460-R33-01 1</t>
  </si>
  <si>
    <t>Data_3504 IPL-17O-5737 MB_25_05_460-R33-02 1</t>
  </si>
  <si>
    <t>Data_3505 IPL-17O-5738 MB_25_05_460-R33-03 1</t>
  </si>
  <si>
    <t>Data_3506 IPL-17O-5739 MB_25_05_453-R33-01 1</t>
  </si>
  <si>
    <t>Data_3507 IPL-17O-5740 MB_25_05_453-R33-02 1</t>
  </si>
  <si>
    <t>Data_3508 IPL-17O-5741 MB_25_05_453-R33-03 1</t>
  </si>
  <si>
    <t>Data_3509 IPL-17O-5742 MB_25_05_465-R33-01 1</t>
  </si>
  <si>
    <t>Data_3510 IPL-17O-5743 MB_25_05_465-R33-02 1</t>
  </si>
  <si>
    <t>Data_3512 IPL-17O-5745 MB_25_05_467-R33-01 1</t>
  </si>
  <si>
    <t>Data_3511 IPL-17O-5744 MB_25_05_465-R33-03 1</t>
  </si>
  <si>
    <t>Data_3521  IAEA-C1-R33-01 1</t>
  </si>
  <si>
    <t>Data_3513 IPL-17O-5746 MB_25_05_467-R33-02 1</t>
  </si>
  <si>
    <t>Data_3514 IPL-17O-5747 MB_25_05_467-R33-03 1</t>
  </si>
  <si>
    <t>Data_3515 IPL-17O-5748 MB_25_05_467-R33-04 1</t>
  </si>
  <si>
    <t>Data_3516 IPL-17O-5749 MB_25_05_465-R33-04 1</t>
  </si>
  <si>
    <t>Data_3522 IPL-17O-5751 IAEA-C1-R33-02 1</t>
  </si>
  <si>
    <t>5.36528508958766e-05</t>
  </si>
  <si>
    <t>3.42874993885513e-05</t>
  </si>
  <si>
    <t>Data_3523 IPL-17O-5752 IAEA-C1-R33-03 1</t>
  </si>
  <si>
    <t>large stdv</t>
  </si>
  <si>
    <t>large stdv?</t>
  </si>
  <si>
    <t>Data_3524 IPL-17O-5753 102-GC-AZ01-R33-01 1</t>
  </si>
  <si>
    <t>Data_3525 IPL-17O-5754 102-GC-AZ01-R33-02 1</t>
  </si>
  <si>
    <t>elena_lee</t>
  </si>
  <si>
    <t>Data_3526 IPL-17O-5755 102-GC-AZ01-R33-03 1</t>
  </si>
  <si>
    <t>large stdv, memory effect?</t>
  </si>
  <si>
    <t>jg</t>
  </si>
  <si>
    <t>Data_3528 IPL-17O-5757 IPL-17O-USGS-81-R33-02 1</t>
  </si>
  <si>
    <t>Data_3529 IPL-17O-5758 IPL-17O-USGS-81-R33-03 1</t>
  </si>
  <si>
    <t>Data_3530 IPL-17O-5759 IPL-17O-USGS-80-R33-01 1</t>
  </si>
  <si>
    <t>JG</t>
  </si>
  <si>
    <t>Data_3531 IPL-17O-5760 IPL-17O-USGS-80-R33-02 1</t>
  </si>
  <si>
    <t>Data_3532 IPL-17O-5761 IPL-17O-USGS-80-R33-03 1</t>
  </si>
  <si>
    <t>Data_3533 IPL-17O-5762 IAEA-C1-R33-04 1</t>
  </si>
  <si>
    <t>Data_3536 IPL-17O-5765 HH1-5-R33-01 1</t>
  </si>
  <si>
    <t>Data_3534 IPL-17O-5763 IAEA-C1-R33-05 1</t>
  </si>
  <si>
    <t>Data_3535 IPL-17O-5764 IAEA-C1-R33-06 1</t>
  </si>
  <si>
    <t>Data_3537 IPL-17O-5766 HH1-5-R33-02 1</t>
  </si>
  <si>
    <t>Data_3538 IPL-17O-5767 HH1-5-R33-03 1</t>
  </si>
  <si>
    <t>low yield, flag analysis</t>
  </si>
  <si>
    <t>Data_3539 IPL-17O-5768 HH1-6-R33-01 1</t>
  </si>
  <si>
    <t>Data_3541 IPL-17O-5769 HH1-6-R33-02 1</t>
  </si>
  <si>
    <t>Data_3542 IPL-17O-5770 HH1-4-R33-01 1</t>
  </si>
  <si>
    <t>Data_3543 IPL-17O-5771 HH1-4-R33-02 1</t>
  </si>
  <si>
    <t>Data_3544  HH1-3-R33-01 1</t>
  </si>
  <si>
    <t>Data_3546 IPL-17O-5772 IAEA-C1-R33-7 1</t>
  </si>
  <si>
    <t>Data_3547 IPL-17O-5773 IAEA-C1-R33-8 1</t>
  </si>
  <si>
    <t>Low yield ~36.694; forgot to input IPL number; next 3 numbers are offset</t>
  </si>
  <si>
    <t>PHOSPHATE</t>
  </si>
  <si>
    <t>Data_3548 IPL-17O-5775 HH1-R33-01 1</t>
  </si>
  <si>
    <t>sample stayed overnight in expanded CF</t>
  </si>
  <si>
    <t>Data_3549 IPL-17O-5777 HH1-1-R33-02 1</t>
  </si>
  <si>
    <t>Data_3550 IPL-17O-5778 HH1-2-R33-01 1</t>
  </si>
  <si>
    <t>Data_3551 IPL-17O-5779 HH1-2-R33-02 1</t>
  </si>
  <si>
    <t>Soil Carbonate</t>
  </si>
  <si>
    <t>Data_3552 IPL-17O-5780 PB-00-02-09-R32-02 1</t>
  </si>
  <si>
    <t>Data_3553 IPL-17O-5781 PB-00-03-14-R32-01 1</t>
  </si>
  <si>
    <t>Data_3554 IPL-17O-5782 PB-00-03-14-R32-02 1</t>
  </si>
  <si>
    <t>Data_3555 IPL-17O-5783 PB-00-01-09D-R32-01 1</t>
  </si>
  <si>
    <t>Data_3556 IPL-17O-5784 HH1-3-R33-01 1</t>
  </si>
  <si>
    <t>Data_3557 IPL-17O-5785 HH1-3-R33-02 1</t>
  </si>
  <si>
    <t>Data_3558 IPL-17O-5786 IAEA-C1 1</t>
  </si>
  <si>
    <t>Data_3559 IPL-17O-5787 IAEA-C1-R33-10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</si>
</sst>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98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0" borderId="0" xfId="0" quotePrefix="1"/>
    <xf numFmtId="11" fontId="0" fillId="0" borderId="0" xfId="0" quotePrefix="1" applyNumberForma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stds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6648147083803"/>
          <c:y val="0.12174697195205554"/>
          <c:w val="0.81821764980107414"/>
          <c:h val="0.61173427578978368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Standards!$D$14</c:f>
              <c:strCache>
                <c:ptCount val="1"/>
                <c:pt idx="0">
                  <c:v>IAEA-C1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(Standards!$A$14:$A$16,Standards!$A$20:$A$26)</c:f>
              <c:numCache>
                <c:formatCode>General</c:formatCode>
                <c:ptCount val="10"/>
                <c:pt idx="0">
                  <c:v>5750</c:v>
                </c:pt>
                <c:pt idx="1">
                  <c:v>5751</c:v>
                </c:pt>
                <c:pt idx="2">
                  <c:v>5752</c:v>
                </c:pt>
                <c:pt idx="3">
                  <c:v>5762</c:v>
                </c:pt>
                <c:pt idx="4">
                  <c:v>5763</c:v>
                </c:pt>
                <c:pt idx="5">
                  <c:v>5764</c:v>
                </c:pt>
                <c:pt idx="6">
                  <c:v>5773</c:v>
                </c:pt>
                <c:pt idx="7">
                  <c:v>5774</c:v>
                </c:pt>
                <c:pt idx="8">
                  <c:v>5786</c:v>
                </c:pt>
                <c:pt idx="9">
                  <c:v>5787</c:v>
                </c:pt>
              </c:numCache>
            </c:numRef>
          </c:xVal>
          <c:yVal>
            <c:numRef>
              <c:f>(Standards!$AG$14:$AG$16,Standards!$AG$20:$AG$26)</c:f>
              <c:numCache>
                <c:formatCode>0</c:formatCode>
                <c:ptCount val="10"/>
                <c:pt idx="0">
                  <c:v>-185.02482405193987</c:v>
                </c:pt>
                <c:pt idx="1">
                  <c:v>-179.64238926972698</c:v>
                </c:pt>
                <c:pt idx="2">
                  <c:v>-160.05528644133804</c:v>
                </c:pt>
                <c:pt idx="3">
                  <c:v>-198.9246523704189</c:v>
                </c:pt>
                <c:pt idx="4">
                  <c:v>-173.73623445288544</c:v>
                </c:pt>
                <c:pt idx="5">
                  <c:v>-164.56468816463854</c:v>
                </c:pt>
                <c:pt idx="6">
                  <c:v>-168.23176792090777</c:v>
                </c:pt>
                <c:pt idx="7">
                  <c:v>-163.21991027553295</c:v>
                </c:pt>
                <c:pt idx="8">
                  <c:v>-166.45523020694242</c:v>
                </c:pt>
                <c:pt idx="9">
                  <c:v>-162.35826093634387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3-41B3-B280-667BF694C871}"/>
            </c:ext>
          </c:extLst>
        </c:ser>
        <c:ser>
          <c:idx val="2"/>
          <c:order val="1"/>
          <c:tx>
            <c:strRef>
              <c:f>Standards!$D$17</c:f>
              <c:strCache>
                <c:ptCount val="1"/>
                <c:pt idx="0">
                  <c:v>102-GC-AZ01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Standards!$A$17:$A$19</c:f>
              <c:numCache>
                <c:formatCode>General</c:formatCode>
                <c:ptCount val="3"/>
                <c:pt idx="0">
                  <c:v>5753</c:v>
                </c:pt>
                <c:pt idx="1">
                  <c:v>5754</c:v>
                </c:pt>
                <c:pt idx="2">
                  <c:v>5755</c:v>
                </c:pt>
              </c:numCache>
            </c:numRef>
          </c:xVal>
          <c:yVal>
            <c:numRef>
              <c:f>Standards!$AG$17:$AG$19</c:f>
              <c:numCache>
                <c:formatCode>0</c:formatCode>
                <c:ptCount val="3"/>
                <c:pt idx="0">
                  <c:v>-153.28706743671461</c:v>
                </c:pt>
                <c:pt idx="1">
                  <c:v>-128.16350328757943</c:v>
                </c:pt>
                <c:pt idx="2">
                  <c:v>-116.18311550546068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3-41B3-B280-667BF694C871}"/>
            </c:ext>
          </c:extLst>
        </c:ser>
        <c:ser>
          <c:idx val="0"/>
          <c:order val="2"/>
          <c:tx>
            <c:strRef>
              <c:f>Standards!$D$34</c:f>
              <c:strCache>
                <c:ptCount val="1"/>
                <c:pt idx="0">
                  <c:v>USGS80</c:v>
                </c:pt>
              </c:strCache>
            </c:strRef>
          </c:tx>
          <c:spPr>
            <a:ln w="19050">
              <a:noFill/>
            </a:ln>
          </c:spPr>
          <c:xVal>
            <c:numRef>
              <c:f>Standards!$A$34:$A$36</c:f>
              <c:numCache>
                <c:formatCode>General</c:formatCode>
                <c:ptCount val="3"/>
                <c:pt idx="0">
                  <c:v>5759</c:v>
                </c:pt>
                <c:pt idx="1">
                  <c:v>5760</c:v>
                </c:pt>
                <c:pt idx="2">
                  <c:v>5761</c:v>
                </c:pt>
              </c:numCache>
            </c:numRef>
          </c:xVal>
          <c:yVal>
            <c:numRef>
              <c:f>Standards!$AG$34:$AG$36</c:f>
              <c:numCache>
                <c:formatCode>0</c:formatCode>
                <c:ptCount val="3"/>
                <c:pt idx="0">
                  <c:v>-241.22310009313532</c:v>
                </c:pt>
                <c:pt idx="1">
                  <c:v>-241.68806235038343</c:v>
                </c:pt>
                <c:pt idx="2">
                  <c:v>-217.09621973975413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7-4226-BB9B-0F7AEEC8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3728196384211097"/>
          <c:y val="0.89098169659485649"/>
          <c:w val="0.8627180496668686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d18O stds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27083063522169226"/>
          <c:y val="4.16666822897196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84403318198364"/>
          <c:y val="0.15031839157045054"/>
          <c:w val="0.79161663186262299"/>
          <c:h val="0.57874680664916889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Standards!$D$14</c:f>
              <c:strCache>
                <c:ptCount val="1"/>
                <c:pt idx="0">
                  <c:v>IAEA-C1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(Standards!$A$14:$A$16,Standards!$A$20:$A$26)</c:f>
              <c:numCache>
                <c:formatCode>General</c:formatCode>
                <c:ptCount val="10"/>
                <c:pt idx="0">
                  <c:v>5750</c:v>
                </c:pt>
                <c:pt idx="1">
                  <c:v>5751</c:v>
                </c:pt>
                <c:pt idx="2">
                  <c:v>5752</c:v>
                </c:pt>
                <c:pt idx="3">
                  <c:v>5762</c:v>
                </c:pt>
                <c:pt idx="4">
                  <c:v>5763</c:v>
                </c:pt>
                <c:pt idx="5">
                  <c:v>5764</c:v>
                </c:pt>
                <c:pt idx="6">
                  <c:v>5773</c:v>
                </c:pt>
                <c:pt idx="7">
                  <c:v>5774</c:v>
                </c:pt>
                <c:pt idx="8">
                  <c:v>5786</c:v>
                </c:pt>
                <c:pt idx="9">
                  <c:v>5787</c:v>
                </c:pt>
              </c:numCache>
            </c:numRef>
          </c:xVal>
          <c:yVal>
            <c:numRef>
              <c:f>(Standards!$AC$14:$AC$16,Standards!$AC$20:$AC$26)</c:f>
              <c:numCache>
                <c:formatCode>0.000</c:formatCode>
                <c:ptCount val="10"/>
                <c:pt idx="0">
                  <c:v>32.217698789656502</c:v>
                </c:pt>
                <c:pt idx="1">
                  <c:v>33.016076907407182</c:v>
                </c:pt>
                <c:pt idx="2">
                  <c:v>34.148916482800303</c:v>
                </c:pt>
                <c:pt idx="3">
                  <c:v>32.226210791259042</c:v>
                </c:pt>
                <c:pt idx="4">
                  <c:v>33.982093602233057</c:v>
                </c:pt>
                <c:pt idx="5">
                  <c:v>34.152684419452797</c:v>
                </c:pt>
                <c:pt idx="6">
                  <c:v>33.313451282063383</c:v>
                </c:pt>
                <c:pt idx="7">
                  <c:v>34.335562922836175</c:v>
                </c:pt>
                <c:pt idx="8">
                  <c:v>32.885652616388192</c:v>
                </c:pt>
                <c:pt idx="9">
                  <c:v>33.576583539963686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0-41FE-87D2-0B3EAE9A8C0C}"/>
            </c:ext>
          </c:extLst>
        </c:ser>
        <c:ser>
          <c:idx val="2"/>
          <c:order val="1"/>
          <c:tx>
            <c:strRef>
              <c:f>Standards!$D$17</c:f>
              <c:strCache>
                <c:ptCount val="1"/>
                <c:pt idx="0">
                  <c:v>102-GC-AZ01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Standards!$A$17:$A$19</c:f>
              <c:numCache>
                <c:formatCode>General</c:formatCode>
                <c:ptCount val="3"/>
                <c:pt idx="0">
                  <c:v>5753</c:v>
                </c:pt>
                <c:pt idx="1">
                  <c:v>5754</c:v>
                </c:pt>
                <c:pt idx="2">
                  <c:v>5755</c:v>
                </c:pt>
              </c:numCache>
            </c:numRef>
          </c:xVal>
          <c:yVal>
            <c:numRef>
              <c:f>Standards!$AE$17:$AE$19</c:f>
              <c:numCache>
                <c:formatCode>0.000</c:formatCode>
                <c:ptCount val="3"/>
                <c:pt idx="0">
                  <c:v>22.146483957400811</c:v>
                </c:pt>
                <c:pt idx="1">
                  <c:v>22.286791555504482</c:v>
                </c:pt>
                <c:pt idx="2">
                  <c:v>22.363294225326612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0-41FE-87D2-0B3EAE9A8C0C}"/>
            </c:ext>
          </c:extLst>
        </c:ser>
        <c:ser>
          <c:idx val="0"/>
          <c:order val="2"/>
          <c:tx>
            <c:strRef>
              <c:f>Standards!$D$32</c:f>
              <c:strCache>
                <c:ptCount val="1"/>
                <c:pt idx="0">
                  <c:v>USGS81</c:v>
                </c:pt>
              </c:strCache>
            </c:strRef>
          </c:tx>
          <c:spPr>
            <a:ln w="19050">
              <a:noFill/>
            </a:ln>
          </c:spPr>
          <c:xVal>
            <c:numRef>
              <c:f>Standards!$A$32:$A$33</c:f>
              <c:numCache>
                <c:formatCode>General</c:formatCode>
                <c:ptCount val="2"/>
                <c:pt idx="0">
                  <c:v>5757</c:v>
                </c:pt>
                <c:pt idx="1">
                  <c:v>5758</c:v>
                </c:pt>
              </c:numCache>
            </c:numRef>
          </c:xVal>
          <c:yVal>
            <c:numRef>
              <c:f>Standards!$AE$32:$AE$33</c:f>
              <c:numCache>
                <c:formatCode>0.000</c:formatCode>
                <c:ptCount val="2"/>
                <c:pt idx="0">
                  <c:v>25.066749812463627</c:v>
                </c:pt>
                <c:pt idx="1">
                  <c:v>28.072716150406354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9-419C-9DB8-C5DAE280B96B}"/>
            </c:ext>
          </c:extLst>
        </c:ser>
        <c:ser>
          <c:idx val="3"/>
          <c:order val="3"/>
          <c:tx>
            <c:strRef>
              <c:f>Standards!$D$34</c:f>
              <c:strCache>
                <c:ptCount val="1"/>
                <c:pt idx="0">
                  <c:v>USGS80</c:v>
                </c:pt>
              </c:strCache>
            </c:strRef>
          </c:tx>
          <c:spPr>
            <a:ln w="19050">
              <a:noFill/>
            </a:ln>
          </c:spPr>
          <c:xVal>
            <c:numRef>
              <c:f>Standards!$A$34:$A$36</c:f>
              <c:numCache>
                <c:formatCode>General</c:formatCode>
                <c:ptCount val="3"/>
                <c:pt idx="0">
                  <c:v>5759</c:v>
                </c:pt>
                <c:pt idx="1">
                  <c:v>5760</c:v>
                </c:pt>
                <c:pt idx="2">
                  <c:v>5761</c:v>
                </c:pt>
              </c:numCache>
            </c:numRef>
          </c:xVal>
          <c:yVal>
            <c:numRef>
              <c:f>Standards!$AE$34:$AE$36</c:f>
              <c:numCache>
                <c:formatCode>0.000</c:formatCode>
                <c:ptCount val="3"/>
                <c:pt idx="0">
                  <c:v>12.262099589907473</c:v>
                </c:pt>
                <c:pt idx="1">
                  <c:v>11.221416777866107</c:v>
                </c:pt>
                <c:pt idx="2">
                  <c:v>11.639858971951707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9-419C-9DB8-C5DAE280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d18O permil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08496928570276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534788078497483"/>
          <c:y val="0.88345161854768151"/>
          <c:w val="0.67990880701956047"/>
          <c:h val="7.500052493438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VSMOW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994547490748E-2"/>
          <c:y val="0.12174697195205554"/>
          <c:w val="0.86039129483814525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v>SMOW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96402697727727E-2"/>
                  <c:y val="-0.19880573667546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SMOW!$A$19:$A$27</c:f>
              <c:numCache>
                <c:formatCode>General</c:formatCode>
                <c:ptCount val="9"/>
                <c:pt idx="0">
                  <c:v>5728</c:v>
                </c:pt>
                <c:pt idx="1">
                  <c:v>5729</c:v>
                </c:pt>
                <c:pt idx="2">
                  <c:v>5730</c:v>
                </c:pt>
                <c:pt idx="3">
                  <c:v>5731</c:v>
                </c:pt>
              </c:numCache>
            </c:numRef>
          </c:xVal>
          <c:yVal>
            <c:numRef>
              <c:f>SMOW!$AG$19:$AG$27</c:f>
              <c:numCache>
                <c:formatCode>0</c:formatCode>
                <c:ptCount val="9"/>
                <c:pt idx="0">
                  <c:v>4.2146449672218198</c:v>
                </c:pt>
                <c:pt idx="1">
                  <c:v>4.2968195243263674</c:v>
                </c:pt>
                <c:pt idx="2">
                  <c:v>5.8582678849464775</c:v>
                </c:pt>
                <c:pt idx="3">
                  <c:v>-4.6859287164202623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8-4CCC-AB56-DFDF087D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 Standards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810279312101"/>
          <c:y val="0.12174697195205554"/>
          <c:w val="0.83800329063344692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SMOW!$D$24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SMOW!$A$19:$A$27</c:f>
              <c:numCache>
                <c:formatCode>General</c:formatCode>
                <c:ptCount val="9"/>
                <c:pt idx="0">
                  <c:v>5728</c:v>
                </c:pt>
                <c:pt idx="1">
                  <c:v>5729</c:v>
                </c:pt>
                <c:pt idx="2">
                  <c:v>5730</c:v>
                </c:pt>
                <c:pt idx="3">
                  <c:v>5731</c:v>
                </c:pt>
              </c:numCache>
            </c:numRef>
          </c:xVal>
          <c:yVal>
            <c:numRef>
              <c:f>SMOW!$AG$19:$AG$27</c:f>
              <c:numCache>
                <c:formatCode>0</c:formatCode>
                <c:ptCount val="9"/>
                <c:pt idx="0">
                  <c:v>4.2146449672218198</c:v>
                </c:pt>
                <c:pt idx="1">
                  <c:v>4.2968195243263674</c:v>
                </c:pt>
                <c:pt idx="2">
                  <c:v>5.8582678849464775</c:v>
                </c:pt>
                <c:pt idx="3">
                  <c:v>-4.6859287164202623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7-4A93-86F7-F60F2F0B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84279390449328"/>
          <c:y val="0.19275292107053782"/>
          <c:w val="0.43162788420104203"/>
          <c:h val="6.5217867615464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SLAP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8158204362385"/>
          <c:y val="0.12174697195205554"/>
          <c:w val="0.83740270612725121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v>SLAP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SLAP!$A$4:$A$26</c:f>
              <c:numCache>
                <c:formatCode>General</c:formatCode>
                <c:ptCount val="23"/>
                <c:pt idx="0">
                  <c:v>5732</c:v>
                </c:pt>
                <c:pt idx="1">
                  <c:v>5733</c:v>
                </c:pt>
                <c:pt idx="2">
                  <c:v>5734</c:v>
                </c:pt>
                <c:pt idx="3">
                  <c:v>5735</c:v>
                </c:pt>
              </c:numCache>
            </c:numRef>
          </c:xVal>
          <c:yVal>
            <c:numRef>
              <c:f>SLAP!$AG$4:$AG$26</c:f>
              <c:numCache>
                <c:formatCode>0</c:formatCode>
                <c:ptCount val="23"/>
                <c:pt idx="0">
                  <c:v>-12.857034065742567</c:v>
                </c:pt>
                <c:pt idx="1">
                  <c:v>-3.1576388228700125</c:v>
                </c:pt>
                <c:pt idx="2">
                  <c:v>-5.9584641489180967</c:v>
                </c:pt>
                <c:pt idx="3">
                  <c:v>-15.292011935397198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1-464D-ACEC-52EFFAC34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E8-44F1-B74D-9EA69328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373812109693186"/>
          <c:y val="0.16440624582944077"/>
          <c:w val="0.52626187890306819"/>
          <c:h val="7.6271720272254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d18O of SLAP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5681962168522"/>
          <c:y val="0.12174697195205554"/>
          <c:w val="0.79369490451624591"/>
          <c:h val="0.7041434302357865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85412499275764E-2"/>
                  <c:y val="1.0146874984066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SLAP!$A$4:$A$16</c:f>
              <c:numCache>
                <c:formatCode>General</c:formatCode>
                <c:ptCount val="13"/>
                <c:pt idx="0">
                  <c:v>5732</c:v>
                </c:pt>
                <c:pt idx="1">
                  <c:v>5733</c:v>
                </c:pt>
                <c:pt idx="2">
                  <c:v>5734</c:v>
                </c:pt>
                <c:pt idx="3">
                  <c:v>5735</c:v>
                </c:pt>
              </c:numCache>
            </c:numRef>
          </c:xVal>
          <c:yVal>
            <c:numRef>
              <c:f>SLAP!$AE$4:$AE$16</c:f>
              <c:numCache>
                <c:formatCode>0.000</c:formatCode>
                <c:ptCount val="13"/>
                <c:pt idx="0">
                  <c:v>-56.552456518317904</c:v>
                </c:pt>
                <c:pt idx="1">
                  <c:v>-57.460523866697045</c:v>
                </c:pt>
                <c:pt idx="2">
                  <c:v>-56.705275353270267</c:v>
                </c:pt>
                <c:pt idx="3">
                  <c:v>-57.150893355527792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D-4779-9C41-83F6C8B3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615191420038012"/>
          <c:y val="0.17796556786333909"/>
          <c:w val="0.44332835550728572"/>
          <c:h val="7.6271720272254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514350</xdr:colOff>
      <xdr:row>37</xdr:row>
      <xdr:rowOff>28575</xdr:rowOff>
    </xdr:from>
    <xdr:to>
      <xdr:col>36</xdr:col>
      <xdr:colOff>514350</xdr:colOff>
      <xdr:row>52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752475</xdr:colOff>
      <xdr:row>38</xdr:row>
      <xdr:rowOff>28575</xdr:rowOff>
    </xdr:from>
    <xdr:to>
      <xdr:col>30</xdr:col>
      <xdr:colOff>438150</xdr:colOff>
      <xdr:row>53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533398</xdr:colOff>
      <xdr:row>29</xdr:row>
      <xdr:rowOff>19050</xdr:rowOff>
    </xdr:from>
    <xdr:to>
      <xdr:col>21</xdr:col>
      <xdr:colOff>904874</xdr:colOff>
      <xdr:row>46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171450</xdr:colOff>
      <xdr:row>28</xdr:row>
      <xdr:rowOff>133350</xdr:rowOff>
    </xdr:from>
    <xdr:to>
      <xdr:col>27</xdr:col>
      <xdr:colOff>371475</xdr:colOff>
      <xdr:row>45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180976</xdr:colOff>
      <xdr:row>41</xdr:row>
      <xdr:rowOff>76200</xdr:rowOff>
    </xdr:from>
    <xdr:to>
      <xdr:col>36</xdr:col>
      <xdr:colOff>247651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819150</xdr:colOff>
      <xdr:row>43</xdr:row>
      <xdr:rowOff>123825</xdr:rowOff>
    </xdr:from>
    <xdr:to>
      <xdr:col>29</xdr:col>
      <xdr:colOff>104775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IPL\InstrumentsData\TripleDog%2017O\Operating%20Conditions\Active%20Reactor\Cap17O%20Compiled%20REACTOR%20THIRTY%20ONE.xlsx" TargetMode="External"/><Relationship Id="rId1" Type="http://schemas.openxmlformats.org/officeDocument/2006/relationships/externalLinkPath" Target="Cap17O%20Compiled%20REACTOR%20THIRTY%20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Data"/>
      <sheetName val="SMOW"/>
      <sheetName val="SLAP"/>
      <sheetName val="Standards"/>
      <sheetName val="Data sorting"/>
    </sheetNames>
    <sheetDataSet>
      <sheetData sheetId="0"/>
      <sheetData sheetId="1">
        <row r="4">
          <cell r="Z4">
            <v>-10.336227612773605</v>
          </cell>
          <cell r="AA4">
            <v>-20.103439042646638</v>
          </cell>
        </row>
        <row r="6">
          <cell r="AN6">
            <v>1.0310152854807171</v>
          </cell>
        </row>
        <row r="12">
          <cell r="AN12">
            <v>1.0298195031993853</v>
          </cell>
        </row>
        <row r="14">
          <cell r="AN14">
            <v>0.52800000000000002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95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3" totalsRowShown="0">
  <autoFilter ref="D1:D33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34" totalsRowShown="0">
  <autoFilter ref="E1:E34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9"/>
  <sheetViews>
    <sheetView tabSelected="1" zoomScale="110" zoomScaleNormal="110" workbookViewId="0">
      <pane xSplit="5" ySplit="1" topLeftCell="F47" activePane="bottomRight" state="frozen"/>
      <selection activeCell="B35" sqref="B35"/>
      <selection pane="topRight" activeCell="B35" sqref="B35"/>
      <selection pane="bottomLeft" activeCell="B35" sqref="B35"/>
      <selection pane="bottomRight" activeCell="AN55" sqref="AN55:AN67"/>
    </sheetView>
  </sheetViews>
  <sheetFormatPr defaultColWidth="9.140625" defaultRowHeight="15" x14ac:dyDescent="0.25"/>
  <cols>
    <col min="1" max="1" width="9.42578125" style="61" bestFit="1" customWidth="1"/>
    <col min="2" max="2" width="7.42578125" style="61" customWidth="1"/>
    <col min="3" max="3" width="8.5703125" style="42" customWidth="1"/>
    <col min="4" max="4" width="11.5703125" style="42" customWidth="1"/>
    <col min="5" max="5" width="46.7109375" style="20" customWidth="1"/>
    <col min="6" max="6" width="12.85546875" style="44" bestFit="1" customWidth="1"/>
    <col min="7" max="7" width="12.28515625" style="44" bestFit="1" customWidth="1"/>
    <col min="8" max="8" width="12.140625" style="44" bestFit="1" customWidth="1"/>
    <col min="9" max="10" width="12.85546875" style="44" bestFit="1" customWidth="1"/>
    <col min="11" max="11" width="12.140625" style="44" bestFit="1" customWidth="1"/>
    <col min="12" max="12" width="12.85546875" style="44" bestFit="1" customWidth="1"/>
    <col min="13" max="13" width="12.140625" style="44" bestFit="1" customWidth="1"/>
    <col min="14" max="14" width="12.85546875" style="44" bestFit="1" customWidth="1"/>
    <col min="15" max="15" width="11.140625" style="44" bestFit="1" customWidth="1"/>
    <col min="16" max="16" width="12.85546875" style="44" bestFit="1" customWidth="1"/>
    <col min="17" max="17" width="12.140625" style="44" bestFit="1" customWidth="1"/>
    <col min="18" max="18" width="13.42578125" style="44" bestFit="1" customWidth="1"/>
    <col min="19" max="19" width="12.140625" style="44" bestFit="1" customWidth="1"/>
    <col min="20" max="20" width="12.42578125" style="44" bestFit="1" customWidth="1"/>
    <col min="21" max="21" width="12.140625" style="44" bestFit="1" customWidth="1"/>
    <col min="22" max="22" width="17.85546875" style="44" customWidth="1"/>
    <col min="23" max="23" width="7.42578125" style="69" bestFit="1" customWidth="1"/>
    <col min="24" max="24" width="14.7109375" style="44" customWidth="1"/>
    <col min="25" max="25" width="14.42578125" style="44" customWidth="1"/>
    <col min="26" max="26" width="15.28515625" style="20" bestFit="1" customWidth="1"/>
    <col min="27" max="27" width="15.140625" style="20" bestFit="1" customWidth="1"/>
    <col min="28" max="29" width="11.140625" style="20" bestFit="1" customWidth="1"/>
    <col min="30" max="30" width="12.140625" style="20" bestFit="1" customWidth="1"/>
    <col min="31" max="31" width="10.85546875" style="20" bestFit="1" customWidth="1"/>
    <col min="32" max="32" width="11.85546875" style="20" bestFit="1" customWidth="1"/>
    <col min="33" max="33" width="14.28515625" style="20" bestFit="1" customWidth="1"/>
    <col min="34" max="34" width="8.42578125" style="65" customWidth="1"/>
    <col min="35" max="35" width="7.7109375" style="65" customWidth="1"/>
    <col min="36" max="36" width="17.140625" style="42" customWidth="1"/>
    <col min="37" max="37" width="9.42578125" style="46" bestFit="1" customWidth="1"/>
    <col min="38" max="38" width="7.140625" style="46" bestFit="1" customWidth="1"/>
    <col min="39" max="39" width="10" style="46" bestFit="1" customWidth="1"/>
    <col min="40" max="40" width="11.85546875" style="46" bestFit="1" customWidth="1"/>
    <col min="41" max="16384" width="9.140625" style="20"/>
  </cols>
  <sheetData>
    <row r="1" spans="1:40" s="22" customFormat="1" x14ac:dyDescent="0.25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7" t="s">
        <v>2</v>
      </c>
      <c r="G1" s="67" t="s">
        <v>3</v>
      </c>
      <c r="H1" s="67" t="s">
        <v>4</v>
      </c>
      <c r="I1" s="67" t="s">
        <v>5</v>
      </c>
      <c r="J1" s="67" t="s">
        <v>6</v>
      </c>
      <c r="K1" s="67" t="s">
        <v>7</v>
      </c>
      <c r="L1" s="67" t="s">
        <v>8</v>
      </c>
      <c r="M1" s="67" t="s">
        <v>9</v>
      </c>
      <c r="N1" s="67" t="s">
        <v>10</v>
      </c>
      <c r="O1" s="67" t="s">
        <v>11</v>
      </c>
      <c r="P1" s="67" t="s">
        <v>12</v>
      </c>
      <c r="Q1" s="67" t="s">
        <v>13</v>
      </c>
      <c r="R1" s="67" t="s">
        <v>14</v>
      </c>
      <c r="S1" s="67" t="s">
        <v>15</v>
      </c>
      <c r="T1" s="67" t="s">
        <v>16</v>
      </c>
      <c r="U1" s="67" t="s">
        <v>17</v>
      </c>
      <c r="V1" s="67" t="s">
        <v>18</v>
      </c>
      <c r="W1" s="68" t="s">
        <v>19</v>
      </c>
      <c r="X1" s="67" t="s">
        <v>20</v>
      </c>
      <c r="Y1" s="67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4" t="s">
        <v>72</v>
      </c>
      <c r="AI1" s="64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5">
      <c r="A2" s="61" t="s">
        <v>96</v>
      </c>
      <c r="B2" s="60"/>
      <c r="C2" s="62"/>
      <c r="D2" s="42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  <c r="X2" s="67"/>
      <c r="Y2" s="67"/>
      <c r="Z2" s="75"/>
      <c r="AA2" s="75"/>
      <c r="AB2" s="44"/>
      <c r="AC2" s="44"/>
      <c r="AD2" s="44"/>
      <c r="AE2" s="44"/>
      <c r="AF2" s="78"/>
      <c r="AG2" s="78"/>
      <c r="AH2" s="64"/>
      <c r="AI2" s="64"/>
      <c r="AJ2" s="57"/>
      <c r="AK2" s="20"/>
      <c r="AL2" s="20"/>
      <c r="AM2" s="20"/>
      <c r="AN2" s="20"/>
    </row>
    <row r="3" spans="1:40" s="91" customFormat="1" x14ac:dyDescent="0.25">
      <c r="A3" s="79"/>
      <c r="B3" s="80"/>
      <c r="C3" s="81"/>
      <c r="D3" s="82"/>
      <c r="E3" s="79" t="s">
        <v>170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4"/>
      <c r="X3" s="83"/>
      <c r="Y3" s="83"/>
      <c r="Z3" s="85"/>
      <c r="AA3" s="85"/>
      <c r="AB3" s="86"/>
      <c r="AC3" s="86"/>
      <c r="AD3" s="86"/>
      <c r="AE3" s="86"/>
      <c r="AF3" s="87"/>
      <c r="AG3" s="87"/>
      <c r="AH3" s="88"/>
      <c r="AI3" s="88"/>
      <c r="AJ3" s="89"/>
      <c r="AK3" s="90"/>
      <c r="AL3" s="90"/>
      <c r="AM3" s="90"/>
      <c r="AN3" s="90"/>
    </row>
    <row r="4" spans="1:40" s="91" customFormat="1" x14ac:dyDescent="0.25">
      <c r="A4" s="79"/>
      <c r="B4" s="80"/>
      <c r="C4" s="81"/>
      <c r="D4" s="82"/>
      <c r="E4" s="79" t="s">
        <v>172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4"/>
      <c r="X4" s="83"/>
      <c r="Y4" s="83"/>
      <c r="Z4" s="85"/>
      <c r="AA4" s="85"/>
      <c r="AB4" s="86"/>
      <c r="AC4" s="86"/>
      <c r="AD4" s="86"/>
      <c r="AE4" s="86"/>
      <c r="AF4" s="87"/>
      <c r="AG4" s="87"/>
      <c r="AH4" s="88"/>
      <c r="AI4" s="88"/>
      <c r="AJ4" s="89"/>
      <c r="AK4" s="90"/>
      <c r="AL4" s="90"/>
      <c r="AM4" s="90"/>
      <c r="AN4" s="90"/>
    </row>
    <row r="5" spans="1:40" s="91" customFormat="1" x14ac:dyDescent="0.25">
      <c r="A5" s="79"/>
      <c r="B5" s="80"/>
      <c r="C5" s="81"/>
      <c r="D5" s="82"/>
      <c r="E5" s="79" t="s">
        <v>171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4"/>
      <c r="X5" s="83"/>
      <c r="Y5" s="83"/>
      <c r="Z5" s="85"/>
      <c r="AA5" s="85"/>
      <c r="AB5" s="86"/>
      <c r="AC5" s="86"/>
      <c r="AD5" s="86"/>
      <c r="AE5" s="86"/>
      <c r="AF5" s="87"/>
      <c r="AG5" s="87"/>
      <c r="AH5" s="88"/>
      <c r="AI5" s="88"/>
      <c r="AJ5" s="89"/>
      <c r="AK5" s="90"/>
      <c r="AL5" s="90"/>
      <c r="AM5" s="90"/>
      <c r="AN5" s="90"/>
    </row>
    <row r="6" spans="1:40" customFormat="1" x14ac:dyDescent="0.25">
      <c r="A6">
        <v>5724</v>
      </c>
      <c r="B6" t="s">
        <v>164</v>
      </c>
      <c r="C6" t="s">
        <v>61</v>
      </c>
      <c r="D6" t="s">
        <v>65</v>
      </c>
      <c r="E6" t="s">
        <v>173</v>
      </c>
      <c r="F6">
        <v>-4.0760708819065901</v>
      </c>
      <c r="G6">
        <v>-4.0844009526744598</v>
      </c>
      <c r="H6">
        <v>3.5720625390103099E-3</v>
      </c>
      <c r="I6">
        <v>-7.6708679913285804</v>
      </c>
      <c r="J6">
        <v>-7.7004408791640202</v>
      </c>
      <c r="K6">
        <v>4.7778401335878398E-3</v>
      </c>
      <c r="L6">
        <v>-1.8568168475853301E-2</v>
      </c>
      <c r="M6">
        <v>4.6019123849936599E-3</v>
      </c>
      <c r="N6">
        <v>-14.2295069602163</v>
      </c>
      <c r="O6">
        <v>3.5356453914793299E-3</v>
      </c>
      <c r="P6">
        <v>-27.414356553296599</v>
      </c>
      <c r="Q6">
        <v>4.6827797055648103E-3</v>
      </c>
      <c r="R6">
        <v>-39.704727050757697</v>
      </c>
      <c r="S6">
        <v>0.15969203944160301</v>
      </c>
      <c r="T6">
        <v>361.05898194800898</v>
      </c>
      <c r="U6">
        <v>0.28230634101483099</v>
      </c>
      <c r="V6" s="14">
        <v>45805.470925925925</v>
      </c>
      <c r="W6">
        <v>2.5</v>
      </c>
      <c r="X6">
        <v>9.5564136365216008E-3</v>
      </c>
      <c r="Y6">
        <v>8.2186537895500896E-3</v>
      </c>
      <c r="Z6" s="44">
        <f>((((N6/1000)+1)/(([1]SMOW!$Z$4/1000)+1))-1)*1000</f>
        <v>-3.9339414618072555</v>
      </c>
      <c r="AA6" s="44">
        <f>((((P6/1000)+1)/(([1]SMOW!$AA$4/1000)+1))-1)*1000</f>
        <v>-7.4609074079280413</v>
      </c>
      <c r="AB6" s="44">
        <f>Z6*[1]SMOW!$AN$6</f>
        <v>-4.055953779309637</v>
      </c>
      <c r="AC6" s="44">
        <f>AA6*[1]SMOW!$AN$12</f>
        <v>-7.6833879602490693</v>
      </c>
      <c r="AD6" s="44">
        <f t="shared" ref="AD6" si="0">LN((AB6/1000)+1)*1000</f>
        <v>-4.0642014688922794</v>
      </c>
      <c r="AE6" s="44">
        <f t="shared" ref="AE6" si="1">LN((AC6/1000)+1)*1000</f>
        <v>-7.7130572570416041</v>
      </c>
      <c r="AF6" s="44">
        <f>(AD6-[1]SMOW!AN$14*AE6)</f>
        <v>8.292762825687916E-3</v>
      </c>
      <c r="AG6" s="45">
        <f t="shared" ref="AG6" si="2">AF6*1000</f>
        <v>8.292762825687916</v>
      </c>
      <c r="AK6">
        <v>33</v>
      </c>
      <c r="AL6">
        <v>1</v>
      </c>
      <c r="AM6">
        <v>0</v>
      </c>
      <c r="AN6">
        <v>0</v>
      </c>
    </row>
    <row r="7" spans="1:40" customFormat="1" x14ac:dyDescent="0.25">
      <c r="A7">
        <v>5725</v>
      </c>
      <c r="B7" t="s">
        <v>164</v>
      </c>
      <c r="C7" t="s">
        <v>61</v>
      </c>
      <c r="D7" t="s">
        <v>65</v>
      </c>
      <c r="E7" t="s">
        <v>174</v>
      </c>
      <c r="F7">
        <v>-3.8039998180529402</v>
      </c>
      <c r="G7">
        <v>-3.81125387879184</v>
      </c>
      <c r="H7">
        <v>4.79853398367987E-3</v>
      </c>
      <c r="I7">
        <v>-7.1505255753433996</v>
      </c>
      <c r="J7">
        <v>-7.1762131730029397</v>
      </c>
      <c r="K7">
        <v>1.7916199128236599E-3</v>
      </c>
      <c r="L7">
        <v>-2.2213323446289301E-2</v>
      </c>
      <c r="M7">
        <v>4.7871583536093403E-3</v>
      </c>
      <c r="N7">
        <v>-13.9602096585696</v>
      </c>
      <c r="O7">
        <v>4.7496129700877899E-3</v>
      </c>
      <c r="P7">
        <v>-26.904366926730699</v>
      </c>
      <c r="Q7">
        <v>1.75597364777438E-3</v>
      </c>
      <c r="R7">
        <v>-39.347672823973802</v>
      </c>
      <c r="S7">
        <v>0.133637383383782</v>
      </c>
      <c r="T7">
        <v>255.035420172729</v>
      </c>
      <c r="U7">
        <v>7.8740066437271397E-2</v>
      </c>
      <c r="V7" s="14">
        <v>45805.550509259258</v>
      </c>
      <c r="W7">
        <v>2.5</v>
      </c>
      <c r="X7">
        <v>6.6868604838190605E-4</v>
      </c>
      <c r="Y7">
        <v>1.6609056159845701E-3</v>
      </c>
      <c r="Z7" s="44">
        <f>((((N7/1000)+1)/(([1]SMOW!$Z$4/1000)+1))-1)*1000</f>
        <v>-3.6618315703871307</v>
      </c>
      <c r="AA7" s="44">
        <f>((((P7/1000)+1)/(([1]SMOW!$AA$4/1000)+1))-1)*1000</f>
        <v>-6.9404548960142476</v>
      </c>
      <c r="AB7" s="44">
        <f>Z7*[1]SMOW!$AN$6</f>
        <v>-3.7754043219249902</v>
      </c>
      <c r="AC7" s="44">
        <f>AA7*[1]SMOW!$AN$12</f>
        <v>-7.1474158129911336</v>
      </c>
      <c r="AD7" s="44">
        <f t="shared" ref="AD7" si="3">LN((AB7/1000)+1)*1000</f>
        <v>-3.7825491495666701</v>
      </c>
      <c r="AE7" s="44">
        <f t="shared" ref="AE7" si="4">LN((AC7/1000)+1)*1000</f>
        <v>-7.1730809554753918</v>
      </c>
      <c r="AF7" s="44">
        <f>(AD7-[1]SMOW!AN$14*AE7)</f>
        <v>4.8375949243371075E-3</v>
      </c>
      <c r="AG7" s="45">
        <f t="shared" ref="AG7" si="5">AF7*1000</f>
        <v>4.8375949243371075</v>
      </c>
      <c r="AK7">
        <v>33</v>
      </c>
      <c r="AL7">
        <v>0</v>
      </c>
      <c r="AM7">
        <v>0</v>
      </c>
      <c r="AN7">
        <v>0</v>
      </c>
    </row>
    <row r="8" spans="1:40" customFormat="1" x14ac:dyDescent="0.25">
      <c r="A8">
        <v>5726</v>
      </c>
      <c r="B8" t="s">
        <v>159</v>
      </c>
      <c r="C8" t="s">
        <v>61</v>
      </c>
      <c r="D8" t="s">
        <v>65</v>
      </c>
      <c r="E8" t="s">
        <v>175</v>
      </c>
      <c r="F8">
        <v>-4.1620321180955697</v>
      </c>
      <c r="G8">
        <v>-4.1707177402301303</v>
      </c>
      <c r="H8">
        <v>3.6286572719025998E-3</v>
      </c>
      <c r="I8">
        <v>-7.8479360776782201</v>
      </c>
      <c r="J8">
        <v>-7.8788932302487797</v>
      </c>
      <c r="K8">
        <v>1.2205532582589601E-3</v>
      </c>
      <c r="L8">
        <v>-1.06621146587694E-2</v>
      </c>
      <c r="M8">
        <v>3.6503621043635398E-3</v>
      </c>
      <c r="N8">
        <v>-14.3145918223256</v>
      </c>
      <c r="O8">
        <v>3.5916631415448502E-3</v>
      </c>
      <c r="P8">
        <v>-27.587901673702099</v>
      </c>
      <c r="Q8">
        <v>1.1962689976081199E-3</v>
      </c>
      <c r="R8">
        <v>-40.5480828716261</v>
      </c>
      <c r="S8">
        <v>0.13116065222443901</v>
      </c>
      <c r="T8">
        <v>344.971084483418</v>
      </c>
      <c r="U8">
        <v>0.108100457354753</v>
      </c>
      <c r="V8" s="14">
        <v>45805.688055555554</v>
      </c>
      <c r="W8">
        <v>2.5</v>
      </c>
      <c r="X8">
        <v>5.56623143112304E-2</v>
      </c>
      <c r="Y8">
        <v>5.0996591624404897E-2</v>
      </c>
      <c r="Z8" s="44">
        <f>((((N8/1000)+1)/(([1]SMOW!$Z$4/1000)+1))-1)*1000</f>
        <v>-4.0199149656205968</v>
      </c>
      <c r="AA8" s="44">
        <f>((((P8/1000)+1)/(([1]SMOW!$AA$4/1000)+1))-1)*1000</f>
        <v>-7.6380129589832535</v>
      </c>
      <c r="AB8" s="44">
        <f>Z8*[1]SMOW!$AN$6</f>
        <v>-4.1445937758875262</v>
      </c>
      <c r="AC8" s="44">
        <f>AA8*[1]SMOW!$AN$12</f>
        <v>-7.8657747108506006</v>
      </c>
      <c r="AD8" s="44">
        <f t="shared" ref="AD8" si="6">LN((AB8/1000)+1)*1000</f>
        <v>-4.1532064101553559</v>
      </c>
      <c r="AE8" s="44">
        <f t="shared" ref="AE8" si="7">LN((AC8/1000)+1)*1000</f>
        <v>-7.896873099373682</v>
      </c>
      <c r="AF8" s="44">
        <f>(AD8-[1]SMOW!AN$14*AE8)</f>
        <v>1.634258631394836E-2</v>
      </c>
      <c r="AG8" s="45">
        <f t="shared" ref="AG8" si="8">AF8*1000</f>
        <v>16.34258631394836</v>
      </c>
      <c r="AH8" s="15"/>
      <c r="AJ8" t="s">
        <v>177</v>
      </c>
      <c r="AK8">
        <v>33</v>
      </c>
      <c r="AL8">
        <v>0</v>
      </c>
      <c r="AM8">
        <v>0</v>
      </c>
      <c r="AN8">
        <v>0</v>
      </c>
    </row>
    <row r="9" spans="1:40" customFormat="1" x14ac:dyDescent="0.25">
      <c r="A9">
        <v>5727</v>
      </c>
      <c r="B9" t="s">
        <v>164</v>
      </c>
      <c r="C9" t="s">
        <v>61</v>
      </c>
      <c r="D9" t="s">
        <v>65</v>
      </c>
      <c r="E9" t="s">
        <v>176</v>
      </c>
      <c r="F9">
        <v>-3.7620780764774802</v>
      </c>
      <c r="G9">
        <v>-3.7691727900236098</v>
      </c>
      <c r="H9">
        <v>3.9015148040468001E-3</v>
      </c>
      <c r="I9">
        <v>-7.0768247594938103</v>
      </c>
      <c r="J9">
        <v>-7.1019842958809001</v>
      </c>
      <c r="K9">
        <v>1.46116210977605E-3</v>
      </c>
      <c r="L9">
        <v>-1.93250817984949E-2</v>
      </c>
      <c r="M9">
        <v>3.9739659901146304E-3</v>
      </c>
      <c r="N9">
        <v>-13.9187153087969</v>
      </c>
      <c r="O9">
        <v>3.86173889344474E-3</v>
      </c>
      <c r="P9">
        <v>-26.832132470345801</v>
      </c>
      <c r="Q9">
        <v>1.4320906691915299E-3</v>
      </c>
      <c r="R9">
        <v>-38.992217931487801</v>
      </c>
      <c r="S9">
        <v>0.137887694536072</v>
      </c>
      <c r="T9">
        <v>260.37350606959802</v>
      </c>
      <c r="U9">
        <v>9.8916665078873506E-2</v>
      </c>
      <c r="V9" s="14">
        <v>45806.49119212963</v>
      </c>
      <c r="W9">
        <v>2.5</v>
      </c>
      <c r="X9">
        <v>1.6232877561219002E-2</v>
      </c>
      <c r="Y9">
        <v>1.31166827911103E-2</v>
      </c>
      <c r="Z9" s="44">
        <f>((((N9/1000)+1)/(([1]SMOW!$Z$4/1000)+1))-1)*1000</f>
        <v>-3.6199038461129929</v>
      </c>
      <c r="AA9" s="44">
        <f>((((P9/1000)+1)/(([1]SMOW!$AA$4/1000)+1))-1)*1000</f>
        <v>-6.8667384862798331</v>
      </c>
      <c r="AB9" s="44">
        <f>Z9*[1]SMOW!$AN$6</f>
        <v>-3.732176197312933</v>
      </c>
      <c r="AC9" s="44">
        <f>AA9*[1]SMOW!$AN$12</f>
        <v>-7.0715012165407964</v>
      </c>
      <c r="AD9" s="44">
        <f t="shared" ref="AD9" si="9">LN((AB9/1000)+1)*1000</f>
        <v>-3.739158144214537</v>
      </c>
      <c r="AE9" s="44">
        <f t="shared" ref="AE9" si="10">LN((AC9/1000)+1)*1000</f>
        <v>-7.0966227827811252</v>
      </c>
      <c r="AF9" s="44">
        <f>(AD9-[1]SMOW!AN$14*AE9)</f>
        <v>7.8586850938973107E-3</v>
      </c>
      <c r="AG9" s="45">
        <f t="shared" ref="AG9:AG10" si="11">AF9*1000</f>
        <v>7.8586850938973107</v>
      </c>
      <c r="AH9" s="15">
        <f>AVERAGE(AG6:AG9)</f>
        <v>9.3329072894676735</v>
      </c>
      <c r="AI9">
        <f>STDEV(AG6:AG9)</f>
        <v>4.9193043164585859</v>
      </c>
      <c r="AK9">
        <v>33</v>
      </c>
      <c r="AL9">
        <v>1</v>
      </c>
      <c r="AM9">
        <v>0</v>
      </c>
      <c r="AN9">
        <v>0</v>
      </c>
    </row>
    <row r="10" spans="1:40" customFormat="1" x14ac:dyDescent="0.25">
      <c r="A10">
        <v>5728</v>
      </c>
      <c r="B10" t="s">
        <v>159</v>
      </c>
      <c r="C10" t="s">
        <v>61</v>
      </c>
      <c r="D10" t="s">
        <v>22</v>
      </c>
      <c r="E10" t="s">
        <v>178</v>
      </c>
      <c r="F10">
        <v>7.8965031951844206E-2</v>
      </c>
      <c r="G10">
        <v>7.89616694345774E-2</v>
      </c>
      <c r="H10">
        <v>3.54445453603981E-3</v>
      </c>
      <c r="I10">
        <v>0.201012394954492</v>
      </c>
      <c r="J10">
        <v>0.20099214566913101</v>
      </c>
      <c r="K10">
        <v>1.58552025109955E-3</v>
      </c>
      <c r="L10">
        <v>-2.7162183478723699E-2</v>
      </c>
      <c r="M10">
        <v>3.6215514626863799E-3</v>
      </c>
      <c r="N10">
        <v>-10.116831602542</v>
      </c>
      <c r="O10">
        <v>3.5083188518653199E-3</v>
      </c>
      <c r="P10">
        <v>-19.6990959571161</v>
      </c>
      <c r="Q10">
        <v>1.55397456737991E-3</v>
      </c>
      <c r="R10">
        <v>-28.751295083444699</v>
      </c>
      <c r="S10">
        <v>0.14582892529415201</v>
      </c>
      <c r="T10">
        <v>286.98041419528198</v>
      </c>
      <c r="U10">
        <v>8.2263133640357103E-2</v>
      </c>
      <c r="V10" s="14">
        <v>45806.655717592592</v>
      </c>
      <c r="W10">
        <v>2.5</v>
      </c>
      <c r="X10">
        <v>1.1731766969003E-3</v>
      </c>
      <c r="Y10">
        <v>1.9668176569017102E-3</v>
      </c>
      <c r="Z10" s="44">
        <f>((((N10/1000)+1)/(([1]SMOW!$Z$4/1000)+1))-1)*1000</f>
        <v>0.22168742188322099</v>
      </c>
      <c r="AA10" s="44">
        <f>((((P10/1000)+1)/(([1]SMOW!$AA$4/1000)+1))-1)*1000</f>
        <v>0.41263853925110894</v>
      </c>
      <c r="AB10" s="44">
        <f>Z10*[1]SMOW!$AN$6</f>
        <v>0.22856312056041325</v>
      </c>
      <c r="AC10" s="44">
        <f>AA10*[1]SMOW!$AN$12</f>
        <v>0.42494321549249708</v>
      </c>
      <c r="AD10" s="44">
        <f t="shared" ref="AD10" si="12">LN((AB10/1000)+1)*1000</f>
        <v>0.22853700398992824</v>
      </c>
      <c r="AE10" s="44">
        <f t="shared" ref="AE10" si="13">LN((AC10/1000)+1)*1000</f>
        <v>0.42485295269451973</v>
      </c>
      <c r="AF10" s="44">
        <f>(AD10-[1]SMOW!AN$14*AE10)</f>
        <v>4.21464496722182E-3</v>
      </c>
      <c r="AG10" s="45">
        <f t="shared" si="11"/>
        <v>4.2146449672218198</v>
      </c>
      <c r="AK10">
        <v>33</v>
      </c>
      <c r="AL10">
        <v>3</v>
      </c>
      <c r="AM10">
        <v>0</v>
      </c>
      <c r="AN10">
        <v>0</v>
      </c>
    </row>
    <row r="11" spans="1:40" customFormat="1" x14ac:dyDescent="0.25">
      <c r="A11">
        <v>5729</v>
      </c>
      <c r="B11" t="s">
        <v>179</v>
      </c>
      <c r="C11" t="s">
        <v>61</v>
      </c>
      <c r="D11" t="s">
        <v>22</v>
      </c>
      <c r="E11" t="s">
        <v>180</v>
      </c>
      <c r="F11">
        <v>-0.692876034671844</v>
      </c>
      <c r="G11">
        <v>-0.69311645157792601</v>
      </c>
      <c r="H11">
        <v>3.7002918655550002E-3</v>
      </c>
      <c r="I11">
        <v>-1.26232209286565</v>
      </c>
      <c r="J11">
        <v>-1.2631195397197299</v>
      </c>
      <c r="K11">
        <v>1.55383837977362E-3</v>
      </c>
      <c r="L11">
        <v>-2.6189334605910899E-2</v>
      </c>
      <c r="M11">
        <v>3.7803053592233198E-3</v>
      </c>
      <c r="N11">
        <v>-10.8808037559852</v>
      </c>
      <c r="O11">
        <v>3.6625674211164202E-3</v>
      </c>
      <c r="P11">
        <v>-21.133315782481301</v>
      </c>
      <c r="Q11">
        <v>1.52292304202013E-3</v>
      </c>
      <c r="R11">
        <v>-30.8316780236485</v>
      </c>
      <c r="S11">
        <v>9.5768848789091005E-2</v>
      </c>
      <c r="T11">
        <v>424.81056792688702</v>
      </c>
      <c r="U11">
        <v>9.2062783194328507E-2</v>
      </c>
      <c r="V11" s="14">
        <v>45806.744143518517</v>
      </c>
      <c r="W11">
        <v>2.5</v>
      </c>
      <c r="X11">
        <v>5.4949058786043503E-3</v>
      </c>
      <c r="Y11">
        <v>4.4501284138182698E-3</v>
      </c>
      <c r="Z11" s="44">
        <f>((((N11/1000)+1)/(([1]SMOW!$Z$4/1000)+1))-1)*1000</f>
        <v>-0.55026379504419243</v>
      </c>
      <c r="AA11" s="44">
        <f>((((P11/1000)+1)/(([1]SMOW!$AA$4/1000)+1))-1)*1000</f>
        <v>-1.0510055661676621</v>
      </c>
      <c r="AB11" s="44">
        <f>Z11*[1]SMOW!$AN$6</f>
        <v>-0.5673303837371908</v>
      </c>
      <c r="AC11" s="44">
        <f>AA11*[1]SMOW!$AN$12</f>
        <v>-1.0823460300105705</v>
      </c>
      <c r="AD11" s="44">
        <f t="shared" ref="AD11" si="14">LN((AB11/1000)+1)*1000</f>
        <v>-0.56749137651300541</v>
      </c>
      <c r="AE11" s="44">
        <f t="shared" ref="AE11" si="15">LN((AC11/1000)+1)*1000</f>
        <v>-1.0829321894646435</v>
      </c>
      <c r="AF11" s="44">
        <f>(AD11-[1]SMOW!AN$14*AE11)</f>
        <v>4.2968195243263674E-3</v>
      </c>
      <c r="AG11" s="45">
        <f t="shared" ref="AG11" si="16">AF11*1000</f>
        <v>4.2968195243263674</v>
      </c>
      <c r="AJ11" t="s">
        <v>181</v>
      </c>
      <c r="AK11">
        <v>33</v>
      </c>
      <c r="AL11">
        <v>0</v>
      </c>
      <c r="AM11">
        <v>0</v>
      </c>
      <c r="AN11">
        <v>0</v>
      </c>
    </row>
    <row r="12" spans="1:40" customFormat="1" x14ac:dyDescent="0.25">
      <c r="A12">
        <v>5730</v>
      </c>
      <c r="B12" t="s">
        <v>159</v>
      </c>
      <c r="C12" t="s">
        <v>61</v>
      </c>
      <c r="D12" t="s">
        <v>22</v>
      </c>
      <c r="E12" t="s">
        <v>182</v>
      </c>
      <c r="F12">
        <v>-0.58806053980045103</v>
      </c>
      <c r="G12">
        <v>-0.58823385246146798</v>
      </c>
      <c r="H12">
        <v>4.2671137553185502E-3</v>
      </c>
      <c r="I12">
        <v>-1.06655240909232</v>
      </c>
      <c r="J12">
        <v>-1.0671216641461401</v>
      </c>
      <c r="K12">
        <v>2.1196344544778399E-3</v>
      </c>
      <c r="L12">
        <v>-2.4793613792304301E-2</v>
      </c>
      <c r="M12">
        <v>4.2797364611712298E-3</v>
      </c>
      <c r="N12">
        <v>-10.7770568542022</v>
      </c>
      <c r="O12">
        <v>4.2236105664833698E-3</v>
      </c>
      <c r="P12">
        <v>-20.941441153672798</v>
      </c>
      <c r="Q12">
        <v>2.07746197635756E-3</v>
      </c>
      <c r="R12">
        <v>-31.372783912678599</v>
      </c>
      <c r="S12">
        <v>0.141106103599866</v>
      </c>
      <c r="T12">
        <v>332.663806223069</v>
      </c>
      <c r="U12">
        <v>0.199231159926607</v>
      </c>
      <c r="V12" s="14">
        <v>45807.468622685185</v>
      </c>
      <c r="W12">
        <v>2.5</v>
      </c>
      <c r="X12">
        <v>9.9057374802003599E-3</v>
      </c>
      <c r="Y12">
        <v>4.6994385751641998E-2</v>
      </c>
      <c r="Z12" s="44">
        <f>((((N12/1000)+1)/(([1]SMOW!$Z$4/1000)+1))-1)*1000</f>
        <v>-0.44543334183611005</v>
      </c>
      <c r="AA12" s="44">
        <f>((((P12/1000)+1)/(([1]SMOW!$AA$4/1000)+1))-1)*1000</f>
        <v>-0.85519446073722971</v>
      </c>
      <c r="AB12" s="44">
        <f>Z12*[1]SMOW!$AN$6</f>
        <v>-0.45924858409578684</v>
      </c>
      <c r="AC12" s="44">
        <f>AA12*[1]SMOW!$AN$12</f>
        <v>-0.88069593469528018</v>
      </c>
      <c r="AD12" s="44">
        <f t="shared" ref="AD12:AD13" si="17">LN((AB12/1000)+1)*1000</f>
        <v>-0.45935407102445447</v>
      </c>
      <c r="AE12" s="44">
        <f t="shared" ref="AE12:AE13" si="18">LN((AC12/1000)+1)*1000</f>
        <v>-0.88108397520719872</v>
      </c>
      <c r="AF12" s="44">
        <f>(AD12-[1]SMOW!AN$14*AE12)</f>
        <v>5.8582678849464775E-3</v>
      </c>
      <c r="AG12" s="45">
        <f t="shared" ref="AG12:AG13" si="19">AF12*1000</f>
        <v>5.8582678849464775</v>
      </c>
      <c r="AK12">
        <v>33</v>
      </c>
      <c r="AL12">
        <v>0</v>
      </c>
      <c r="AM12">
        <v>0</v>
      </c>
      <c r="AN12">
        <v>0</v>
      </c>
    </row>
    <row r="13" spans="1:40" customFormat="1" x14ac:dyDescent="0.25">
      <c r="A13">
        <v>5731</v>
      </c>
      <c r="B13" t="s">
        <v>159</v>
      </c>
      <c r="C13" t="s">
        <v>61</v>
      </c>
      <c r="D13" t="s">
        <v>22</v>
      </c>
      <c r="E13" t="s">
        <v>183</v>
      </c>
      <c r="F13">
        <v>-0.79454069132376703</v>
      </c>
      <c r="G13">
        <v>-0.79485686957182899</v>
      </c>
      <c r="H13">
        <v>4.3140301731127697E-3</v>
      </c>
      <c r="I13">
        <v>-1.4384750832407101</v>
      </c>
      <c r="J13">
        <v>-1.43951073068458</v>
      </c>
      <c r="K13">
        <v>1.58161982107779E-3</v>
      </c>
      <c r="L13">
        <v>-3.4795203770368197E-2</v>
      </c>
      <c r="M13">
        <v>4.3341108262750904E-3</v>
      </c>
      <c r="N13">
        <v>-10.981431942317901</v>
      </c>
      <c r="O13">
        <v>4.2700486717947E-3</v>
      </c>
      <c r="P13">
        <v>-21.305964013761301</v>
      </c>
      <c r="Q13">
        <v>1.55015174074102E-3</v>
      </c>
      <c r="R13">
        <v>-31.352426038103602</v>
      </c>
      <c r="S13">
        <v>0.14892780713939499</v>
      </c>
      <c r="T13">
        <v>373.500156759552</v>
      </c>
      <c r="U13">
        <v>8.2207485430747101E-2</v>
      </c>
      <c r="V13" s="14">
        <v>45807.549583333333</v>
      </c>
      <c r="W13">
        <v>2.5</v>
      </c>
      <c r="X13">
        <v>1.2796391599088601E-2</v>
      </c>
      <c r="Y13">
        <v>1.0299932817273001E-2</v>
      </c>
      <c r="Z13" s="44">
        <f>((((N13/1000)+1)/(([1]SMOW!$Z$4/1000)+1))-1)*1000</f>
        <v>-0.65194296037329735</v>
      </c>
      <c r="AA13" s="44">
        <f>((((P13/1000)+1)/(([1]SMOW!$AA$4/1000)+1))-1)*1000</f>
        <v>-1.2271958276287576</v>
      </c>
      <c r="AB13" s="44">
        <f>Z13*[1]SMOW!$AN$6</f>
        <v>-0.67216315740641897</v>
      </c>
      <c r="AC13" s="44">
        <f>AA13*[1]SMOW!$AN$12</f>
        <v>-1.2637901975370056</v>
      </c>
      <c r="AD13" s="44">
        <f t="shared" si="17"/>
        <v>-0.67238916034102858</v>
      </c>
      <c r="AE13" s="44">
        <f t="shared" si="18"/>
        <v>-1.2645894538344853</v>
      </c>
      <c r="AF13" s="44">
        <f>(AD13-[1]SMOW!AN$14*AE13)</f>
        <v>-4.6859287164202623E-3</v>
      </c>
      <c r="AG13" s="45">
        <f t="shared" si="19"/>
        <v>-4.6859287164202623</v>
      </c>
      <c r="AH13" s="2">
        <f>AVERAGE(AG10:AG13)</f>
        <v>2.4209509150186004</v>
      </c>
      <c r="AI13">
        <f>STDEVA(AG10:AG13)</f>
        <v>4.7978852091246136</v>
      </c>
      <c r="AK13">
        <v>33</v>
      </c>
      <c r="AL13">
        <v>0</v>
      </c>
      <c r="AM13">
        <v>0</v>
      </c>
      <c r="AN13">
        <v>0</v>
      </c>
    </row>
    <row r="14" spans="1:40" customFormat="1" x14ac:dyDescent="0.25">
      <c r="A14">
        <v>5732</v>
      </c>
      <c r="B14" t="s">
        <v>164</v>
      </c>
      <c r="C14" t="s">
        <v>61</v>
      </c>
      <c r="D14" t="s">
        <v>24</v>
      </c>
      <c r="E14" t="s">
        <v>184</v>
      </c>
      <c r="F14">
        <v>-28.681079731204299</v>
      </c>
      <c r="G14">
        <v>-29.100419880814801</v>
      </c>
      <c r="H14">
        <v>4.8168820659480298E-3</v>
      </c>
      <c r="I14">
        <v>-53.586231711365897</v>
      </c>
      <c r="J14">
        <v>-55.075419701044297</v>
      </c>
      <c r="K14">
        <v>8.17222772065887E-3</v>
      </c>
      <c r="L14">
        <v>-2.0598278663365801E-2</v>
      </c>
      <c r="M14">
        <v>2.84455902686456E-3</v>
      </c>
      <c r="N14">
        <v>-38.586609948596902</v>
      </c>
      <c r="O14">
        <v>5.4945985560647401E-3</v>
      </c>
      <c r="P14">
        <v>-72.421092528957701</v>
      </c>
      <c r="Q14">
        <v>9.2129937816039197E-3</v>
      </c>
      <c r="R14">
        <v>-102.42387599293799</v>
      </c>
      <c r="S14">
        <v>0.129460988948741</v>
      </c>
      <c r="T14">
        <v>182.59427734580899</v>
      </c>
      <c r="U14">
        <v>0.142948932575545</v>
      </c>
      <c r="V14" s="14">
        <v>45810.701874999999</v>
      </c>
      <c r="W14">
        <v>2.5</v>
      </c>
      <c r="X14">
        <v>9.45824707364286E-2</v>
      </c>
      <c r="Y14">
        <v>0.28224171651123697</v>
      </c>
      <c r="Z14" s="44">
        <f>((((N14/1000)+1)/(([1]SMOW!$Z$4/1000)+1))-1)*1000</f>
        <v>-28.545434443537076</v>
      </c>
      <c r="AA14" s="44">
        <f>((((P14/1000)+1)/(([1]SMOW!$AA$4/1000)+1))-1)*1000</f>
        <v>-53.390996122281486</v>
      </c>
      <c r="AB14" s="44">
        <f>Z14*[1]SMOW!$AN$6</f>
        <v>-29.430779241974474</v>
      </c>
      <c r="AC14" s="44">
        <f>AA14*[1]SMOW!$AN$12</f>
        <v>-54.983089101968226</v>
      </c>
      <c r="AD14" s="44">
        <f t="shared" ref="AD14" si="20">LN((AB14/1000)+1)*1000</f>
        <v>-29.872554075737597</v>
      </c>
      <c r="AE14" s="44">
        <f t="shared" ref="AE14" si="21">LN((AC14/1000)+1)*1000</f>
        <v>-56.552456518317904</v>
      </c>
      <c r="AF14" s="44">
        <f>(AD14-[1]SMOW!AN$14*AE14)</f>
        <v>-1.2857034065742567E-2</v>
      </c>
      <c r="AG14" s="45">
        <f t="shared" ref="AG14" si="22">AF14*1000</f>
        <v>-12.857034065742567</v>
      </c>
      <c r="AK14">
        <v>33</v>
      </c>
      <c r="AL14">
        <v>3</v>
      </c>
      <c r="AM14">
        <v>0</v>
      </c>
      <c r="AN14">
        <v>0</v>
      </c>
    </row>
    <row r="15" spans="1:40" customFormat="1" x14ac:dyDescent="0.25">
      <c r="A15">
        <v>5733</v>
      </c>
      <c r="B15" t="s">
        <v>159</v>
      </c>
      <c r="C15" t="s">
        <v>61</v>
      </c>
      <c r="D15" t="s">
        <v>24</v>
      </c>
      <c r="E15" t="s">
        <v>185</v>
      </c>
      <c r="F15">
        <v>-29.1261042952694</v>
      </c>
      <c r="G15">
        <v>-29.5586899922741</v>
      </c>
      <c r="H15">
        <v>3.97327580575487E-3</v>
      </c>
      <c r="I15">
        <v>-54.4239769725801</v>
      </c>
      <c r="J15">
        <v>-55.960989833083502</v>
      </c>
      <c r="K15">
        <v>6.1421638412505397E-3</v>
      </c>
      <c r="L15">
        <v>-1.12873604060341E-2</v>
      </c>
      <c r="M15">
        <v>4.5371284603289899E-3</v>
      </c>
      <c r="N15">
        <v>-39.024155493684397</v>
      </c>
      <c r="O15">
        <v>3.9327682923430002E-3</v>
      </c>
      <c r="P15">
        <v>-73.237260582750196</v>
      </c>
      <c r="Q15">
        <v>6.0199586800456801E-3</v>
      </c>
      <c r="R15">
        <v>-103.037316079932</v>
      </c>
      <c r="S15">
        <v>0.15219100859245199</v>
      </c>
      <c r="T15">
        <v>298.58239624702497</v>
      </c>
      <c r="U15">
        <v>9.2644705640181804E-2</v>
      </c>
      <c r="V15" s="14">
        <v>45811.466909722221</v>
      </c>
      <c r="W15">
        <v>2.5</v>
      </c>
      <c r="X15">
        <v>0.21858322832501001</v>
      </c>
      <c r="Y15">
        <v>0.21488269738566099</v>
      </c>
      <c r="Z15" s="44">
        <f>((((N15/1000)+1)/(([1]SMOW!$Z$4/1000)+1))-1)*1000</f>
        <v>-28.987549793513146</v>
      </c>
      <c r="AA15" s="44">
        <f>((((P15/1000)+1)/(([1]SMOW!$AA$4/1000)+1))-1)*1000</f>
        <v>-54.223908580913971</v>
      </c>
      <c r="AB15" s="44">
        <f>Z15*[1]SMOW!$AN$6</f>
        <v>-29.886606925745458</v>
      </c>
      <c r="AC15" s="44">
        <f>AA15*[1]SMOW!$AN$12</f>
        <v>-55.84083859632571</v>
      </c>
      <c r="AD15" s="44">
        <f t="shared" ref="AD15" si="23">LN((AB15/1000)+1)*1000</f>
        <v>-30.34231424043891</v>
      </c>
      <c r="AE15" s="44">
        <f t="shared" ref="AE15" si="24">LN((AC15/1000)+1)*1000</f>
        <v>-57.460523866697045</v>
      </c>
      <c r="AF15" s="44">
        <f>(AD15-[1]SMOW!AN$14*AE15)</f>
        <v>-3.1576388228700125E-3</v>
      </c>
      <c r="AG15" s="45">
        <f t="shared" ref="AG15" si="25">AF15*1000</f>
        <v>-3.1576388228700125</v>
      </c>
      <c r="AK15">
        <v>33</v>
      </c>
      <c r="AL15">
        <v>1</v>
      </c>
      <c r="AM15">
        <v>0</v>
      </c>
      <c r="AN15">
        <v>0</v>
      </c>
    </row>
    <row r="16" spans="1:40" customFormat="1" x14ac:dyDescent="0.25">
      <c r="A16">
        <v>5734</v>
      </c>
      <c r="B16" t="s">
        <v>164</v>
      </c>
      <c r="C16" t="s">
        <v>61</v>
      </c>
      <c r="D16" t="s">
        <v>24</v>
      </c>
      <c r="E16" t="s">
        <v>186</v>
      </c>
      <c r="F16">
        <v>-28.753503206265101</v>
      </c>
      <c r="G16">
        <v>-29.174984535758</v>
      </c>
      <c r="H16">
        <v>3.9602090993896997E-3</v>
      </c>
      <c r="I16">
        <v>-53.731434985354298</v>
      </c>
      <c r="J16">
        <v>-55.228854903193202</v>
      </c>
      <c r="K16">
        <v>1.46265389382707E-3</v>
      </c>
      <c r="L16">
        <v>-1.41491468720106E-2</v>
      </c>
      <c r="M16">
        <v>4.0497370109671702E-3</v>
      </c>
      <c r="N16">
        <v>-38.655353069647802</v>
      </c>
      <c r="O16">
        <v>3.9198348009386302E-3</v>
      </c>
      <c r="P16">
        <v>-72.558497486380801</v>
      </c>
      <c r="Q16">
        <v>1.43355277254475E-3</v>
      </c>
      <c r="R16">
        <v>-102.23412955949</v>
      </c>
      <c r="S16">
        <v>0.10670120968234099</v>
      </c>
      <c r="T16">
        <v>264.76573975319502</v>
      </c>
      <c r="U16">
        <v>5.6610014300995902E-2</v>
      </c>
      <c r="V16" s="14">
        <v>45811.544629629629</v>
      </c>
      <c r="W16">
        <v>2.5</v>
      </c>
      <c r="X16">
        <v>4.8304092765890198E-2</v>
      </c>
      <c r="Y16">
        <v>4.30511686419097E-2</v>
      </c>
      <c r="Z16" s="44">
        <f>((((N16/1000)+1)/(([1]SMOW!$Z$4/1000)+1))-1)*1000</f>
        <v>-28.614895530190033</v>
      </c>
      <c r="AA16" s="44">
        <f>((((P16/1000)+1)/(([1]SMOW!$AA$4/1000)+1))-1)*1000</f>
        <v>-53.531220063152141</v>
      </c>
      <c r="AB16" s="44">
        <f>Z16*[1]SMOW!$AN$6</f>
        <v>-29.502394684059773</v>
      </c>
      <c r="AC16" s="44">
        <f>AA16*[1]SMOW!$AN$12</f>
        <v>-55.127494451092304</v>
      </c>
      <c r="AD16" s="44">
        <f t="shared" ref="AD16" si="26">LN((AB16/1000)+1)*1000</f>
        <v>-29.946343850675621</v>
      </c>
      <c r="AE16" s="44">
        <f t="shared" ref="AE16" si="27">LN((AC16/1000)+1)*1000</f>
        <v>-56.705275353270267</v>
      </c>
      <c r="AF16" s="44">
        <f>(AD16-[1]SMOW!AN$14*AE16)</f>
        <v>-5.9584641489180967E-3</v>
      </c>
      <c r="AG16" s="45">
        <f t="shared" ref="AG16" si="28">AF16*1000</f>
        <v>-5.9584641489180967</v>
      </c>
      <c r="AK16">
        <v>33</v>
      </c>
      <c r="AL16">
        <v>0</v>
      </c>
      <c r="AM16">
        <v>0</v>
      </c>
      <c r="AN16">
        <v>0</v>
      </c>
    </row>
    <row r="17" spans="1:40" customFormat="1" x14ac:dyDescent="0.25">
      <c r="A17">
        <v>5735</v>
      </c>
      <c r="B17" t="s">
        <v>164</v>
      </c>
      <c r="C17" t="s">
        <v>61</v>
      </c>
      <c r="D17" t="s">
        <v>24</v>
      </c>
      <c r="E17" t="s">
        <v>187</v>
      </c>
      <c r="F17">
        <v>-28.983703552883501</v>
      </c>
      <c r="G17">
        <v>-29.412028146802701</v>
      </c>
      <c r="H17">
        <v>4.7867646969984596E-3</v>
      </c>
      <c r="I17">
        <v>-54.140117621155497</v>
      </c>
      <c r="J17">
        <v>-55.660836827720701</v>
      </c>
      <c r="K17">
        <v>1.4935737022801999E-3</v>
      </c>
      <c r="L17">
        <v>-2.3106301766203301E-2</v>
      </c>
      <c r="M17">
        <v>4.9329820791139201E-3</v>
      </c>
      <c r="N17">
        <v>-38.883206525669102</v>
      </c>
      <c r="O17">
        <v>4.73796367118516E-3</v>
      </c>
      <c r="P17">
        <v>-72.959048927918701</v>
      </c>
      <c r="Q17">
        <v>1.4638573971181199E-3</v>
      </c>
      <c r="R17">
        <v>-102.64268794297701</v>
      </c>
      <c r="S17">
        <v>0.141882352580814</v>
      </c>
      <c r="T17">
        <v>245.50177641366599</v>
      </c>
      <c r="U17">
        <v>8.2061518948269199E-2</v>
      </c>
      <c r="V17" s="14">
        <v>45811.626909722225</v>
      </c>
      <c r="W17">
        <v>2.5</v>
      </c>
      <c r="X17">
        <v>7.7006639753177E-4</v>
      </c>
      <c r="Y17">
        <v>2.2183031724369999E-4</v>
      </c>
      <c r="Z17" s="44">
        <f>((((N17/1000)+1)/(([1]SMOW!$Z$4/1000)+1))-1)*1000</f>
        <v>-28.845128728957725</v>
      </c>
      <c r="AA17" s="44">
        <f>((((P17/1000)+1)/(([1]SMOW!$AA$4/1000)+1))-1)*1000</f>
        <v>-53.939989169502155</v>
      </c>
      <c r="AB17" s="44">
        <f>Z17*[1]SMOW!$AN$6</f>
        <v>-29.739768631214382</v>
      </c>
      <c r="AC17" s="44">
        <f>AA17*[1]SMOW!$AN$12</f>
        <v>-55.548452849116934</v>
      </c>
      <c r="AD17" s="44">
        <f t="shared" ref="AD17" si="29">LN((AB17/1000)+1)*1000</f>
        <v>-30.190963703654074</v>
      </c>
      <c r="AE17" s="44">
        <f t="shared" ref="AE17" si="30">LN((AC17/1000)+1)*1000</f>
        <v>-57.150893355527792</v>
      </c>
      <c r="AF17" s="44">
        <f>(AD17-[1]SMOW!AN$14*AE17)</f>
        <v>-1.5292011935397198E-2</v>
      </c>
      <c r="AG17" s="45">
        <f t="shared" ref="AG17" si="31">AF17*1000</f>
        <v>-15.292011935397198</v>
      </c>
      <c r="AH17" s="2">
        <f>AVERAGE(AG14:AG17)</f>
        <v>-9.3162872432319688</v>
      </c>
      <c r="AI17">
        <f>STDEV(AG14:AG17)</f>
        <v>5.6994180976659532</v>
      </c>
      <c r="AK17">
        <v>33</v>
      </c>
      <c r="AL17">
        <v>0</v>
      </c>
      <c r="AM17">
        <v>0</v>
      </c>
      <c r="AN17">
        <v>0</v>
      </c>
    </row>
    <row r="18" spans="1:40" customFormat="1" x14ac:dyDescent="0.25">
      <c r="A18">
        <v>5736</v>
      </c>
      <c r="B18" t="s">
        <v>160</v>
      </c>
      <c r="C18" t="s">
        <v>62</v>
      </c>
      <c r="D18" t="s">
        <v>149</v>
      </c>
      <c r="E18" t="s">
        <v>188</v>
      </c>
      <c r="F18">
        <v>-7.94707579570355</v>
      </c>
      <c r="G18">
        <v>-7.9788223573689798</v>
      </c>
      <c r="H18">
        <v>3.5477533436576599E-3</v>
      </c>
      <c r="I18">
        <v>-14.9900138900835</v>
      </c>
      <c r="J18">
        <v>-15.103499927326</v>
      </c>
      <c r="K18">
        <v>3.5165797742690201E-3</v>
      </c>
      <c r="L18">
        <v>-4.1743957408440398E-3</v>
      </c>
      <c r="M18">
        <v>3.6575299210910499E-3</v>
      </c>
      <c r="N18">
        <v>-18.061047011485201</v>
      </c>
      <c r="O18">
        <v>3.51158402816729E-3</v>
      </c>
      <c r="P18">
        <v>-34.587879927554098</v>
      </c>
      <c r="Q18">
        <v>3.4466135198168101E-3</v>
      </c>
      <c r="R18">
        <v>-50.418305401926297</v>
      </c>
      <c r="S18">
        <v>0.13204193701457401</v>
      </c>
      <c r="T18">
        <v>311.50287615068498</v>
      </c>
      <c r="U18">
        <v>0.125320445713029</v>
      </c>
      <c r="V18" s="14">
        <v>45812.45349537037</v>
      </c>
      <c r="W18">
        <v>2.5</v>
      </c>
      <c r="X18">
        <v>9.7838714216168896E-2</v>
      </c>
      <c r="Y18">
        <v>9.3689460071267799E-2</v>
      </c>
      <c r="Z18" s="44">
        <f>((((N18/1000)+1)/(([1]SMOW!$Z$4/1000)+1))-1)*1000</f>
        <v>-7.805498811053857</v>
      </c>
      <c r="AA18" s="44">
        <f>((((P18/1000)+1)/(([1]SMOW!$AA$4/1000)+1))-1)*1000</f>
        <v>-14.781601918019028</v>
      </c>
      <c r="AB18" s="44">
        <f>Z18*[1]SMOW!$AN$6</f>
        <v>-8.0475885849980902</v>
      </c>
      <c r="AC18" s="44">
        <f>AA18*[1]SMOW!$AN$12</f>
        <v>-15.222381943705436</v>
      </c>
      <c r="AD18" s="44">
        <f t="shared" ref="AD18" si="32">LN((AB18/1000)+1)*1000</f>
        <v>-8.0801452118842843</v>
      </c>
      <c r="AE18" s="44">
        <f t="shared" ref="AE18" si="33">LN((AC18/1000)+1)*1000</f>
        <v>-15.339431770352832</v>
      </c>
      <c r="AF18" s="44">
        <f>(AD18-[1]SMOW!AN$14*AE18)</f>
        <v>1.9074762862011596E-2</v>
      </c>
      <c r="AG18" s="45">
        <f t="shared" ref="AG18" si="34">AF18*1000</f>
        <v>19.074762862011596</v>
      </c>
      <c r="AK18">
        <v>33</v>
      </c>
      <c r="AL18">
        <v>3</v>
      </c>
      <c r="AM18">
        <v>0</v>
      </c>
      <c r="AN18">
        <v>0</v>
      </c>
    </row>
    <row r="19" spans="1:40" customFormat="1" x14ac:dyDescent="0.25">
      <c r="A19">
        <v>5737</v>
      </c>
      <c r="B19" t="s">
        <v>160</v>
      </c>
      <c r="C19" t="s">
        <v>62</v>
      </c>
      <c r="D19" t="s">
        <v>149</v>
      </c>
      <c r="E19" t="s">
        <v>189</v>
      </c>
      <c r="F19">
        <v>-8.3996679100688691</v>
      </c>
      <c r="G19">
        <v>-8.4351442511742096</v>
      </c>
      <c r="H19">
        <v>4.0985232503207396E-3</v>
      </c>
      <c r="I19">
        <v>-15.8548752449587</v>
      </c>
      <c r="J19">
        <v>-15.9819083458036</v>
      </c>
      <c r="K19">
        <v>1.54895625773339E-3</v>
      </c>
      <c r="L19">
        <v>3.3033554101102001E-3</v>
      </c>
      <c r="M19">
        <v>4.2463463763934804E-3</v>
      </c>
      <c r="N19">
        <v>-18.5090249530524</v>
      </c>
      <c r="O19">
        <v>4.0567388402667701E-3</v>
      </c>
      <c r="P19">
        <v>-35.435533906653603</v>
      </c>
      <c r="Q19">
        <v>1.51813805521122E-3</v>
      </c>
      <c r="R19">
        <v>-51.302553331336703</v>
      </c>
      <c r="S19">
        <v>0.14087369186252599</v>
      </c>
      <c r="T19">
        <v>301.99098814838197</v>
      </c>
      <c r="U19">
        <v>6.8999400399582106E-2</v>
      </c>
      <c r="V19" s="14">
        <v>45812.537939814814</v>
      </c>
      <c r="W19">
        <v>2.5</v>
      </c>
      <c r="X19">
        <v>4.1712037979841902E-2</v>
      </c>
      <c r="Y19">
        <v>3.6390992211640397E-2</v>
      </c>
      <c r="Z19" s="44">
        <f>((((N19/1000)+1)/(([1]SMOW!$Z$4/1000)+1))-1)*1000</f>
        <v>-8.2581555153470312</v>
      </c>
      <c r="AA19" s="44">
        <f>((((P19/1000)+1)/(([1]SMOW!$AA$4/1000)+1))-1)*1000</f>
        <v>-15.646646263384856</v>
      </c>
      <c r="AB19" s="44">
        <f>Z19*[1]SMOW!$AN$6</f>
        <v>-8.5142845661996773</v>
      </c>
      <c r="AC19" s="44">
        <f>AA19*[1]SMOW!$AN$12</f>
        <v>-16.113221481695511</v>
      </c>
      <c r="AD19" s="44">
        <f t="shared" ref="AD19" si="35">LN((AB19/1000)+1)*1000</f>
        <v>-8.5507381519885239</v>
      </c>
      <c r="AE19" s="44">
        <f t="shared" ref="AE19" si="36">LN((AC19/1000)+1)*1000</f>
        <v>-16.244451031476608</v>
      </c>
      <c r="AF19" s="44">
        <f>(AD19-[1]SMOW!AN$14*AE19)</f>
        <v>2.6331992631124734E-2</v>
      </c>
      <c r="AG19" s="45">
        <f t="shared" ref="AG19:AG20" si="37">AF19*1000</f>
        <v>26.331992631124734</v>
      </c>
      <c r="AK19">
        <v>33</v>
      </c>
      <c r="AL19">
        <v>0</v>
      </c>
      <c r="AM19">
        <v>0</v>
      </c>
      <c r="AN19">
        <v>0</v>
      </c>
    </row>
    <row r="20" spans="1:40" customFormat="1" x14ac:dyDescent="0.25">
      <c r="A20">
        <v>5738</v>
      </c>
      <c r="B20" t="s">
        <v>160</v>
      </c>
      <c r="C20" t="s">
        <v>62</v>
      </c>
      <c r="D20" t="s">
        <v>149</v>
      </c>
      <c r="E20" t="s">
        <v>190</v>
      </c>
      <c r="F20">
        <v>-8.5668899185511709</v>
      </c>
      <c r="G20">
        <v>-8.60379696192647</v>
      </c>
      <c r="H20">
        <v>3.9325361348520301E-3</v>
      </c>
      <c r="I20">
        <v>-16.1822259184617</v>
      </c>
      <c r="J20">
        <v>-16.314588074704101</v>
      </c>
      <c r="K20">
        <v>1.63269159044463E-3</v>
      </c>
      <c r="L20">
        <v>1.0305541517320301E-2</v>
      </c>
      <c r="M20">
        <v>4.1609516426081797E-3</v>
      </c>
      <c r="N20">
        <v>-18.674542134565101</v>
      </c>
      <c r="O20">
        <v>3.89244396204288E-3</v>
      </c>
      <c r="P20">
        <v>-35.756371575479399</v>
      </c>
      <c r="Q20">
        <v>1.60020738061756E-3</v>
      </c>
      <c r="R20">
        <v>-52.387505955911799</v>
      </c>
      <c r="S20">
        <v>0.15760234581195301</v>
      </c>
      <c r="T20">
        <v>379.730161263963</v>
      </c>
      <c r="U20">
        <v>7.9063776817115197E-2</v>
      </c>
      <c r="V20" s="14">
        <v>45812.618831018517</v>
      </c>
      <c r="W20">
        <v>2.5</v>
      </c>
      <c r="X20">
        <v>2.0831374343349401E-2</v>
      </c>
      <c r="Y20">
        <v>2.42018837660594E-2</v>
      </c>
      <c r="Z20" s="44">
        <f>((((N20/1000)+1)/(([1]SMOW!$Z$4/1000)+1))-1)*1000</f>
        <v>-8.4254013882696377</v>
      </c>
      <c r="AA20" s="44">
        <f>((((P20/1000)+1)/(([1]SMOW!$AA$4/1000)+1))-1)*1000</f>
        <v>-15.974066198926051</v>
      </c>
      <c r="AB20" s="44">
        <f>Z20*[1]SMOW!$AN$6</f>
        <v>-8.6867176176164502</v>
      </c>
      <c r="AC20" s="44">
        <f>AA20*[1]SMOW!$AN$12</f>
        <v>-16.450404917052118</v>
      </c>
      <c r="AD20" s="44">
        <f t="shared" ref="AD20" si="38">LN((AB20/1000)+1)*1000</f>
        <v>-8.724667079773333</v>
      </c>
      <c r="AE20" s="44">
        <f t="shared" ref="AE20" si="39">LN((AC20/1000)+1)*1000</f>
        <v>-16.587215293825427</v>
      </c>
      <c r="AF20" s="44">
        <f>(AD20-[1]SMOW!AN$14*AE20)</f>
        <v>3.3382595366493462E-2</v>
      </c>
      <c r="AG20" s="45">
        <f t="shared" si="37"/>
        <v>33.382595366493462</v>
      </c>
      <c r="AH20" s="2">
        <f>AVERAGE(AG18:AG20)</f>
        <v>26.263116953209931</v>
      </c>
      <c r="AI20">
        <f>STDEV(AG18:AG20)</f>
        <v>7.1541649155113216</v>
      </c>
      <c r="AK20">
        <v>33</v>
      </c>
      <c r="AL20">
        <v>0</v>
      </c>
      <c r="AM20">
        <v>0</v>
      </c>
      <c r="AN20">
        <v>0</v>
      </c>
    </row>
    <row r="21" spans="1:40" customFormat="1" x14ac:dyDescent="0.25">
      <c r="A21">
        <v>5739</v>
      </c>
      <c r="B21" t="s">
        <v>160</v>
      </c>
      <c r="C21" t="s">
        <v>62</v>
      </c>
      <c r="D21" t="s">
        <v>149</v>
      </c>
      <c r="E21" t="s">
        <v>191</v>
      </c>
      <c r="F21">
        <v>-7.8754748933249799</v>
      </c>
      <c r="G21">
        <v>-7.9066505780988301</v>
      </c>
      <c r="H21">
        <v>4.2787537962651404E-3</v>
      </c>
      <c r="I21">
        <v>-14.8627169069449</v>
      </c>
      <c r="J21">
        <v>-14.974273864736</v>
      </c>
      <c r="K21">
        <v>1.4774282414052699E-3</v>
      </c>
      <c r="L21">
        <v>-2.33977518216463E-4</v>
      </c>
      <c r="M21">
        <v>4.3806173275134702E-3</v>
      </c>
      <c r="N21">
        <v>-17.990176079704</v>
      </c>
      <c r="O21">
        <v>4.2351319373120999E-3</v>
      </c>
      <c r="P21">
        <v>-34.463115659065799</v>
      </c>
      <c r="Q21">
        <v>1.44803316809252E-3</v>
      </c>
      <c r="R21">
        <v>-50.552251773070402</v>
      </c>
      <c r="S21">
        <v>0.12953152287991301</v>
      </c>
      <c r="T21">
        <v>468.61654194152999</v>
      </c>
      <c r="U21">
        <v>0.104184308485662</v>
      </c>
      <c r="V21" s="14">
        <v>45812.695555555554</v>
      </c>
      <c r="W21">
        <v>2.5</v>
      </c>
      <c r="X21">
        <v>1.53176951036643E-2</v>
      </c>
      <c r="Y21">
        <v>0.120327813989729</v>
      </c>
      <c r="Z21" s="44">
        <f>((((N21/1000)+1)/(([1]SMOW!$Z$4/1000)+1))-1)*1000</f>
        <v>-7.7338876904302634</v>
      </c>
      <c r="AA21" s="44">
        <f>((((P21/1000)+1)/(([1]SMOW!$AA$4/1000)+1))-1)*1000</f>
        <v>-14.65427800092467</v>
      </c>
      <c r="AB21" s="44">
        <f>Z21*[1]SMOW!$AN$6</f>
        <v>-7.9737564250247619</v>
      </c>
      <c r="AC21" s="44">
        <f>AA21*[1]SMOW!$AN$12</f>
        <v>-15.091261290657926</v>
      </c>
      <c r="AD21" s="44">
        <f t="shared" ref="AD21" si="40">LN((AB21/1000)+1)*1000</f>
        <v>-8.0057168304883977</v>
      </c>
      <c r="AE21" s="44">
        <f t="shared" ref="AE21" si="41">LN((AC21/1000)+1)*1000</f>
        <v>-15.206293158927984</v>
      </c>
      <c r="AF21" s="44">
        <f>(AD21-[1]SMOW!AN$14*AE21)</f>
        <v>2.320595742557785E-2</v>
      </c>
      <c r="AG21" s="45">
        <f t="shared" ref="AG21" si="42">AF21*1000</f>
        <v>23.20595742557785</v>
      </c>
      <c r="AK21">
        <v>33</v>
      </c>
      <c r="AL21">
        <v>0</v>
      </c>
      <c r="AM21">
        <v>0</v>
      </c>
      <c r="AN21">
        <v>0</v>
      </c>
    </row>
    <row r="22" spans="1:40" customFormat="1" x14ac:dyDescent="0.25">
      <c r="A22">
        <v>5740</v>
      </c>
      <c r="B22" t="s">
        <v>160</v>
      </c>
      <c r="C22" t="s">
        <v>62</v>
      </c>
      <c r="D22" t="s">
        <v>149</v>
      </c>
      <c r="E22" t="s">
        <v>192</v>
      </c>
      <c r="F22">
        <v>-8.4080792111853508</v>
      </c>
      <c r="G22">
        <v>-8.4436268637656493</v>
      </c>
      <c r="H22">
        <v>4.2488149606988799E-3</v>
      </c>
      <c r="I22">
        <v>-15.872381475731199</v>
      </c>
      <c r="J22">
        <v>-15.999696764086201</v>
      </c>
      <c r="K22">
        <v>1.5268195582425299E-3</v>
      </c>
      <c r="L22">
        <v>4.2130276718911602E-3</v>
      </c>
      <c r="M22">
        <v>4.4825288313662601E-3</v>
      </c>
      <c r="N22">
        <v>-18.517350501024801</v>
      </c>
      <c r="O22">
        <v>4.2054983279214298E-3</v>
      </c>
      <c r="P22">
        <v>-35.452691831550702</v>
      </c>
      <c r="Q22">
        <v>1.4964417899064799E-3</v>
      </c>
      <c r="R22">
        <v>-51.832969101485503</v>
      </c>
      <c r="S22">
        <v>0.15646041016275899</v>
      </c>
      <c r="T22">
        <v>314.896211560143</v>
      </c>
      <c r="U22">
        <v>7.7527225478792899E-2</v>
      </c>
      <c r="V22" s="14">
        <v>45812.779004629629</v>
      </c>
      <c r="W22">
        <v>2.5</v>
      </c>
      <c r="X22">
        <v>8.5666639726271008E-3</v>
      </c>
      <c r="Y22">
        <v>1.17712145017379E-2</v>
      </c>
      <c r="Z22" s="44">
        <f>((((N22/1000)+1)/(([1]SMOW!$Z$4/1000)+1))-1)*1000</f>
        <v>-8.2665680168497744</v>
      </c>
      <c r="AA22" s="44">
        <f>((((P22/1000)+1)/(([1]SMOW!$AA$4/1000)+1))-1)*1000</f>
        <v>-15.664156198188838</v>
      </c>
      <c r="AB22" s="44">
        <f>Z22*[1]SMOW!$AN$6</f>
        <v>-8.5229579838381362</v>
      </c>
      <c r="AC22" s="44">
        <f>AA22*[1]SMOW!$AN$12</f>
        <v>-16.1312535540564</v>
      </c>
      <c r="AD22" s="44">
        <f t="shared" ref="AD22" si="43">LN((AB22/1000)+1)*1000</f>
        <v>-8.5594860899979697</v>
      </c>
      <c r="AE22" s="44">
        <f t="shared" ref="AE22" si="44">LN((AC22/1000)+1)*1000</f>
        <v>-16.262778585009237</v>
      </c>
      <c r="AF22" s="44">
        <f>(AD22-[1]SMOW!AN$14*AE22)</f>
        <v>2.7261002886907804E-2</v>
      </c>
      <c r="AG22" s="45">
        <f t="shared" ref="AG22" si="45">AF22*1000</f>
        <v>27.261002886907804</v>
      </c>
      <c r="AK22">
        <v>33</v>
      </c>
      <c r="AL22">
        <v>0</v>
      </c>
      <c r="AM22">
        <v>0</v>
      </c>
      <c r="AN22">
        <v>0</v>
      </c>
    </row>
    <row r="23" spans="1:40" customFormat="1" x14ac:dyDescent="0.25">
      <c r="A23">
        <v>5741</v>
      </c>
      <c r="B23" t="s">
        <v>160</v>
      </c>
      <c r="C23" t="s">
        <v>62</v>
      </c>
      <c r="D23" t="s">
        <v>149</v>
      </c>
      <c r="E23" t="s">
        <v>193</v>
      </c>
      <c r="F23">
        <v>-7.5009036290201498</v>
      </c>
      <c r="G23">
        <v>-7.52917740784528</v>
      </c>
      <c r="H23">
        <v>5.1703228844333102E-3</v>
      </c>
      <c r="I23">
        <v>-14.1429540142985</v>
      </c>
      <c r="J23">
        <v>-14.2439188563353</v>
      </c>
      <c r="K23">
        <v>2.9814443493340701E-3</v>
      </c>
      <c r="L23">
        <v>-8.3882517002289193E-3</v>
      </c>
      <c r="M23">
        <v>5.3289166445706004E-3</v>
      </c>
      <c r="N23">
        <v>-17.619423566287399</v>
      </c>
      <c r="O23">
        <v>5.1176114861271596E-3</v>
      </c>
      <c r="P23">
        <v>-33.757673247376701</v>
      </c>
      <c r="Q23">
        <v>2.9221252076215001E-3</v>
      </c>
      <c r="R23">
        <v>-48.8714835274669</v>
      </c>
      <c r="S23">
        <v>0.124999650233697</v>
      </c>
      <c r="T23">
        <v>316.53692514378298</v>
      </c>
      <c r="U23">
        <v>8.5321306537406896E-2</v>
      </c>
      <c r="V23" s="14">
        <v>45813.426076388889</v>
      </c>
      <c r="W23">
        <v>2.5</v>
      </c>
      <c r="X23">
        <v>1.37129530830618E-2</v>
      </c>
      <c r="Y23">
        <v>1.6856071599007601E-2</v>
      </c>
      <c r="Z23" s="44">
        <f>((((N23/1000)+1)/(([1]SMOW!$Z$4/1000)+1))-1)*1000</f>
        <v>-7.359262970640601</v>
      </c>
      <c r="AA23" s="44">
        <f>((((P23/1000)+1)/(([1]SMOW!$AA$4/1000)+1))-1)*1000</f>
        <v>-13.934362818244672</v>
      </c>
      <c r="AB23" s="44">
        <f>Z23*[1]SMOW!$AN$6</f>
        <v>-7.5875126126026888</v>
      </c>
      <c r="AC23" s="44">
        <f>AA23*[1]SMOW!$AN$12</f>
        <v>-14.349878594884714</v>
      </c>
      <c r="AD23" s="44">
        <f t="shared" ref="AD23" si="46">LN((AB23/1000)+1)*1000</f>
        <v>-7.6164442253199738</v>
      </c>
      <c r="AE23" s="44">
        <f t="shared" ref="AE23" si="47">LN((AC23/1000)+1)*1000</f>
        <v>-14.45383379751533</v>
      </c>
      <c r="AF23" s="44">
        <f>(AD23-[1]SMOW!AN$14*AE23)</f>
        <v>1.5180019768120445E-2</v>
      </c>
      <c r="AG23" s="45">
        <f t="shared" ref="AG23" si="48">AF23*1000</f>
        <v>15.180019768120445</v>
      </c>
      <c r="AH23" s="2">
        <f>AVERAGE(AG21:AG23)</f>
        <v>21.882326693535365</v>
      </c>
      <c r="AI23">
        <f>STDEV(AG21:AG23)</f>
        <v>6.1482954560765615</v>
      </c>
      <c r="AK23">
        <v>33</v>
      </c>
      <c r="AL23">
        <v>1</v>
      </c>
      <c r="AM23">
        <v>0</v>
      </c>
      <c r="AN23">
        <v>0</v>
      </c>
    </row>
    <row r="24" spans="1:40" customFormat="1" x14ac:dyDescent="0.25">
      <c r="A24">
        <v>5742</v>
      </c>
      <c r="B24" t="s">
        <v>160</v>
      </c>
      <c r="C24" t="s">
        <v>62</v>
      </c>
      <c r="D24" t="s">
        <v>149</v>
      </c>
      <c r="E24" t="s">
        <v>194</v>
      </c>
      <c r="F24">
        <v>-5.4136678852712903</v>
      </c>
      <c r="G24">
        <v>-5.4283752174827899</v>
      </c>
      <c r="H24">
        <v>4.0852254000453801E-3</v>
      </c>
      <c r="I24">
        <v>-10.157453024333201</v>
      </c>
      <c r="J24">
        <v>-10.2093920132109</v>
      </c>
      <c r="K24">
        <v>1.6169497216802101E-3</v>
      </c>
      <c r="L24">
        <v>-3.7816234507449399E-2</v>
      </c>
      <c r="M24">
        <v>3.9206117928291097E-3</v>
      </c>
      <c r="N24">
        <v>-15.5534671733854</v>
      </c>
      <c r="O24">
        <v>4.0435765614620896E-3</v>
      </c>
      <c r="P24">
        <v>-29.851468219477798</v>
      </c>
      <c r="Q24">
        <v>1.58477871378947E-3</v>
      </c>
      <c r="R24">
        <v>-43.289287762266703</v>
      </c>
      <c r="S24">
        <v>0.12686399827537501</v>
      </c>
      <c r="T24">
        <v>314.54651461962402</v>
      </c>
      <c r="U24">
        <v>9.1988118739661104E-2</v>
      </c>
      <c r="V24" s="14">
        <v>45813.504826388889</v>
      </c>
      <c r="W24">
        <v>2.5</v>
      </c>
      <c r="X24" s="95">
        <v>2.5699788454978701E-6</v>
      </c>
      <c r="Y24">
        <v>1.6340179906398401E-4</v>
      </c>
      <c r="Z24" s="44">
        <f>((((N24/1000)+1)/(([1]SMOW!$Z$4/1000)+1))-1)*1000</f>
        <v>-5.2717293551394206</v>
      </c>
      <c r="AA24" s="44">
        <f>((((P24/1000)+1)/(([1]SMOW!$AA$4/1000)+1))-1)*1000</f>
        <v>-9.9480185615790084</v>
      </c>
      <c r="AB24" s="44">
        <f>Z24*[1]SMOW!$AN$6</f>
        <v>-5.4352335460661463</v>
      </c>
      <c r="AC24" s="44">
        <f>AA24*[1]SMOW!$AN$12</f>
        <v>-10.244663532903559</v>
      </c>
      <c r="AD24" s="44">
        <f t="shared" ref="AD24" si="49">LN((AB24/1000)+1)*1000</f>
        <v>-5.4500581691765699</v>
      </c>
      <c r="AE24" s="44">
        <f t="shared" ref="AE24" si="50">LN((AC24/1000)+1)*1000</f>
        <v>-10.297501278079311</v>
      </c>
      <c r="AF24" s="44">
        <f>(AD24-[1]SMOW!AN$14*AE24)</f>
        <v>-1.2977494350693064E-2</v>
      </c>
      <c r="AG24" s="45">
        <f t="shared" ref="AG24" si="51">AF24*1000</f>
        <v>-12.977494350693064</v>
      </c>
      <c r="AK24">
        <v>33</v>
      </c>
      <c r="AL24">
        <v>3</v>
      </c>
      <c r="AM24">
        <v>0</v>
      </c>
      <c r="AN24">
        <v>0</v>
      </c>
    </row>
    <row r="25" spans="1:40" customFormat="1" x14ac:dyDescent="0.25">
      <c r="A25">
        <v>5743</v>
      </c>
      <c r="B25" t="s">
        <v>160</v>
      </c>
      <c r="C25" t="s">
        <v>62</v>
      </c>
      <c r="D25" t="s">
        <v>149</v>
      </c>
      <c r="E25" t="s">
        <v>195</v>
      </c>
      <c r="F25">
        <v>-6.88804522521969</v>
      </c>
      <c r="G25">
        <v>-6.9118775828498</v>
      </c>
      <c r="H25">
        <v>3.71873910437361E-3</v>
      </c>
      <c r="I25">
        <v>-12.966310739561701</v>
      </c>
      <c r="J25">
        <v>-13.051107179815601</v>
      </c>
      <c r="K25">
        <v>1.3768138935635701E-3</v>
      </c>
      <c r="L25">
        <v>-2.0892991907173399E-2</v>
      </c>
      <c r="M25">
        <v>3.7781455625469401E-3</v>
      </c>
      <c r="N25">
        <v>-17.012813248757499</v>
      </c>
      <c r="O25">
        <v>3.6808265904907699E-3</v>
      </c>
      <c r="P25">
        <v>-32.604440595473598</v>
      </c>
      <c r="Q25">
        <v>1.3494206542829E-3</v>
      </c>
      <c r="R25">
        <v>-47.746285360732202</v>
      </c>
      <c r="S25">
        <v>0.108779071622706</v>
      </c>
      <c r="T25">
        <v>356.10931052706701</v>
      </c>
      <c r="U25">
        <v>9.1863060690919596E-2</v>
      </c>
      <c r="V25" s="14">
        <v>45813.581550925926</v>
      </c>
      <c r="W25">
        <v>2.5</v>
      </c>
      <c r="X25">
        <v>1.5106668850418699E-2</v>
      </c>
      <c r="Y25">
        <v>1.7718517334301499E-2</v>
      </c>
      <c r="Z25" s="44">
        <f>((((N25/1000)+1)/(([1]SMOW!$Z$4/1000)+1))-1)*1000</f>
        <v>-6.7463171051304061</v>
      </c>
      <c r="AA25" s="44">
        <f>((((P25/1000)+1)/(([1]SMOW!$AA$4/1000)+1))-1)*1000</f>
        <v>-12.757470585072372</v>
      </c>
      <c r="AB25" s="44">
        <f>Z25*[1]SMOW!$AN$6</f>
        <v>-6.9555560560894705</v>
      </c>
      <c r="AC25" s="44">
        <f>AA25*[1]SMOW!$AN$12</f>
        <v>-13.137892020000002</v>
      </c>
      <c r="AD25" s="44">
        <f t="shared" ref="AD25" si="52">LN((AB25/1000)+1)*1000</f>
        <v>-6.9798586939171283</v>
      </c>
      <c r="AE25" s="44">
        <f t="shared" ref="AE25" si="53">LN((AC25/1000)+1)*1000</f>
        <v>-13.224957535709258</v>
      </c>
      <c r="AF25" s="44">
        <f>(AD25-[1]SMOW!AN$14*AE25)</f>
        <v>2.9188849373600334E-3</v>
      </c>
      <c r="AG25" s="45">
        <f t="shared" ref="AG25" si="54">AF25*1000</f>
        <v>2.9188849373600334</v>
      </c>
      <c r="AK25">
        <v>33</v>
      </c>
      <c r="AL25">
        <v>0</v>
      </c>
      <c r="AM25">
        <v>0</v>
      </c>
      <c r="AN25">
        <v>0</v>
      </c>
    </row>
    <row r="26" spans="1:40" customFormat="1" x14ac:dyDescent="0.25">
      <c r="A26">
        <v>5744</v>
      </c>
      <c r="B26" t="s">
        <v>160</v>
      </c>
      <c r="C26" t="s">
        <v>62</v>
      </c>
      <c r="D26" t="s">
        <v>149</v>
      </c>
      <c r="E26" t="s">
        <v>197</v>
      </c>
      <c r="F26">
        <v>-6.5067428159304503</v>
      </c>
      <c r="G26">
        <v>-6.5280042162794603</v>
      </c>
      <c r="H26">
        <v>3.7590215666372202E-3</v>
      </c>
      <c r="I26">
        <v>-12.251115286688</v>
      </c>
      <c r="J26">
        <v>-12.3267788496813</v>
      </c>
      <c r="K26">
        <v>1.4335109383437801E-3</v>
      </c>
      <c r="L26">
        <v>-1.94649836477187E-2</v>
      </c>
      <c r="M26">
        <v>3.9407656380282697E-3</v>
      </c>
      <c r="N26">
        <v>-16.635398214322901</v>
      </c>
      <c r="O26">
        <v>3.7206983733899099E-3</v>
      </c>
      <c r="P26">
        <v>-31.903474749277599</v>
      </c>
      <c r="Q26">
        <v>1.4049896484788799E-3</v>
      </c>
      <c r="R26">
        <v>-46.846580508542097</v>
      </c>
      <c r="S26">
        <v>0.116566340275485</v>
      </c>
      <c r="T26">
        <v>331.10415819968</v>
      </c>
      <c r="U26">
        <v>7.8765072568338895E-2</v>
      </c>
      <c r="V26" s="14">
        <v>45813.658368055556</v>
      </c>
      <c r="W26">
        <v>2.5</v>
      </c>
      <c r="X26">
        <v>0.12906750439793399</v>
      </c>
      <c r="Y26">
        <v>0.29555328248120299</v>
      </c>
      <c r="Z26" s="44">
        <f>((((N26/1000)+1)/(([1]SMOW!$Z$4/1000)+1))-1)*1000</f>
        <v>-6.3649602797469784</v>
      </c>
      <c r="AA26" s="44">
        <f>((((P26/1000)+1)/(([1]SMOW!$AA$4/1000)+1))-1)*1000</f>
        <v>-12.042123808560291</v>
      </c>
      <c r="AB26" s="44">
        <f>Z26*[1]SMOW!$AN$6</f>
        <v>-6.5623713398967558</v>
      </c>
      <c r="AC26" s="44">
        <f>AA26*[1]SMOW!$AN$12</f>
        <v>-12.401213957997049</v>
      </c>
      <c r="AD26" s="44">
        <f t="shared" ref="AD26" si="55">LN((AB26/1000)+1)*1000</f>
        <v>-6.5839983670109277</v>
      </c>
      <c r="AE26" s="44">
        <f t="shared" ref="AE26" si="56">LN((AC26/1000)+1)*1000</f>
        <v>-12.478750711946141</v>
      </c>
      <c r="AF26" s="44">
        <f>(AD26-[1]SMOW!AN$14*AE26)</f>
        <v>4.7820088966350482E-3</v>
      </c>
      <c r="AG26" s="45">
        <f t="shared" ref="AG26" si="57">AF26*1000</f>
        <v>4.7820088966350482</v>
      </c>
      <c r="AH26" s="2">
        <f>AVERAGE(AG24:AG26,AG31)</f>
        <v>-2.5078638193234415</v>
      </c>
      <c r="AI26">
        <f>STDEV(AG24:AG26,AG3)</f>
        <v>9.7601746991633114</v>
      </c>
      <c r="AK26">
        <v>33</v>
      </c>
      <c r="AL26">
        <v>0</v>
      </c>
      <c r="AM26">
        <v>0</v>
      </c>
      <c r="AN26">
        <v>0</v>
      </c>
    </row>
    <row r="27" spans="1:40" customFormat="1" x14ac:dyDescent="0.25">
      <c r="A27">
        <v>5745</v>
      </c>
      <c r="B27" t="s">
        <v>160</v>
      </c>
      <c r="C27" t="s">
        <v>62</v>
      </c>
      <c r="D27" t="s">
        <v>149</v>
      </c>
      <c r="E27" t="s">
        <v>196</v>
      </c>
      <c r="F27">
        <v>-2.9660355608465201</v>
      </c>
      <c r="G27">
        <v>-2.9704431944007799</v>
      </c>
      <c r="H27">
        <v>3.4458353587207501E-3</v>
      </c>
      <c r="I27">
        <v>-5.4881954510549704</v>
      </c>
      <c r="J27">
        <v>-5.5033109782708403</v>
      </c>
      <c r="K27">
        <v>1.6355687297750999E-3</v>
      </c>
      <c r="L27">
        <v>-6.4694997873775598E-2</v>
      </c>
      <c r="M27">
        <v>3.4046605714378002E-3</v>
      </c>
      <c r="N27">
        <v>-13.130788439915399</v>
      </c>
      <c r="O27">
        <v>3.4107050962294402E-3</v>
      </c>
      <c r="P27">
        <v>-25.275110703768501</v>
      </c>
      <c r="Q27">
        <v>1.60302727607032E-3</v>
      </c>
      <c r="R27">
        <v>-37.300117838617297</v>
      </c>
      <c r="S27">
        <v>0.16301908184013</v>
      </c>
      <c r="T27">
        <v>380.105450147667</v>
      </c>
      <c r="U27">
        <v>8.7271417716571195E-2</v>
      </c>
      <c r="V27" s="14">
        <v>45813.735023148147</v>
      </c>
      <c r="W27">
        <v>2.5</v>
      </c>
      <c r="X27">
        <v>2.61309468973893E-2</v>
      </c>
      <c r="Y27">
        <v>2.3196532898712902E-2</v>
      </c>
      <c r="Z27" s="44">
        <f>((((N27/1000)+1)/(([1]SMOW!$Z$4/1000)+1))-1)*1000</f>
        <v>-2.8237477263625133</v>
      </c>
      <c r="AA27" s="44">
        <f>((((P27/1000)+1)/(([1]SMOW!$AA$4/1000)+1))-1)*1000</f>
        <v>-5.277773049911727</v>
      </c>
      <c r="AB27" s="44">
        <f>Z27*[1]SMOW!$AN$6</f>
        <v>-2.9113270682211723</v>
      </c>
      <c r="AC27" s="44">
        <f>AA27*[1]SMOW!$AN$12</f>
        <v>-5.4351536202591992</v>
      </c>
      <c r="AD27" s="44">
        <f t="shared" ref="AD27" si="58">LN((AB27/1000)+1)*1000</f>
        <v>-2.9155732241719554</v>
      </c>
      <c r="AE27" s="44">
        <f t="shared" ref="AE27" si="59">LN((AC27/1000)+1)*1000</f>
        <v>-5.4499778065833464</v>
      </c>
      <c r="AF27" s="44">
        <f>(AD27-[1]SMOW!AN$14*AE27)</f>
        <v>-3.7984942295948176E-2</v>
      </c>
      <c r="AG27" s="45">
        <f t="shared" ref="AG27" si="60">AF27*1000</f>
        <v>-37.984942295948173</v>
      </c>
      <c r="AH27" s="65"/>
      <c r="AI27" s="65"/>
      <c r="AK27">
        <v>33</v>
      </c>
      <c r="AL27">
        <v>0</v>
      </c>
      <c r="AM27">
        <v>0</v>
      </c>
      <c r="AN27">
        <v>0</v>
      </c>
    </row>
    <row r="28" spans="1:40" customFormat="1" x14ac:dyDescent="0.25">
      <c r="A28">
        <v>5746</v>
      </c>
      <c r="B28" t="s">
        <v>160</v>
      </c>
      <c r="C28" t="s">
        <v>62</v>
      </c>
      <c r="D28" t="s">
        <v>149</v>
      </c>
      <c r="E28" t="s">
        <v>199</v>
      </c>
      <c r="F28">
        <v>-1.9221542699844201</v>
      </c>
      <c r="G28">
        <v>-1.9240042991733499</v>
      </c>
      <c r="H28">
        <v>4.1510509046959396E-3</v>
      </c>
      <c r="I28">
        <v>-3.5165852097735599</v>
      </c>
      <c r="J28">
        <v>-3.5227830477275099</v>
      </c>
      <c r="K28">
        <v>2.5171298379447799E-3</v>
      </c>
      <c r="L28">
        <v>-6.39748499732226E-2</v>
      </c>
      <c r="M28">
        <v>4.3150312501379897E-3</v>
      </c>
      <c r="N28">
        <v>-12.097549510031101</v>
      </c>
      <c r="O28">
        <v>4.1087309756461304E-3</v>
      </c>
      <c r="P28">
        <v>-23.342727834728599</v>
      </c>
      <c r="Q28">
        <v>2.4670487483532998E-3</v>
      </c>
      <c r="R28">
        <v>-34.671007190959102</v>
      </c>
      <c r="S28">
        <v>0.14270414127141201</v>
      </c>
      <c r="T28">
        <v>363.01078674175602</v>
      </c>
      <c r="U28">
        <v>0.14722301460131701</v>
      </c>
      <c r="V28" s="14">
        <v>45814.42869212963</v>
      </c>
      <c r="W28">
        <v>2.5</v>
      </c>
      <c r="X28">
        <v>3.0959507895851699E-2</v>
      </c>
      <c r="Y28">
        <v>8.7988480148894696E-2</v>
      </c>
      <c r="Z28" s="44">
        <f>((((N28/1000)+1)/(([1]SMOW!$Z$4/1000)+1))-1)*1000</f>
        <v>-1.7797174620314271</v>
      </c>
      <c r="AA28" s="44">
        <f>((((P28/1000)+1)/(([1]SMOW!$AA$4/1000)+1))-1)*1000</f>
        <v>-3.305745648211178</v>
      </c>
      <c r="AB28" s="44">
        <f>Z28*[1]SMOW!$AN$6</f>
        <v>-1.834915907191349</v>
      </c>
      <c r="AC28" s="44">
        <f>AA28*[1]SMOW!$AN$12</f>
        <v>-3.4043213411443651</v>
      </c>
      <c r="AD28" s="44">
        <f t="shared" ref="AD28:AD34" si="61">LN((AB28/1000)+1)*1000</f>
        <v>-1.8366014275588898</v>
      </c>
      <c r="AE28" s="44">
        <f t="shared" ref="AE28:AE34" si="62">LN((AC28/1000)+1)*1000</f>
        <v>-3.4101292280630435</v>
      </c>
      <c r="AF28" s="44">
        <f>(AD28-[1]SMOW!AN$14*AE28)</f>
        <v>-3.6053195141602767E-2</v>
      </c>
      <c r="AG28" s="45">
        <f t="shared" ref="AG28:AG34" si="63">AF28*1000</f>
        <v>-36.053195141602771</v>
      </c>
      <c r="AK28">
        <v>33</v>
      </c>
      <c r="AL28">
        <v>1</v>
      </c>
      <c r="AM28">
        <v>0</v>
      </c>
      <c r="AN28">
        <v>0</v>
      </c>
    </row>
    <row r="29" spans="1:40" customFormat="1" x14ac:dyDescent="0.25">
      <c r="A29">
        <v>5747</v>
      </c>
      <c r="B29" t="s">
        <v>160</v>
      </c>
      <c r="C29" t="s">
        <v>62</v>
      </c>
      <c r="D29" t="s">
        <v>149</v>
      </c>
      <c r="E29" t="s">
        <v>200</v>
      </c>
      <c r="F29">
        <v>-2.7855929088530198</v>
      </c>
      <c r="G29">
        <v>-2.78948018112784</v>
      </c>
      <c r="H29">
        <v>3.8343632967527299E-3</v>
      </c>
      <c r="I29">
        <v>-5.1623222711446104</v>
      </c>
      <c r="J29">
        <v>-5.1756931350283502</v>
      </c>
      <c r="K29">
        <v>1.4615875574001699E-3</v>
      </c>
      <c r="L29">
        <v>-5.6714205832868902E-2</v>
      </c>
      <c r="M29">
        <v>3.6124881803943302E-3</v>
      </c>
      <c r="N29">
        <v>-12.9521853992408</v>
      </c>
      <c r="O29">
        <v>3.7952719952040101E-3</v>
      </c>
      <c r="P29">
        <v>-24.955721132161699</v>
      </c>
      <c r="Q29">
        <v>1.43250765206271E-3</v>
      </c>
      <c r="R29">
        <v>-37.141536438845399</v>
      </c>
      <c r="S29">
        <v>0.14067994797771599</v>
      </c>
      <c r="T29">
        <v>408.92018076812002</v>
      </c>
      <c r="U29">
        <v>7.1157205435012597E-2</v>
      </c>
      <c r="V29" s="14">
        <v>45814.504976851851</v>
      </c>
      <c r="W29">
        <v>2.5</v>
      </c>
      <c r="X29">
        <v>3.61131119314042E-2</v>
      </c>
      <c r="Y29">
        <v>3.1118101262480699E-2</v>
      </c>
      <c r="Z29" s="44">
        <f>((((N29/1000)+1)/(([1]SMOW!$Z$4/1000)+1))-1)*1000</f>
        <v>-2.6432793231958573</v>
      </c>
      <c r="AA29" s="44">
        <f>((((P29/1000)+1)/(([1]SMOW!$AA$4/1000)+1))-1)*1000</f>
        <v>-4.9518309205763833</v>
      </c>
      <c r="AB29" s="44">
        <f>Z29*[1]SMOW!$AN$6</f>
        <v>-2.7252613860100534</v>
      </c>
      <c r="AC29" s="44">
        <f>AA29*[1]SMOW!$AN$12</f>
        <v>-5.0994920585553256</v>
      </c>
      <c r="AD29" s="44">
        <f t="shared" si="61"/>
        <v>-2.7289816715253248</v>
      </c>
      <c r="AE29" s="44">
        <f t="shared" si="62"/>
        <v>-5.1125388417280107</v>
      </c>
      <c r="AF29" s="44">
        <f>(AD29-[1]SMOW!AN$14*AE29)</f>
        <v>-2.9561163092934883E-2</v>
      </c>
      <c r="AG29" s="45">
        <f t="shared" si="63"/>
        <v>-29.561163092934883</v>
      </c>
      <c r="AK29">
        <v>33</v>
      </c>
      <c r="AL29">
        <v>0</v>
      </c>
      <c r="AM29">
        <v>0</v>
      </c>
      <c r="AN29">
        <v>0</v>
      </c>
    </row>
    <row r="30" spans="1:40" customFormat="1" x14ac:dyDescent="0.25">
      <c r="A30">
        <v>5748</v>
      </c>
      <c r="B30" t="s">
        <v>160</v>
      </c>
      <c r="C30" t="s">
        <v>62</v>
      </c>
      <c r="D30" t="s">
        <v>149</v>
      </c>
      <c r="E30" t="s">
        <v>201</v>
      </c>
      <c r="F30">
        <v>-3.0971092452151199</v>
      </c>
      <c r="G30">
        <v>-3.10191536562203</v>
      </c>
      <c r="H30">
        <v>2.7826470605413498E-3</v>
      </c>
      <c r="I30">
        <v>-5.7543006256889697</v>
      </c>
      <c r="J30">
        <v>-5.7709204316405396</v>
      </c>
      <c r="K30">
        <v>1.2464987583587399E-3</v>
      </c>
      <c r="L30">
        <v>-5.48693777158221E-2</v>
      </c>
      <c r="M30">
        <v>2.83083077767083E-3</v>
      </c>
      <c r="N30">
        <v>-13.2605258291746</v>
      </c>
      <c r="O30">
        <v>2.7542779971702199E-3</v>
      </c>
      <c r="P30">
        <v>-25.535921420845799</v>
      </c>
      <c r="Q30">
        <v>1.22169828320911E-3</v>
      </c>
      <c r="R30">
        <v>-37.494134749946497</v>
      </c>
      <c r="S30">
        <v>0.15412700756856801</v>
      </c>
      <c r="T30">
        <v>574.75846791549395</v>
      </c>
      <c r="U30">
        <v>0.10203450857507</v>
      </c>
      <c r="V30" s="14">
        <v>45814.596331018518</v>
      </c>
      <c r="W30">
        <v>2.5</v>
      </c>
      <c r="X30">
        <v>6.7783559361513004E-4</v>
      </c>
      <c r="Y30">
        <v>4.6799752885856198E-4</v>
      </c>
      <c r="Z30" s="44">
        <f>((((N30/1000)+1)/(([1]SMOW!$Z$4/1000)+1))-1)*1000</f>
        <v>-2.9548401164034566</v>
      </c>
      <c r="AA30" s="44">
        <f>((((P30/1000)+1)/(([1]SMOW!$AA$4/1000)+1))-1)*1000</f>
        <v>-5.5439345280400287</v>
      </c>
      <c r="AB30" s="44">
        <f>Z30*[1]SMOW!$AN$6</f>
        <v>-3.0464853261635851</v>
      </c>
      <c r="AC30" s="44">
        <f>AA30*[1]SMOW!$AN$12</f>
        <v>-5.709251901436101</v>
      </c>
      <c r="AD30" s="44">
        <f t="shared" si="61"/>
        <v>-3.0511353090561197</v>
      </c>
      <c r="AE30" s="44">
        <f t="shared" si="62"/>
        <v>-5.7256119789921645</v>
      </c>
      <c r="AF30" s="44">
        <f>(AD30-[1]SMOW!AN$14*AE30)</f>
        <v>-2.8012184148256569E-2</v>
      </c>
      <c r="AG30" s="45">
        <f t="shared" si="63"/>
        <v>-28.012184148256569</v>
      </c>
      <c r="AH30" s="2">
        <f>AVERAGE(AG27:AG30)</f>
        <v>-32.902871169685604</v>
      </c>
      <c r="AI30">
        <f>STDEV(AG27:AG30)</f>
        <v>4.8592804841945521</v>
      </c>
      <c r="AK30">
        <v>33</v>
      </c>
      <c r="AL30">
        <v>0</v>
      </c>
      <c r="AM30">
        <v>0</v>
      </c>
      <c r="AN30">
        <v>0</v>
      </c>
    </row>
    <row r="31" spans="1:40" customFormat="1" x14ac:dyDescent="0.25">
      <c r="A31">
        <v>5749</v>
      </c>
      <c r="B31" t="s">
        <v>160</v>
      </c>
      <c r="C31" t="s">
        <v>62</v>
      </c>
      <c r="D31" t="s">
        <v>149</v>
      </c>
      <c r="E31" t="s">
        <v>202</v>
      </c>
      <c r="F31">
        <v>-5.1220380398301399</v>
      </c>
      <c r="G31">
        <v>-5.1352008620862097</v>
      </c>
      <c r="H31">
        <v>3.3412411401802602E-3</v>
      </c>
      <c r="I31">
        <v>-9.6220925740642098</v>
      </c>
      <c r="J31">
        <v>-9.66868408464833</v>
      </c>
      <c r="K31">
        <v>1.8148615691084701E-3</v>
      </c>
      <c r="L31">
        <v>-3.0135665391896299E-2</v>
      </c>
      <c r="M31">
        <v>3.1478978171950202E-3</v>
      </c>
      <c r="N31">
        <v>-15.2648104917649</v>
      </c>
      <c r="O31">
        <v>3.3071772148680601E-3</v>
      </c>
      <c r="P31">
        <v>-29.326759359075002</v>
      </c>
      <c r="Q31">
        <v>1.7787528855314799E-3</v>
      </c>
      <c r="R31">
        <v>-42.827053908468997</v>
      </c>
      <c r="S31">
        <v>0.14371249108262599</v>
      </c>
      <c r="T31">
        <v>557.68714667306597</v>
      </c>
      <c r="U31">
        <v>0.107118365598703</v>
      </c>
      <c r="V31" s="14">
        <v>45814.713738425926</v>
      </c>
      <c r="W31">
        <v>2.5</v>
      </c>
      <c r="X31">
        <v>2.2642157991428599E-2</v>
      </c>
      <c r="Y31">
        <v>1.9704959160103199E-2</v>
      </c>
      <c r="Z31" s="44">
        <f>((((N31/1000)+1)/(([1]SMOW!$Z$4/1000)+1))-1)*1000</f>
        <v>-4.9800578908760773</v>
      </c>
      <c r="AA31" s="44">
        <f>((((P31/1000)+1)/(([1]SMOW!$AA$4/1000)+1))-1)*1000</f>
        <v>-9.4125448378115095</v>
      </c>
      <c r="AB31" s="44">
        <f>Z31*[1]SMOW!$AN$6</f>
        <v>-5.1345158080720967</v>
      </c>
      <c r="AC31" s="44">
        <f>AA31*[1]SMOW!$AN$12</f>
        <v>-9.693222248716987</v>
      </c>
      <c r="AD31" s="44">
        <f t="shared" si="61"/>
        <v>-5.1477427296815588</v>
      </c>
      <c r="AE31" s="44">
        <f t="shared" si="62"/>
        <v>-9.7405073388654593</v>
      </c>
      <c r="AF31" s="44">
        <f>(AD31-[1]SMOW!AN$14*AE31)</f>
        <v>-4.7548547605957836E-3</v>
      </c>
      <c r="AG31" s="45">
        <f t="shared" si="63"/>
        <v>-4.7548547605957836</v>
      </c>
      <c r="AK31">
        <v>33</v>
      </c>
      <c r="AL31">
        <v>0</v>
      </c>
      <c r="AM31">
        <v>0</v>
      </c>
      <c r="AN31">
        <v>0</v>
      </c>
    </row>
    <row r="32" spans="1:40" customFormat="1" x14ac:dyDescent="0.25">
      <c r="A32">
        <v>5750</v>
      </c>
      <c r="B32" t="s">
        <v>159</v>
      </c>
      <c r="C32" t="s">
        <v>63</v>
      </c>
      <c r="D32" t="s">
        <v>98</v>
      </c>
      <c r="E32" t="s">
        <v>198</v>
      </c>
      <c r="F32">
        <v>16.057615680201899</v>
      </c>
      <c r="G32">
        <v>15.930055580442501</v>
      </c>
      <c r="H32">
        <v>4.5057270499534001E-3</v>
      </c>
      <c r="I32">
        <v>31.066644743433798</v>
      </c>
      <c r="J32">
        <v>30.5938435925592</v>
      </c>
      <c r="K32">
        <v>3.9040265419691398E-3</v>
      </c>
      <c r="L32">
        <v>-0.223493836428791</v>
      </c>
      <c r="M32">
        <v>3.7194753352713201E-3</v>
      </c>
      <c r="N32">
        <v>5.6896352606634704</v>
      </c>
      <c r="O32">
        <v>7.8028432809653103E-3</v>
      </c>
      <c r="P32">
        <v>10.552430406188201</v>
      </c>
      <c r="Q32">
        <v>3.8263516044013501E-3</v>
      </c>
      <c r="R32">
        <v>14.2952329580996</v>
      </c>
      <c r="S32">
        <v>0.17428117430322601</v>
      </c>
      <c r="T32">
        <v>652.12821529447604</v>
      </c>
      <c r="U32">
        <v>0.26819461170773101</v>
      </c>
      <c r="V32" s="14">
        <v>45816.521006944444</v>
      </c>
      <c r="W32">
        <v>2.5</v>
      </c>
      <c r="X32">
        <v>0.98786104225737603</v>
      </c>
      <c r="Y32">
        <v>0.98784977104878202</v>
      </c>
      <c r="Z32" s="44">
        <f>((((N32/1000)+1)/(([1]SMOW!$Z$4/1000)+1))-1)*1000</f>
        <v>16.193239886694187</v>
      </c>
      <c r="AA32" s="44">
        <f>((((P32/1000)+1)/(([1]SMOW!$AA$4/1000)+1))-1)*1000</f>
        <v>31.284801549751549</v>
      </c>
      <c r="AB32" s="44">
        <f>Z32*[1]SMOW!$AN$6</f>
        <v>16.695477844637743</v>
      </c>
      <c r="AC32" s="44">
        <f>AA32*[1]SMOW!$AN$12</f>
        <v>32.217698789656502</v>
      </c>
      <c r="AD32" s="44">
        <f t="shared" si="61"/>
        <v>16.557640413250681</v>
      </c>
      <c r="AE32" s="44">
        <f t="shared" si="62"/>
        <v>31.709593252467084</v>
      </c>
      <c r="AF32" s="44">
        <f>(AD32-[1]SMOW!AN$14*AE32)</f>
        <v>-0.18502482405193987</v>
      </c>
      <c r="AG32" s="45">
        <f t="shared" si="63"/>
        <v>-185.02482405193987</v>
      </c>
      <c r="AK32">
        <v>33</v>
      </c>
      <c r="AL32">
        <v>3</v>
      </c>
      <c r="AM32">
        <v>0</v>
      </c>
      <c r="AN32">
        <v>0</v>
      </c>
    </row>
    <row r="33" spans="1:40" customFormat="1" x14ac:dyDescent="0.25">
      <c r="A33">
        <v>5751</v>
      </c>
      <c r="B33" t="s">
        <v>159</v>
      </c>
      <c r="C33" t="s">
        <v>63</v>
      </c>
      <c r="D33" t="s">
        <v>98</v>
      </c>
      <c r="E33" t="s">
        <v>203</v>
      </c>
      <c r="F33">
        <v>16.4561309544988</v>
      </c>
      <c r="G33">
        <v>16.322195721366601</v>
      </c>
      <c r="H33">
        <v>5.1660392060749998E-3</v>
      </c>
      <c r="I33">
        <v>31.8417409882396</v>
      </c>
      <c r="J33">
        <v>31.345303503825001</v>
      </c>
      <c r="K33">
        <v>1.5244687501623599E-3</v>
      </c>
      <c r="L33">
        <v>-0.228124528652938</v>
      </c>
      <c r="M33">
        <v>5.2338321502697497E-3</v>
      </c>
      <c r="N33">
        <v>6.09336925121137</v>
      </c>
      <c r="O33">
        <v>5.1133714798311802E-3</v>
      </c>
      <c r="P33">
        <v>11.3121052516315</v>
      </c>
      <c r="Q33">
        <v>1.49413775375947E-3</v>
      </c>
      <c r="R33">
        <v>13.8745793479564</v>
      </c>
      <c r="S33">
        <v>0.18870910088288401</v>
      </c>
      <c r="T33">
        <v>375.67331411935402</v>
      </c>
      <c r="U33">
        <v>0.125696459832456</v>
      </c>
      <c r="V33" s="14">
        <v>45817.736203703702</v>
      </c>
      <c r="W33">
        <v>2.5</v>
      </c>
      <c r="X33" s="95">
        <v>5.36528508958766E-5</v>
      </c>
      <c r="Y33" s="95">
        <v>3.4287499388551303E-5</v>
      </c>
      <c r="Z33" s="44">
        <f>((((N33/1000)+1)/(([1]SMOW!$Z$4/1000)+1))-1)*1000</f>
        <v>16.60119054813336</v>
      </c>
      <c r="AA33" s="44">
        <f>((((P33/1000)+1)/(([1]SMOW!$AA$4/1000)+1))-1)*1000</f>
        <v>32.060061792221539</v>
      </c>
      <c r="AB33" s="44">
        <f>Z33*[1]SMOW!$AN$6</f>
        <v>17.116081212303499</v>
      </c>
      <c r="AC33" s="44">
        <f>AA33*[1]SMOW!$AN$12</f>
        <v>33.016076907407182</v>
      </c>
      <c r="AD33" s="44">
        <f t="shared" si="61"/>
        <v>16.97125137124614</v>
      </c>
      <c r="AE33" s="44">
        <f t="shared" si="62"/>
        <v>32.482753334310352</v>
      </c>
      <c r="AF33" s="44">
        <f>(AD33-[1]SMOW!AN$14*AE33)</f>
        <v>-0.17964238926972698</v>
      </c>
      <c r="AG33" s="45">
        <f t="shared" si="63"/>
        <v>-179.64238926972698</v>
      </c>
      <c r="AK33">
        <v>33</v>
      </c>
      <c r="AL33">
        <v>0</v>
      </c>
      <c r="AM33">
        <v>0</v>
      </c>
      <c r="AN33">
        <v>0</v>
      </c>
    </row>
    <row r="34" spans="1:40" customFormat="1" x14ac:dyDescent="0.25">
      <c r="A34">
        <v>5752</v>
      </c>
      <c r="B34" t="s">
        <v>159</v>
      </c>
      <c r="C34" t="s">
        <v>63</v>
      </c>
      <c r="D34" t="s">
        <v>98</v>
      </c>
      <c r="E34" t="s">
        <v>206</v>
      </c>
      <c r="F34">
        <v>17.046449782033498</v>
      </c>
      <c r="G34">
        <v>16.902789063922501</v>
      </c>
      <c r="H34">
        <v>3.9547196726250396E-3</v>
      </c>
      <c r="I34">
        <v>32.941545305683299</v>
      </c>
      <c r="J34">
        <v>32.410601192645501</v>
      </c>
      <c r="K34">
        <v>1.29702563134301E-3</v>
      </c>
      <c r="L34">
        <v>-0.21000836579430601</v>
      </c>
      <c r="M34">
        <v>4.1281532502624998E-3</v>
      </c>
      <c r="N34">
        <v>6.6776697832659204</v>
      </c>
      <c r="O34">
        <v>3.9144013388358297E-3</v>
      </c>
      <c r="P34">
        <v>12.3900277425103</v>
      </c>
      <c r="Q34">
        <v>1.27121986802178E-3</v>
      </c>
      <c r="R34">
        <v>16.173639527122202</v>
      </c>
      <c r="S34">
        <v>0.133625688043784</v>
      </c>
      <c r="T34">
        <v>377.41620015033601</v>
      </c>
      <c r="U34">
        <v>8.7651395861267606E-2</v>
      </c>
      <c r="V34" s="14">
        <v>45817.886203703703</v>
      </c>
      <c r="W34">
        <v>2.5</v>
      </c>
      <c r="X34">
        <v>1.2693060511021601E-2</v>
      </c>
      <c r="Y34">
        <v>1.6234918509136598E-2</v>
      </c>
      <c r="Z34" s="44">
        <f>((((N34/1000)+1)/(([1]SMOW!$Z$4/1000)+1))-1)*1000</f>
        <v>17.191593620729861</v>
      </c>
      <c r="AA34" s="44">
        <f>((((P34/1000)+1)/(([1]SMOW!$AA$4/1000)+1))-1)*1000</f>
        <v>33.160098810236519</v>
      </c>
      <c r="AB34" s="44">
        <f>Z34*[1]SMOW!$AN$6</f>
        <v>17.724795804745273</v>
      </c>
      <c r="AC34" s="44">
        <f>AA34*[1]SMOW!$AN$12</f>
        <v>34.148916482800303</v>
      </c>
      <c r="AD34" s="44">
        <f t="shared" si="61"/>
        <v>17.569543471109778</v>
      </c>
      <c r="AE34" s="44">
        <f t="shared" si="62"/>
        <v>33.578785525664991</v>
      </c>
      <c r="AF34" s="44">
        <f>(AD34-[1]SMOW!AN$14*AE34)</f>
        <v>-0.16005528644133804</v>
      </c>
      <c r="AG34" s="45">
        <f t="shared" si="63"/>
        <v>-160.05528644133804</v>
      </c>
      <c r="AH34" s="2">
        <f>AVERAGE(AG32:AG34)</f>
        <v>-174.90749992100163</v>
      </c>
      <c r="AI34">
        <f>STDEV(AG32:AG34)</f>
        <v>13.140922151063807</v>
      </c>
      <c r="AJ34" t="s">
        <v>208</v>
      </c>
      <c r="AK34">
        <v>33</v>
      </c>
      <c r="AL34">
        <v>0</v>
      </c>
      <c r="AM34">
        <v>0</v>
      </c>
      <c r="AN34">
        <v>0</v>
      </c>
    </row>
    <row r="35" spans="1:40" customFormat="1" x14ac:dyDescent="0.25">
      <c r="A35">
        <v>5753</v>
      </c>
      <c r="B35" t="s">
        <v>159</v>
      </c>
      <c r="C35" t="s">
        <v>63</v>
      </c>
      <c r="D35" t="s">
        <v>50</v>
      </c>
      <c r="E35" t="s">
        <v>209</v>
      </c>
      <c r="F35">
        <v>11.1134407061995</v>
      </c>
      <c r="G35">
        <v>11.052139566466</v>
      </c>
      <c r="H35">
        <v>5.6671896782569302E-3</v>
      </c>
      <c r="I35">
        <v>21.528970603462799</v>
      </c>
      <c r="J35">
        <v>21.3004949063052</v>
      </c>
      <c r="K35">
        <v>6.5930437029042997E-3</v>
      </c>
      <c r="L35">
        <v>-0.194521744063165</v>
      </c>
      <c r="M35">
        <v>4.0785757052768101E-3</v>
      </c>
      <c r="N35">
        <v>0.80514768504353895</v>
      </c>
      <c r="O35">
        <v>5.6094127271681497E-3</v>
      </c>
      <c r="P35">
        <v>1.2045188703938201</v>
      </c>
      <c r="Q35">
        <v>6.4618677868288803E-3</v>
      </c>
      <c r="R35">
        <v>-0.450758770250204</v>
      </c>
      <c r="S35">
        <v>0.14173402951323999</v>
      </c>
      <c r="T35">
        <v>336.89715069821801</v>
      </c>
      <c r="U35">
        <v>7.0370425507265702E-2</v>
      </c>
      <c r="V35" s="14">
        <v>45818.543761574074</v>
      </c>
      <c r="W35">
        <v>2.5</v>
      </c>
      <c r="X35">
        <v>2.3698903642585399E-3</v>
      </c>
      <c r="Y35">
        <v>2.1389886670988901E-3</v>
      </c>
      <c r="Z35" s="44">
        <f>((((N35/1000)+1)/(([1]SMOW!$Z$4/1000)+1))-1)*1000</f>
        <v>11.25773783852102</v>
      </c>
      <c r="AA35" s="44">
        <f>((((P35/1000)+1)/(([1]SMOW!$AA$4/1000)+1))-1)*1000</f>
        <v>21.745109394222915</v>
      </c>
      <c r="AB35" s="44">
        <f>Z35*[1]SMOW!$AN$6</f>
        <v>11.60689979144982</v>
      </c>
      <c r="AC35" s="44">
        <f>AA35*[1]SMOW!$AN$12</f>
        <v>22.393537753374929</v>
      </c>
      <c r="AD35" s="44">
        <f t="shared" ref="AD35:AD37" si="64">LN((AB35/1000)+1)*1000</f>
        <v>11.540056462070915</v>
      </c>
      <c r="AE35" s="44">
        <f t="shared" ref="AE35:AE37" si="65">LN((AC35/1000)+1)*1000</f>
        <v>22.146483957400811</v>
      </c>
      <c r="AF35" s="44">
        <f>(AD35-[1]SMOW!AN$14*AE35)</f>
        <v>-0.15328706743671461</v>
      </c>
      <c r="AG35" s="45">
        <f t="shared" ref="AG35:AG37" si="66">AF35*1000</f>
        <v>-153.28706743671461</v>
      </c>
      <c r="AK35">
        <v>33</v>
      </c>
      <c r="AL35">
        <v>3</v>
      </c>
      <c r="AM35">
        <v>0</v>
      </c>
      <c r="AN35">
        <v>0</v>
      </c>
    </row>
    <row r="36" spans="1:40" customFormat="1" x14ac:dyDescent="0.25">
      <c r="A36">
        <v>5754</v>
      </c>
      <c r="B36" t="s">
        <v>159</v>
      </c>
      <c r="C36" t="s">
        <v>63</v>
      </c>
      <c r="D36" t="s">
        <v>50</v>
      </c>
      <c r="E36" t="s">
        <v>210</v>
      </c>
      <c r="F36">
        <v>11.210770114003299</v>
      </c>
      <c r="G36">
        <v>11.1483947714331</v>
      </c>
      <c r="H36">
        <v>4.6201923905177401E-3</v>
      </c>
      <c r="I36">
        <v>21.668246756097201</v>
      </c>
      <c r="J36">
        <v>21.436827256067499</v>
      </c>
      <c r="K36">
        <v>1.5170496808695399E-3</v>
      </c>
      <c r="L36">
        <v>-0.17025001977056101</v>
      </c>
      <c r="M36">
        <v>4.7407810967438797E-3</v>
      </c>
      <c r="N36">
        <v>0.90148482035372601</v>
      </c>
      <c r="O36">
        <v>4.5730895679660299E-3</v>
      </c>
      <c r="P36">
        <v>1.34102396951603</v>
      </c>
      <c r="Q36">
        <v>1.4868662950810599E-3</v>
      </c>
      <c r="R36">
        <v>-4.7487921151098698E-2</v>
      </c>
      <c r="S36">
        <v>0.13995283779944101</v>
      </c>
      <c r="T36">
        <v>340.86701712260299</v>
      </c>
      <c r="U36">
        <v>0.100885451494135</v>
      </c>
      <c r="V36" s="14">
        <v>45818.678749999999</v>
      </c>
      <c r="W36">
        <v>2.5</v>
      </c>
      <c r="X36">
        <v>2.4343053926751099E-2</v>
      </c>
      <c r="Y36">
        <v>2.9100801142825299E-2</v>
      </c>
      <c r="Z36" s="44">
        <f>((((N36/1000)+1)/(([1]SMOW!$Z$4/1000)+1))-1)*1000</f>
        <v>11.355081136313672</v>
      </c>
      <c r="AA36" s="44">
        <f>((((P36/1000)+1)/(([1]SMOW!$AA$4/1000)+1))-1)*1000</f>
        <v>21.884415015408941</v>
      </c>
      <c r="AB36" s="44">
        <f>Z36*[1]SMOW!$AN$6</f>
        <v>11.707262219413145</v>
      </c>
      <c r="AC36" s="44">
        <f>AA36*[1]SMOW!$AN$12</f>
        <v>22.536997398977604</v>
      </c>
      <c r="AD36" s="44">
        <f t="shared" si="64"/>
        <v>11.639262438018788</v>
      </c>
      <c r="AE36" s="44">
        <f t="shared" si="65"/>
        <v>22.286791555504482</v>
      </c>
      <c r="AF36" s="44">
        <f>(AD36-[1]SMOW!AN$14*AE36)</f>
        <v>-0.12816350328757942</v>
      </c>
      <c r="AG36" s="45">
        <f t="shared" si="66"/>
        <v>-128.16350328757943</v>
      </c>
      <c r="AK36">
        <v>33</v>
      </c>
      <c r="AL36">
        <v>0</v>
      </c>
      <c r="AM36">
        <v>0</v>
      </c>
      <c r="AN36">
        <v>0</v>
      </c>
    </row>
    <row r="37" spans="1:40" customFormat="1" x14ac:dyDescent="0.25">
      <c r="A37">
        <v>5755</v>
      </c>
      <c r="B37" t="s">
        <v>211</v>
      </c>
      <c r="C37" t="s">
        <v>63</v>
      </c>
      <c r="D37" t="s">
        <v>50</v>
      </c>
      <c r="E37" t="s">
        <v>212</v>
      </c>
      <c r="F37">
        <v>11.2621571095371</v>
      </c>
      <c r="G37">
        <v>11.1992109393842</v>
      </c>
      <c r="H37">
        <v>3.5660993530328899E-3</v>
      </c>
      <c r="I37">
        <v>21.744195263348299</v>
      </c>
      <c r="J37">
        <v>21.511162229417099</v>
      </c>
      <c r="K37">
        <v>1.56101561859401E-3</v>
      </c>
      <c r="L37">
        <v>-0.158682717747998</v>
      </c>
      <c r="M37">
        <v>3.7274048660527002E-3</v>
      </c>
      <c r="N37">
        <v>0.95234792590035999</v>
      </c>
      <c r="O37">
        <v>3.5297430001318998E-3</v>
      </c>
      <c r="P37">
        <v>1.4154613969894001</v>
      </c>
      <c r="Q37">
        <v>1.5299574817151101E-3</v>
      </c>
      <c r="R37">
        <v>0.49978000786665699</v>
      </c>
      <c r="S37">
        <v>0.14328820203564699</v>
      </c>
      <c r="T37">
        <v>355.23437455269101</v>
      </c>
      <c r="U37">
        <v>5.8611436983129601E-2</v>
      </c>
      <c r="V37" s="14">
        <v>45818.795902777776</v>
      </c>
      <c r="W37">
        <v>2.5</v>
      </c>
      <c r="X37">
        <v>4.49179405893564E-2</v>
      </c>
      <c r="Y37">
        <v>4.0595427859892903E-2</v>
      </c>
      <c r="Z37" s="44">
        <f>((((N37/1000)+1)/(([1]SMOW!$Z$4/1000)+1))-1)*1000</f>
        <v>11.406475465343346</v>
      </c>
      <c r="AA37" s="44">
        <f>((((P37/1000)+1)/(([1]SMOW!$AA$4/1000)+1))-1)*1000</f>
        <v>21.960379592119715</v>
      </c>
      <c r="AB37" s="44">
        <f>Z37*[1]SMOW!$AN$6</f>
        <v>11.760250558229766</v>
      </c>
      <c r="AC37" s="44">
        <f>AA37*[1]SMOW!$AN$12</f>
        <v>22.615227201626645</v>
      </c>
      <c r="AD37" s="44">
        <f t="shared" si="64"/>
        <v>11.691636235466991</v>
      </c>
      <c r="AE37" s="44">
        <f t="shared" si="65"/>
        <v>22.363294225326612</v>
      </c>
      <c r="AF37" s="44">
        <f>(AD37-[1]SMOW!AN$14*AE37)</f>
        <v>-0.11618311550546068</v>
      </c>
      <c r="AG37" s="45">
        <f t="shared" si="66"/>
        <v>-116.18311550546068</v>
      </c>
      <c r="AH37" s="2">
        <f>AVERAGE(AG35:AG37)</f>
        <v>-132.54456207658492</v>
      </c>
      <c r="AI37">
        <f>STDEV(AG35:AG37)</f>
        <v>18.935972890605253</v>
      </c>
      <c r="AJ37" t="s">
        <v>213</v>
      </c>
      <c r="AK37">
        <v>33</v>
      </c>
      <c r="AL37">
        <v>0</v>
      </c>
      <c r="AM37">
        <v>0</v>
      </c>
      <c r="AN37">
        <v>0</v>
      </c>
    </row>
    <row r="38" spans="1:40" customFormat="1" x14ac:dyDescent="0.25">
      <c r="A38">
        <v>5757</v>
      </c>
      <c r="B38" t="s">
        <v>214</v>
      </c>
      <c r="C38" t="s">
        <v>119</v>
      </c>
      <c r="D38" t="s">
        <v>120</v>
      </c>
      <c r="E38" t="s">
        <v>215</v>
      </c>
      <c r="F38">
        <v>12.457929843473099</v>
      </c>
      <c r="G38">
        <v>12.380968025451001</v>
      </c>
      <c r="H38">
        <v>4.2149994712240299E-3</v>
      </c>
      <c r="I38">
        <v>24.431801761352499</v>
      </c>
      <c r="J38">
        <v>24.1381190855105</v>
      </c>
      <c r="K38">
        <v>1.74773742606225E-3</v>
      </c>
      <c r="L38">
        <v>-0.36395885169855802</v>
      </c>
      <c r="M38">
        <v>4.0094661187914304E-3</v>
      </c>
      <c r="N38">
        <v>2.1359297668743502</v>
      </c>
      <c r="O38">
        <v>4.1720275870763901E-3</v>
      </c>
      <c r="P38">
        <v>4.0495949831936899</v>
      </c>
      <c r="Q38">
        <v>1.71296425175205E-3</v>
      </c>
      <c r="R38">
        <v>3.76294354285778</v>
      </c>
      <c r="S38">
        <v>0.121690409552596</v>
      </c>
      <c r="T38">
        <v>620.85710453193894</v>
      </c>
      <c r="U38">
        <v>0.21734835457815499</v>
      </c>
      <c r="V38" s="14">
        <v>45821.525150462963</v>
      </c>
      <c r="W38">
        <v>2.5</v>
      </c>
      <c r="X38">
        <v>2.9707657815463501E-2</v>
      </c>
      <c r="Y38">
        <v>2.83099777778415E-2</v>
      </c>
      <c r="Z38" s="44">
        <f>((((N38/1000)+1)/(([1]SMOW!$Z$4/1000)+1))-1)*1000</f>
        <v>12.60241884934632</v>
      </c>
      <c r="AA38" s="44">
        <f>((((P38/1000)+1)/(([1]SMOW!$AA$4/1000)+1))-1)*1000</f>
        <v>24.648554743618156</v>
      </c>
      <c r="AB38" s="44">
        <f>Z38*[1]SMOW!$AN$6</f>
        <v>12.993286467706366</v>
      </c>
      <c r="AC38" s="44">
        <f>AA38*[1]SMOW!$AN$12</f>
        <v>25.383562400655702</v>
      </c>
      <c r="AD38" s="44">
        <f t="shared" ref="AD38" si="67">LN((AB38/1000)+1)*1000</f>
        <v>12.909597868184635</v>
      </c>
      <c r="AE38" s="44">
        <f t="shared" ref="AE38" si="68">LN((AC38/1000)+1)*1000</f>
        <v>25.066749812463627</v>
      </c>
      <c r="AF38" s="44">
        <f>(AD38-[1]SMOW!AN$14*AE38)</f>
        <v>-0.32564603279616122</v>
      </c>
      <c r="AG38" s="45">
        <f t="shared" ref="AG38" si="69">AF38*1000</f>
        <v>-325.64603279616119</v>
      </c>
      <c r="AK38">
        <v>33</v>
      </c>
      <c r="AL38">
        <v>0</v>
      </c>
      <c r="AM38">
        <v>0</v>
      </c>
      <c r="AN38">
        <v>0</v>
      </c>
    </row>
    <row r="39" spans="1:40" customFormat="1" x14ac:dyDescent="0.25">
      <c r="A39">
        <v>5758</v>
      </c>
      <c r="B39" t="s">
        <v>214</v>
      </c>
      <c r="C39" t="s">
        <v>119</v>
      </c>
      <c r="D39" t="s">
        <v>120</v>
      </c>
      <c r="E39" t="s">
        <v>216</v>
      </c>
      <c r="F39">
        <v>14.0194677515238</v>
      </c>
      <c r="G39">
        <v>13.9221036170544</v>
      </c>
      <c r="H39">
        <v>4.1943681707343004E-3</v>
      </c>
      <c r="I39">
        <v>27.428688793404501</v>
      </c>
      <c r="J39">
        <v>27.059262297123901</v>
      </c>
      <c r="K39">
        <v>1.6203059984519299E-3</v>
      </c>
      <c r="L39">
        <v>-0.365186875826989</v>
      </c>
      <c r="M39">
        <v>4.4335341152768899E-3</v>
      </c>
      <c r="N39">
        <v>3.6815478090902398</v>
      </c>
      <c r="O39">
        <v>4.1516066225190896E-3</v>
      </c>
      <c r="P39">
        <v>6.9868556242326099</v>
      </c>
      <c r="Q39">
        <v>1.58806821371488E-3</v>
      </c>
      <c r="R39">
        <v>8.2357663798710092</v>
      </c>
      <c r="S39">
        <v>0.153867719558029</v>
      </c>
      <c r="T39">
        <v>518.98664197464598</v>
      </c>
      <c r="U39">
        <v>0.1046930704191</v>
      </c>
      <c r="V39" s="14">
        <v>45821.626805555556</v>
      </c>
      <c r="W39">
        <v>2.5</v>
      </c>
      <c r="X39">
        <v>1.6121800264191501E-2</v>
      </c>
      <c r="Y39">
        <v>1.19313657626769E-2</v>
      </c>
      <c r="Z39" s="44">
        <f>((((N39/1000)+1)/(([1]SMOW!$Z$4/1000)+1))-1)*1000</f>
        <v>14.16417960622196</v>
      </c>
      <c r="AA39" s="44">
        <f>((((P39/1000)+1)/(([1]SMOW!$AA$4/1000)+1))-1)*1000</f>
        <v>27.646075867856943</v>
      </c>
      <c r="AB39" s="44">
        <f>Z39*[1]SMOW!$AN$6</f>
        <v>14.603485680309085</v>
      </c>
      <c r="AC39" s="44">
        <f>AA39*[1]SMOW!$AN$12</f>
        <v>28.470468115648952</v>
      </c>
      <c r="AD39" s="44">
        <f t="shared" ref="AD39" si="70">LN((AB39/1000)+1)*1000</f>
        <v>14.497881666243467</v>
      </c>
      <c r="AE39" s="44">
        <f t="shared" ref="AE39" si="71">LN((AC39/1000)+1)*1000</f>
        <v>28.072716150406354</v>
      </c>
      <c r="AF39" s="44">
        <f>(AD39-[1]SMOW!AN$14*AE39)</f>
        <v>-0.32451246117108923</v>
      </c>
      <c r="AG39" s="45">
        <f t="shared" ref="AG39" si="72">AF39*1000</f>
        <v>-324.51246117108923</v>
      </c>
      <c r="AH39" s="2">
        <f>AVERAGE(AG38:AG39)</f>
        <v>-325.07924698362524</v>
      </c>
      <c r="AI39">
        <f>STDEV(AG38:AG39)</f>
        <v>0.80155618304904153</v>
      </c>
      <c r="AK39">
        <v>33</v>
      </c>
      <c r="AL39">
        <v>0</v>
      </c>
      <c r="AM39">
        <v>0</v>
      </c>
      <c r="AN39">
        <v>0</v>
      </c>
    </row>
    <row r="40" spans="1:40" customFormat="1" x14ac:dyDescent="0.25">
      <c r="A40">
        <v>5759</v>
      </c>
      <c r="B40" t="s">
        <v>159</v>
      </c>
      <c r="C40" t="s">
        <v>119</v>
      </c>
      <c r="D40" t="s">
        <v>121</v>
      </c>
      <c r="E40" t="s">
        <v>217</v>
      </c>
      <c r="F40">
        <v>5.9209825750607497</v>
      </c>
      <c r="G40">
        <v>5.9035221282144796</v>
      </c>
      <c r="H40">
        <v>4.0518097784196898E-3</v>
      </c>
      <c r="I40">
        <v>11.7662664265023</v>
      </c>
      <c r="J40">
        <v>11.697582099022</v>
      </c>
      <c r="K40">
        <v>1.7933955485497301E-3</v>
      </c>
      <c r="L40">
        <v>-0.27280122006914398</v>
      </c>
      <c r="M40">
        <v>4.0976564336379596E-3</v>
      </c>
      <c r="N40">
        <v>-4.3343733791341403</v>
      </c>
      <c r="O40">
        <v>4.0105016118161599E-3</v>
      </c>
      <c r="P40">
        <v>-8.3639454802486703</v>
      </c>
      <c r="Q40">
        <v>1.7577139552588099E-3</v>
      </c>
      <c r="R40">
        <v>-14.071101001157301</v>
      </c>
      <c r="S40">
        <v>0.15680973632592901</v>
      </c>
      <c r="T40">
        <v>617.82940911533501</v>
      </c>
      <c r="U40">
        <v>8.1861607877402501E-2</v>
      </c>
      <c r="V40" s="14">
        <v>45821.755324074074</v>
      </c>
      <c r="W40">
        <v>2.5</v>
      </c>
      <c r="X40">
        <v>1.8014007492269699E-2</v>
      </c>
      <c r="Y40">
        <v>2.1854817062905499E-2</v>
      </c>
      <c r="Z40" s="44">
        <f>((((N40/1000)+1)/(([1]SMOW!$Z$4/1000)+1))-1)*1000</f>
        <v>6.0645386858630967</v>
      </c>
      <c r="AA40" s="44">
        <f>((((P40/1000)+1)/(([1]SMOW!$AA$4/1000)+1))-1)*1000</f>
        <v>11.980339589036326</v>
      </c>
      <c r="AB40" s="44">
        <f>Z40*[1]SMOW!$AN$6</f>
        <v>6.2526320845139933</v>
      </c>
      <c r="AC40" s="44">
        <f>AA40*[1]SMOW!$AN$12</f>
        <v>12.337587363741317</v>
      </c>
      <c r="AD40" s="44">
        <f t="shared" ref="AD40" si="73">LN((AB40/1000)+1)*1000</f>
        <v>6.233165483378011</v>
      </c>
      <c r="AE40" s="44">
        <f t="shared" ref="AE40" si="74">LN((AC40/1000)+1)*1000</f>
        <v>12.262099589907473</v>
      </c>
      <c r="AF40" s="44">
        <f>(AD40-[1]SMOW!AN$14*AE40)</f>
        <v>-0.2412231000931353</v>
      </c>
      <c r="AG40" s="45">
        <f t="shared" ref="AG40" si="75">AF40*1000</f>
        <v>-241.22310009313532</v>
      </c>
      <c r="AK40">
        <v>33</v>
      </c>
      <c r="AL40">
        <v>3</v>
      </c>
      <c r="AM40">
        <v>0</v>
      </c>
      <c r="AN40">
        <v>0</v>
      </c>
    </row>
    <row r="41" spans="1:40" customFormat="1" x14ac:dyDescent="0.25">
      <c r="A41">
        <v>5760</v>
      </c>
      <c r="B41" t="s">
        <v>218</v>
      </c>
      <c r="C41" t="s">
        <v>119</v>
      </c>
      <c r="D41" t="s">
        <v>121</v>
      </c>
      <c r="E41" t="s">
        <v>219</v>
      </c>
      <c r="F41">
        <v>5.3844696611760101</v>
      </c>
      <c r="G41">
        <v>5.3700249095868697</v>
      </c>
      <c r="H41">
        <v>4.0856046112147E-3</v>
      </c>
      <c r="I41">
        <v>10.743998371056801</v>
      </c>
      <c r="J41">
        <v>10.6866916628266</v>
      </c>
      <c r="K41">
        <v>1.78281532522552E-3</v>
      </c>
      <c r="L41">
        <v>-0.27254828838559397</v>
      </c>
      <c r="M41">
        <v>4.24018971488837E-3</v>
      </c>
      <c r="N41">
        <v>-4.8654165483756904</v>
      </c>
      <c r="O41">
        <v>4.0439519065756102E-3</v>
      </c>
      <c r="P41">
        <v>-9.3658743790485595</v>
      </c>
      <c r="Q41">
        <v>1.7473442372088299E-3</v>
      </c>
      <c r="R41">
        <v>-16.009642136512198</v>
      </c>
      <c r="S41">
        <v>0.16107069232332</v>
      </c>
      <c r="T41">
        <v>379.65770760235301</v>
      </c>
      <c r="U41">
        <v>7.8683745320076201E-2</v>
      </c>
      <c r="V41" s="14">
        <v>45822.448333333334</v>
      </c>
      <c r="W41">
        <v>2.5</v>
      </c>
      <c r="X41">
        <v>1.4597986559776E-2</v>
      </c>
      <c r="Y41">
        <v>1.25480891261536E-2</v>
      </c>
      <c r="Z41" s="44">
        <f>((((N41/1000)+1)/(([1]SMOW!$Z$4/1000)+1))-1)*1000</f>
        <v>5.5279492056190538</v>
      </c>
      <c r="AA41" s="44">
        <f>((((P41/1000)+1)/(([1]SMOW!$AA$4/1000)+1))-1)*1000</f>
        <v>10.957855238421965</v>
      </c>
      <c r="AB41" s="44">
        <f>Z41*[1]SMOW!$AN$6</f>
        <v>5.6994001283542319</v>
      </c>
      <c r="AC41" s="44">
        <f>AA41*[1]SMOW!$AN$12</f>
        <v>11.28461303776249</v>
      </c>
      <c r="AD41" s="44">
        <f t="shared" ref="AD41" si="76">LN((AB41/1000)+1)*1000</f>
        <v>5.6832199963629213</v>
      </c>
      <c r="AE41" s="44">
        <f t="shared" ref="AE41" si="77">LN((AC41/1000)+1)*1000</f>
        <v>11.221416777866107</v>
      </c>
      <c r="AF41" s="44">
        <f>(AD41-[1]SMOW!AN$14*AE41)</f>
        <v>-0.24168806235038343</v>
      </c>
      <c r="AG41" s="45">
        <f t="shared" ref="AG41" si="78">AF41*1000</f>
        <v>-241.68806235038343</v>
      </c>
      <c r="AH41" s="65"/>
      <c r="AI41" s="65"/>
      <c r="AK41">
        <v>33</v>
      </c>
      <c r="AL41">
        <v>0</v>
      </c>
      <c r="AM41">
        <v>0</v>
      </c>
      <c r="AN41">
        <v>0</v>
      </c>
    </row>
    <row r="42" spans="1:40" customFormat="1" x14ac:dyDescent="0.25">
      <c r="A42">
        <v>5761</v>
      </c>
      <c r="B42" t="s">
        <v>218</v>
      </c>
      <c r="C42" t="s">
        <v>119</v>
      </c>
      <c r="D42" t="s">
        <v>121</v>
      </c>
      <c r="E42" t="s">
        <v>220</v>
      </c>
      <c r="F42">
        <v>5.6239654011901798</v>
      </c>
      <c r="G42">
        <v>5.6082096761225504</v>
      </c>
      <c r="H42">
        <v>3.7840942713768398E-3</v>
      </c>
      <c r="I42">
        <v>11.1549084031902</v>
      </c>
      <c r="J42">
        <v>11.0931512066478</v>
      </c>
      <c r="K42">
        <v>1.5357322362028001E-3</v>
      </c>
      <c r="L42">
        <v>-0.248974160987469</v>
      </c>
      <c r="M42">
        <v>3.6404959801497601E-3</v>
      </c>
      <c r="N42">
        <v>-4.6283624654160098</v>
      </c>
      <c r="O42">
        <v>3.7455154621183601E-3</v>
      </c>
      <c r="P42">
        <v>-8.9631398576985504</v>
      </c>
      <c r="Q42">
        <v>1.5051771402541101E-3</v>
      </c>
      <c r="R42">
        <v>-15.238171974364899</v>
      </c>
      <c r="S42">
        <v>0.145917258066323</v>
      </c>
      <c r="T42">
        <v>479.14626205117798</v>
      </c>
      <c r="U42">
        <v>0.112707156753502</v>
      </c>
      <c r="V42" s="14">
        <v>45822.594247685185</v>
      </c>
      <c r="W42">
        <v>2.5</v>
      </c>
      <c r="X42">
        <v>2.1314081702291401E-2</v>
      </c>
      <c r="Y42">
        <v>1.8997142330555501E-2</v>
      </c>
      <c r="Z42" s="44">
        <f>((((N42/1000)+1)/(([1]SMOW!$Z$4/1000)+1))-1)*1000</f>
        <v>5.7674791243387258</v>
      </c>
      <c r="AA42" s="44">
        <f>((((P42/1000)+1)/(([1]SMOW!$AA$4/1000)+1))-1)*1000</f>
        <v>11.368852212384706</v>
      </c>
      <c r="AB42" s="44">
        <f>Z42*[1]SMOW!$AN$6</f>
        <v>5.9463591358841672</v>
      </c>
      <c r="AC42" s="44">
        <f>AA42*[1]SMOW!$AN$12</f>
        <v>11.70786573730525</v>
      </c>
      <c r="AD42" s="44">
        <f t="shared" ref="AD42" si="79">LN((AB42/1000)+1)*1000</f>
        <v>5.9287493174507473</v>
      </c>
      <c r="AE42" s="44">
        <f t="shared" ref="AE42" si="80">LN((AC42/1000)+1)*1000</f>
        <v>11.639858971951707</v>
      </c>
      <c r="AF42" s="44">
        <f>(AD42-[1]SMOW!AN$14*AE42)</f>
        <v>-0.21709621973975413</v>
      </c>
      <c r="AG42" s="45">
        <f t="shared" ref="AG42" si="81">AF42*1000</f>
        <v>-217.09621973975413</v>
      </c>
      <c r="AH42" s="2">
        <f>AVERAGE(AG40:AG42)</f>
        <v>-233.33579406109095</v>
      </c>
      <c r="AI42">
        <f>STDEV(AG40:AG42)</f>
        <v>14.06580527658595</v>
      </c>
      <c r="AK42">
        <v>33</v>
      </c>
      <c r="AL42">
        <v>0</v>
      </c>
      <c r="AM42">
        <v>0</v>
      </c>
      <c r="AN42">
        <v>0</v>
      </c>
    </row>
    <row r="43" spans="1:40" customFormat="1" x14ac:dyDescent="0.25">
      <c r="A43">
        <v>5762</v>
      </c>
      <c r="B43" t="s">
        <v>164</v>
      </c>
      <c r="C43" t="s">
        <v>63</v>
      </c>
      <c r="D43" t="s">
        <v>98</v>
      </c>
      <c r="E43" t="s">
        <v>221</v>
      </c>
      <c r="F43">
        <v>16.038826686533099</v>
      </c>
      <c r="G43">
        <v>15.9115632803379</v>
      </c>
      <c r="H43">
        <v>4.6556199473907602E-3</v>
      </c>
      <c r="I43">
        <v>31.074908522627201</v>
      </c>
      <c r="J43">
        <v>30.601858509625998</v>
      </c>
      <c r="K43">
        <v>1.9604325581320998E-3</v>
      </c>
      <c r="L43">
        <v>-0.246218012744648</v>
      </c>
      <c r="M43">
        <v>4.6390887854800998E-3</v>
      </c>
      <c r="N43">
        <v>5.6803193967466896</v>
      </c>
      <c r="O43">
        <v>4.6081559411986503E-3</v>
      </c>
      <c r="P43">
        <v>10.560529768330101</v>
      </c>
      <c r="Q43">
        <v>1.92142757829186E-3</v>
      </c>
      <c r="R43">
        <v>12.390480807516701</v>
      </c>
      <c r="S43">
        <v>0.18791403933309</v>
      </c>
      <c r="T43">
        <v>456.99846660765502</v>
      </c>
      <c r="U43">
        <v>0.11445776777161699</v>
      </c>
      <c r="V43" s="14">
        <v>45823.516180555554</v>
      </c>
      <c r="W43">
        <v>2.5</v>
      </c>
      <c r="X43">
        <v>1.61658831125843E-3</v>
      </c>
      <c r="Y43" s="95">
        <v>2.8260461117821698E-5</v>
      </c>
      <c r="Z43" s="44">
        <f>((((N43/1000)+1)/(([1]SMOW!$Z$4/1000)+1))-1)*1000</f>
        <v>16.183826726208217</v>
      </c>
      <c r="AA43" s="44">
        <f>((((P43/1000)+1)/(([1]SMOW!$AA$4/1000)+1))-1)*1000</f>
        <v>31.293067077425185</v>
      </c>
      <c r="AB43" s="44">
        <f>Z43*[1]SMOW!$AN$6</f>
        <v>16.685772732292023</v>
      </c>
      <c r="AC43" s="44">
        <f>AA43*[1]SMOW!$AN$12</f>
        <v>32.226210791259042</v>
      </c>
      <c r="AD43" s="44">
        <f t="shared" ref="AD43" si="82">LN((AB43/1000)+1)*1000</f>
        <v>16.548094626061889</v>
      </c>
      <c r="AE43" s="44">
        <f t="shared" ref="AE43" si="83">LN((AC43/1000)+1)*1000</f>
        <v>31.717839542485429</v>
      </c>
      <c r="AF43" s="44">
        <f>(AD43-[1]SMOW!AN$14*AE43)</f>
        <v>-0.1989246523704189</v>
      </c>
      <c r="AG43" s="45">
        <f t="shared" ref="AG43" si="84">AF43*1000</f>
        <v>-198.9246523704189</v>
      </c>
      <c r="AK43">
        <v>33</v>
      </c>
      <c r="AL43">
        <v>3</v>
      </c>
      <c r="AM43">
        <v>0</v>
      </c>
      <c r="AN43">
        <v>0</v>
      </c>
    </row>
    <row r="44" spans="1:40" customFormat="1" x14ac:dyDescent="0.25">
      <c r="A44">
        <v>5763</v>
      </c>
      <c r="B44" t="s">
        <v>159</v>
      </c>
      <c r="C44" t="s">
        <v>63</v>
      </c>
      <c r="D44" t="s">
        <v>98</v>
      </c>
      <c r="E44" t="s">
        <v>223</v>
      </c>
      <c r="F44">
        <v>16.948881220872199</v>
      </c>
      <c r="G44">
        <v>16.8068510035672</v>
      </c>
      <c r="H44">
        <v>5.21756902184407E-3</v>
      </c>
      <c r="I44">
        <v>32.779587224167003</v>
      </c>
      <c r="J44">
        <v>32.253795785342298</v>
      </c>
      <c r="K44">
        <v>1.9484628829649501E-3</v>
      </c>
      <c r="L44">
        <v>-0.22315317109350899</v>
      </c>
      <c r="M44">
        <v>5.45840780166302E-3</v>
      </c>
      <c r="N44">
        <v>6.5810959327646996</v>
      </c>
      <c r="O44">
        <v>5.1643759495626999E-3</v>
      </c>
      <c r="P44">
        <v>12.231291996635299</v>
      </c>
      <c r="Q44">
        <v>1.90969605308678E-3</v>
      </c>
      <c r="R44">
        <v>15.2350206881069</v>
      </c>
      <c r="S44">
        <v>0.139992384348718</v>
      </c>
      <c r="T44">
        <v>383.688419683858</v>
      </c>
      <c r="U44">
        <v>7.5746052654824897E-2</v>
      </c>
      <c r="V44" s="14">
        <v>45823.658865740741</v>
      </c>
      <c r="W44">
        <v>2.5</v>
      </c>
      <c r="X44">
        <v>6.9583552037731297E-2</v>
      </c>
      <c r="Y44">
        <v>7.86281236694132E-2</v>
      </c>
      <c r="Z44" s="44">
        <f>((((N44/1000)+1)/(([1]SMOW!$Z$4/1000)+1))-1)*1000</f>
        <v>17.09401113544984</v>
      </c>
      <c r="AA44" s="44">
        <f>((((P44/1000)+1)/(([1]SMOW!$AA$4/1000)+1))-1)*1000</f>
        <v>32.998106461044287</v>
      </c>
      <c r="AB44" s="44">
        <f>Z44*[1]SMOW!$AN$6</f>
        <v>17.624186770826373</v>
      </c>
      <c r="AC44" s="44">
        <f>AA44*[1]SMOW!$AN$12</f>
        <v>33.982093602233057</v>
      </c>
      <c r="AD44" s="44">
        <f t="shared" ref="AD44:AD45" si="85">LN((AB44/1000)+1)*1000</f>
        <v>17.47068176742939</v>
      </c>
      <c r="AE44" s="44">
        <f t="shared" ref="AE44:AE45" si="86">LN((AC44/1000)+1)*1000</f>
        <v>33.41745833689825</v>
      </c>
      <c r="AF44" s="44">
        <f>(AD44-[1]SMOW!AN$14*AE44)</f>
        <v>-0.17373623445288544</v>
      </c>
      <c r="AG44" s="45">
        <f t="shared" ref="AG44:AG45" si="87">AF44*1000</f>
        <v>-173.73623445288544</v>
      </c>
      <c r="AK44">
        <v>33</v>
      </c>
      <c r="AL44">
        <v>0</v>
      </c>
      <c r="AM44">
        <v>0</v>
      </c>
      <c r="AN44">
        <v>0</v>
      </c>
    </row>
    <row r="45" spans="1:40" customFormat="1" x14ac:dyDescent="0.25">
      <c r="A45">
        <v>5764</v>
      </c>
      <c r="B45" t="s">
        <v>159</v>
      </c>
      <c r="C45" t="s">
        <v>63</v>
      </c>
      <c r="D45" t="s">
        <v>98</v>
      </c>
      <c r="E45" t="s">
        <v>224</v>
      </c>
      <c r="F45">
        <v>17.043897850518</v>
      </c>
      <c r="G45">
        <v>16.900279904132699</v>
      </c>
      <c r="H45">
        <v>3.9371208361359796E-3</v>
      </c>
      <c r="I45">
        <v>32.945203363795002</v>
      </c>
      <c r="J45">
        <v>32.414142572242497</v>
      </c>
      <c r="K45">
        <v>1.54871790476173E-3</v>
      </c>
      <c r="L45">
        <v>-0.214387374011348</v>
      </c>
      <c r="M45">
        <v>3.9574180008622303E-3</v>
      </c>
      <c r="N45">
        <v>6.6751438686706699</v>
      </c>
      <c r="O45">
        <v>3.8969819223353898E-3</v>
      </c>
      <c r="P45">
        <v>12.393613019499201</v>
      </c>
      <c r="Q45">
        <v>1.5179044445389699E-3</v>
      </c>
      <c r="R45">
        <v>15.4004086760939</v>
      </c>
      <c r="S45">
        <v>0.147013298506949</v>
      </c>
      <c r="T45">
        <v>427.46083627740501</v>
      </c>
      <c r="U45">
        <v>6.4896763736879304E-2</v>
      </c>
      <c r="V45" s="14">
        <v>45823.801261574074</v>
      </c>
      <c r="W45">
        <v>2.5</v>
      </c>
      <c r="X45">
        <v>5.9371203279476002E-2</v>
      </c>
      <c r="Y45">
        <v>5.3094530010032101E-2</v>
      </c>
      <c r="Z45" s="44">
        <f>((((N45/1000)+1)/(([1]SMOW!$Z$4/1000)+1))-1)*1000</f>
        <v>17.1890413250253</v>
      </c>
      <c r="AA45" s="44">
        <f>((((P45/1000)+1)/(([1]SMOW!$AA$4/1000)+1))-1)*1000</f>
        <v>33.163757642333593</v>
      </c>
      <c r="AB45" s="44">
        <f>Z45*[1]SMOW!$AN$6</f>
        <v>17.722164348860804</v>
      </c>
      <c r="AC45" s="44">
        <f>AA45*[1]SMOW!$AN$12</f>
        <v>34.152684419452797</v>
      </c>
      <c r="AD45" s="44">
        <f t="shared" si="85"/>
        <v>17.566957841578731</v>
      </c>
      <c r="AE45" s="44">
        <f t="shared" si="86"/>
        <v>33.582429033604868</v>
      </c>
      <c r="AF45" s="44">
        <f>(AD45-[1]SMOW!AN$14*AE45)</f>
        <v>-0.16456468816463854</v>
      </c>
      <c r="AG45" s="45">
        <f t="shared" si="87"/>
        <v>-164.56468816463854</v>
      </c>
      <c r="AH45" s="2">
        <f>AVERAGE(AG43:AG45)</f>
        <v>-179.07519166264763</v>
      </c>
      <c r="AI45">
        <f>STDEV(AG43:AG45)</f>
        <v>17.791293745014176</v>
      </c>
      <c r="AK45">
        <v>33</v>
      </c>
      <c r="AL45">
        <v>0</v>
      </c>
      <c r="AM45">
        <v>0</v>
      </c>
      <c r="AN45">
        <v>0</v>
      </c>
    </row>
    <row r="46" spans="1:40" customFormat="1" x14ac:dyDescent="0.25">
      <c r="A46">
        <v>5765</v>
      </c>
      <c r="B46" t="s">
        <v>159</v>
      </c>
      <c r="C46" t="s">
        <v>48</v>
      </c>
      <c r="D46" t="s">
        <v>103</v>
      </c>
      <c r="E46" t="s">
        <v>222</v>
      </c>
      <c r="F46">
        <v>15.5317004855648</v>
      </c>
      <c r="G46">
        <v>15.4123177758891</v>
      </c>
      <c r="H46">
        <v>4.6167880581037104E-3</v>
      </c>
      <c r="I46">
        <v>30.0118692989241</v>
      </c>
      <c r="J46">
        <v>29.5703257182026</v>
      </c>
      <c r="K46">
        <v>1.6182735956712701E-3</v>
      </c>
      <c r="L46">
        <v>-0.200814203321865</v>
      </c>
      <c r="M46">
        <v>4.7461902599812101E-3</v>
      </c>
      <c r="N46">
        <v>5.17836334313058</v>
      </c>
      <c r="O46">
        <v>4.5697199426938499E-3</v>
      </c>
      <c r="P46">
        <v>9.5186408888798795</v>
      </c>
      <c r="Q46">
        <v>1.58607624783816E-3</v>
      </c>
      <c r="R46">
        <v>12.4799147420813</v>
      </c>
      <c r="S46">
        <v>0.130835557739128</v>
      </c>
      <c r="T46">
        <v>287.42153316843701</v>
      </c>
      <c r="U46">
        <v>0.138473120326432</v>
      </c>
      <c r="V46" s="14">
        <v>45824.501956018517</v>
      </c>
      <c r="W46">
        <v>2.5</v>
      </c>
      <c r="X46" s="66">
        <v>2.72415415265914E-5</v>
      </c>
      <c r="Y46">
        <v>1.1622739365144699E-4</v>
      </c>
      <c r="Z46" s="44">
        <f>((((N46/1000)+1)/(([1]SMOW!$Z$4/1000)+1))-1)*1000</f>
        <v>15.676628152691219</v>
      </c>
      <c r="AA46" s="44">
        <f>((((P46/1000)+1)/(([1]SMOW!$AA$4/1000)+1))-1)*1000</f>
        <v>30.229802932042027</v>
      </c>
      <c r="AB46" s="44">
        <f>Z46*[1]SMOW!$AN$6</f>
        <v>16.162843250221982</v>
      </c>
      <c r="AC46" s="44">
        <f>AA46*[1]SMOW!$AN$12</f>
        <v>31.131240637290841</v>
      </c>
      <c r="AD46" s="44">
        <f t="shared" ref="AD46" si="88">LN((AB46/1000)+1)*1000</f>
        <v>16.033615102605737</v>
      </c>
      <c r="AE46" s="44">
        <f t="shared" ref="AE46" si="89">LN((AC46/1000)+1)*1000</f>
        <v>30.656491441121066</v>
      </c>
      <c r="AF46" s="44">
        <f>(AD46-[1]SMOW!AN$14*AE46)</f>
        <v>-0.15301237830618675</v>
      </c>
      <c r="AG46" s="45">
        <f t="shared" ref="AG46" si="90">AF46*1000</f>
        <v>-153.01237830618675</v>
      </c>
      <c r="AJ46" t="s">
        <v>227</v>
      </c>
      <c r="AK46">
        <v>33</v>
      </c>
      <c r="AL46">
        <v>0</v>
      </c>
      <c r="AM46">
        <v>0</v>
      </c>
      <c r="AN46">
        <v>1</v>
      </c>
    </row>
    <row r="47" spans="1:40" customFormat="1" x14ac:dyDescent="0.25">
      <c r="A47">
        <v>5766</v>
      </c>
      <c r="B47" t="s">
        <v>159</v>
      </c>
      <c r="C47" t="s">
        <v>48</v>
      </c>
      <c r="D47" t="s">
        <v>103</v>
      </c>
      <c r="E47" t="s">
        <v>225</v>
      </c>
      <c r="F47">
        <v>15.7687646763726</v>
      </c>
      <c r="G47">
        <v>15.645728973729</v>
      </c>
      <c r="H47">
        <v>4.9157246065195601E-3</v>
      </c>
      <c r="I47">
        <v>30.4364147783478</v>
      </c>
      <c r="J47">
        <v>29.9824161066323</v>
      </c>
      <c r="K47">
        <v>1.8980057999095001E-3</v>
      </c>
      <c r="L47">
        <v>-0.18498673057286399</v>
      </c>
      <c r="M47">
        <v>4.4789320012658899E-3</v>
      </c>
      <c r="N47">
        <v>5.4130106665076303</v>
      </c>
      <c r="O47">
        <v>4.8656088355121998E-3</v>
      </c>
      <c r="P47">
        <v>9.9347395651748105</v>
      </c>
      <c r="Q47">
        <v>1.86024286965514E-3</v>
      </c>
      <c r="R47">
        <v>13.1464374340904</v>
      </c>
      <c r="S47">
        <v>0.14749069592092401</v>
      </c>
      <c r="T47">
        <v>349.16950237115401</v>
      </c>
      <c r="U47">
        <v>8.5650521332499396E-2</v>
      </c>
      <c r="V47" s="14">
        <v>45824.680023148147</v>
      </c>
      <c r="W47">
        <v>2.5</v>
      </c>
      <c r="X47">
        <v>8.4395994040560706E-3</v>
      </c>
      <c r="Y47">
        <v>5.6852931716673801E-3</v>
      </c>
      <c r="Z47" s="44">
        <f>((((N47/1000)+1)/(([1]SMOW!$Z$4/1000)+1))-1)*1000</f>
        <v>15.913726175195375</v>
      </c>
      <c r="AA47" s="44">
        <f>((((P47/1000)+1)/(([1]SMOW!$AA$4/1000)+1))-1)*1000</f>
        <v>30.654438238332247</v>
      </c>
      <c r="AB47" s="44">
        <f>Z47*[1]SMOW!$AN$6</f>
        <v>16.407294935581021</v>
      </c>
      <c r="AC47" s="44">
        <f>AA47*[1]SMOW!$AN$12</f>
        <v>31.568538357455555</v>
      </c>
      <c r="AD47" s="44">
        <f t="shared" ref="AD47" si="91">LN((AB47/1000)+1)*1000</f>
        <v>16.2741496671409</v>
      </c>
      <c r="AE47" s="44">
        <f t="shared" ref="AE47" si="92">LN((AC47/1000)+1)*1000</f>
        <v>31.080496651350295</v>
      </c>
      <c r="AF47" s="44">
        <f>(AD47-[1]SMOW!AN$14*AE47)</f>
        <v>-0.13635256477205715</v>
      </c>
      <c r="AG47" s="45">
        <f t="shared" ref="AG47" si="93">AF47*1000</f>
        <v>-136.35256477205715</v>
      </c>
      <c r="AK47">
        <v>33</v>
      </c>
      <c r="AL47">
        <v>0</v>
      </c>
      <c r="AM47">
        <v>0</v>
      </c>
      <c r="AN47">
        <v>0</v>
      </c>
    </row>
    <row r="48" spans="1:40" customFormat="1" x14ac:dyDescent="0.25">
      <c r="A48">
        <v>5767</v>
      </c>
      <c r="B48" t="s">
        <v>159</v>
      </c>
      <c r="C48" t="s">
        <v>48</v>
      </c>
      <c r="D48" t="s">
        <v>103</v>
      </c>
      <c r="E48" t="s">
        <v>226</v>
      </c>
      <c r="F48">
        <v>16.0275477634823</v>
      </c>
      <c r="G48">
        <v>15.9004622618813</v>
      </c>
      <c r="H48">
        <v>4.9736197805520304E-3</v>
      </c>
      <c r="I48">
        <v>30.9358704904399</v>
      </c>
      <c r="J48">
        <v>30.467001780444299</v>
      </c>
      <c r="K48">
        <v>1.64445190793142E-3</v>
      </c>
      <c r="L48">
        <v>-0.186114678193255</v>
      </c>
      <c r="M48">
        <v>5.1516981483343202E-3</v>
      </c>
      <c r="N48">
        <v>5.66915546222143</v>
      </c>
      <c r="O48">
        <v>4.92291376873338E-3</v>
      </c>
      <c r="P48">
        <v>10.4242580519846</v>
      </c>
      <c r="Q48">
        <v>1.6117337135479E-3</v>
      </c>
      <c r="R48">
        <v>14.180082300390501</v>
      </c>
      <c r="S48">
        <v>0.14672535741179399</v>
      </c>
      <c r="T48">
        <v>290.22314298509502</v>
      </c>
      <c r="U48">
        <v>8.6612064726466195E-2</v>
      </c>
      <c r="V48" s="14">
        <v>45824.795937499999</v>
      </c>
      <c r="W48">
        <v>2.5</v>
      </c>
      <c r="X48">
        <v>4.9407826027213801E-3</v>
      </c>
      <c r="Y48">
        <v>7.6700763807449604E-3</v>
      </c>
      <c r="Z48" s="44">
        <f>((((N48/1000)+1)/(([1]SMOW!$Z$4/1000)+1))-1)*1000</f>
        <v>16.172546193529591</v>
      </c>
      <c r="AA48" s="44">
        <f>((((P48/1000)+1)/(([1]SMOW!$AA$4/1000)+1))-1)*1000</f>
        <v>31.153999627068664</v>
      </c>
      <c r="AB48" s="44">
        <f>Z48*[1]SMOW!$AN$6</f>
        <v>16.674142330671994</v>
      </c>
      <c r="AC48" s="44">
        <f>AA48*[1]SMOW!$AN$12</f>
        <v>32.08299641862169</v>
      </c>
      <c r="AD48" s="44">
        <f t="shared" ref="AD48" si="94">LN((AB48/1000)+1)*1000</f>
        <v>16.536655036312954</v>
      </c>
      <c r="AE48" s="44">
        <f t="shared" ref="AE48" si="95">LN((AC48/1000)+1)*1000</f>
        <v>31.579086711885466</v>
      </c>
      <c r="AF48" s="44">
        <f>(AD48-[1]SMOW!AN$14*AE48)</f>
        <v>-0.13710274756257235</v>
      </c>
      <c r="AG48" s="45">
        <f t="shared" ref="AG48" si="96">AF48*1000</f>
        <v>-137.10274756257235</v>
      </c>
      <c r="AH48" s="2">
        <f>AVERAGE(AG47:AG48)</f>
        <v>-136.72765616731476</v>
      </c>
      <c r="AI48">
        <f>STDEV(AG47:AG48)</f>
        <v>0.53045933830274306</v>
      </c>
      <c r="AK48">
        <v>33</v>
      </c>
      <c r="AL48">
        <v>0</v>
      </c>
      <c r="AM48">
        <v>0</v>
      </c>
      <c r="AN48">
        <v>0</v>
      </c>
    </row>
    <row r="49" spans="1:40" customFormat="1" x14ac:dyDescent="0.25">
      <c r="A49">
        <v>5768</v>
      </c>
      <c r="B49" t="s">
        <v>214</v>
      </c>
      <c r="C49" t="s">
        <v>48</v>
      </c>
      <c r="D49" t="s">
        <v>103</v>
      </c>
      <c r="E49" t="s">
        <v>228</v>
      </c>
      <c r="F49">
        <v>16.098220269639999</v>
      </c>
      <c r="G49">
        <v>15.9700176759562</v>
      </c>
      <c r="H49">
        <v>3.9954033544921403E-3</v>
      </c>
      <c r="I49">
        <v>31.072694428240499</v>
      </c>
      <c r="J49">
        <v>30.599711160155</v>
      </c>
      <c r="K49">
        <v>1.6317087063091201E-3</v>
      </c>
      <c r="L49">
        <v>-0.186629816605594</v>
      </c>
      <c r="M49">
        <v>4.0956387610983401E-3</v>
      </c>
      <c r="N49">
        <v>5.7391074627734904</v>
      </c>
      <c r="O49">
        <v>3.9546702509060299E-3</v>
      </c>
      <c r="P49">
        <v>10.5583597258066</v>
      </c>
      <c r="Q49">
        <v>1.59924405205327E-3</v>
      </c>
      <c r="R49">
        <v>14.054455937198</v>
      </c>
      <c r="S49">
        <v>0.13964974551305501</v>
      </c>
      <c r="T49">
        <v>297.55546439526802</v>
      </c>
      <c r="U49">
        <v>7.9287587481450802E-2</v>
      </c>
      <c r="V49" s="14">
        <v>45824.920624999999</v>
      </c>
      <c r="W49">
        <v>2.5</v>
      </c>
      <c r="X49">
        <v>1.6239347098071999E-4</v>
      </c>
      <c r="Y49" s="66">
        <v>7.3721927016657404E-7</v>
      </c>
      <c r="Z49" s="44">
        <f>((((N49/1000)+1)/(([1]SMOW!$Z$4/1000)+1))-1)*1000</f>
        <v>16.243228785439712</v>
      </c>
      <c r="AA49" s="44">
        <f>((((P49/1000)+1)/(([1]SMOW!$AA$4/1000)+1))-1)*1000</f>
        <v>31.290852514572308</v>
      </c>
      <c r="AB49" s="44">
        <f>Z49*[1]SMOW!$AN$6</f>
        <v>16.747017163348726</v>
      </c>
      <c r="AC49" s="44">
        <f>AA49*[1]SMOW!$AN$12</f>
        <v>32.22393019124209</v>
      </c>
      <c r="AD49" s="44">
        <f t="shared" ref="AD49" si="97">LN((AB49/1000)+1)*1000</f>
        <v>16.608332103670854</v>
      </c>
      <c r="AE49" s="44">
        <f t="shared" ref="AE49" si="98">LN((AC49/1000)+1)*1000</f>
        <v>31.715630140600087</v>
      </c>
      <c r="AF49" s="44">
        <f>(AD49-[1]SMOW!AN$14*AE49)</f>
        <v>-0.13752061056599274</v>
      </c>
      <c r="AG49" s="45">
        <f t="shared" ref="AG49" si="99">AF49*1000</f>
        <v>-137.52061056599274</v>
      </c>
      <c r="AH49" s="2"/>
      <c r="AK49">
        <v>33</v>
      </c>
      <c r="AL49">
        <v>0</v>
      </c>
      <c r="AM49">
        <v>0</v>
      </c>
      <c r="AN49">
        <v>0</v>
      </c>
    </row>
    <row r="50" spans="1:40" customFormat="1" x14ac:dyDescent="0.25">
      <c r="A50">
        <v>5769</v>
      </c>
      <c r="B50" t="s">
        <v>164</v>
      </c>
      <c r="C50" t="s">
        <v>48</v>
      </c>
      <c r="D50" t="s">
        <v>103</v>
      </c>
      <c r="E50" t="s">
        <v>229</v>
      </c>
      <c r="F50">
        <v>15.3007703670152</v>
      </c>
      <c r="G50">
        <v>15.1848938490149</v>
      </c>
      <c r="H50">
        <v>3.5152649767366301E-3</v>
      </c>
      <c r="I50">
        <v>29.543638504744699</v>
      </c>
      <c r="J50">
        <v>29.115634610617001</v>
      </c>
      <c r="K50">
        <v>1.35551897497476E-3</v>
      </c>
      <c r="L50">
        <v>-0.18816122539088101</v>
      </c>
      <c r="M50">
        <v>3.5768237453807201E-3</v>
      </c>
      <c r="N50">
        <v>4.9497875551967301</v>
      </c>
      <c r="O50">
        <v>3.4794268798720102E-3</v>
      </c>
      <c r="P50">
        <v>9.0597260656127503</v>
      </c>
      <c r="Q50">
        <v>1.32854942171295E-3</v>
      </c>
      <c r="R50">
        <v>11.538694130961</v>
      </c>
      <c r="S50">
        <v>0.14279852300211601</v>
      </c>
      <c r="T50">
        <v>273.142267190871</v>
      </c>
      <c r="U50">
        <v>7.3878268793838103E-2</v>
      </c>
      <c r="V50" s="14">
        <v>45825.642800925925</v>
      </c>
      <c r="W50">
        <v>2.5</v>
      </c>
      <c r="X50">
        <v>2.4342463947386199E-2</v>
      </c>
      <c r="Y50">
        <v>2.0553457265102701E-2</v>
      </c>
      <c r="Z50" s="44">
        <f>((((N50/1000)+1)/(([1]SMOW!$Z$4/1000)+1))-1)*1000</f>
        <v>15.445665077845616</v>
      </c>
      <c r="AA50" s="44">
        <f>((((P50/1000)+1)/(([1]SMOW!$AA$4/1000)+1))-1)*1000</f>
        <v>29.761473067899225</v>
      </c>
      <c r="AB50" s="44">
        <f>Z50*[1]SMOW!$AN$6</f>
        <v>15.924716789674541</v>
      </c>
      <c r="AC50" s="44">
        <f>AA50*[1]SMOW!$AN$12</f>
        <v>30.648945409265867</v>
      </c>
      <c r="AD50" s="44">
        <f t="shared" ref="AD50" si="100">LN((AB50/1000)+1)*1000</f>
        <v>15.7992487629657</v>
      </c>
      <c r="AE50" s="44">
        <f t="shared" ref="AE50" si="101">LN((AC50/1000)+1)*1000</f>
        <v>30.188647933761754</v>
      </c>
      <c r="AF50" s="44">
        <f>(AD50-[1]SMOW!AN$14*AE50)</f>
        <v>-0.14035734606050632</v>
      </c>
      <c r="AG50" s="45">
        <f t="shared" ref="AG50" si="102">AF50*1000</f>
        <v>-140.3573460605063</v>
      </c>
      <c r="AH50" s="2">
        <f>AVERAGE(AG49:AG50)</f>
        <v>-138.93897831324952</v>
      </c>
      <c r="AI50">
        <f>STDEV(AG49:AG50)</f>
        <v>2.0058749046031137</v>
      </c>
      <c r="AK50">
        <v>33</v>
      </c>
      <c r="AL50">
        <v>0</v>
      </c>
      <c r="AM50">
        <v>0</v>
      </c>
      <c r="AN50">
        <v>0</v>
      </c>
    </row>
    <row r="51" spans="1:40" customFormat="1" x14ac:dyDescent="0.25">
      <c r="A51">
        <v>5770</v>
      </c>
      <c r="B51" t="s">
        <v>164</v>
      </c>
      <c r="C51" t="s">
        <v>48</v>
      </c>
      <c r="D51" t="s">
        <v>103</v>
      </c>
      <c r="E51" t="s">
        <v>230</v>
      </c>
      <c r="F51">
        <v>15.335850615633699</v>
      </c>
      <c r="G51">
        <v>15.2194446712437</v>
      </c>
      <c r="H51">
        <v>4.5837112364582001E-3</v>
      </c>
      <c r="I51">
        <v>29.607443187467801</v>
      </c>
      <c r="J51">
        <v>29.177606441742899</v>
      </c>
      <c r="K51">
        <v>1.3786800025644399E-3</v>
      </c>
      <c r="L51">
        <v>-0.18633152999653299</v>
      </c>
      <c r="M51">
        <v>4.4565288315654601E-3</v>
      </c>
      <c r="N51">
        <v>4.9845101609756304</v>
      </c>
      <c r="O51">
        <v>4.5369803389660899E-3</v>
      </c>
      <c r="P51">
        <v>9.1222612834145291</v>
      </c>
      <c r="Q51">
        <v>1.3512496349754701E-3</v>
      </c>
      <c r="R51">
        <v>11.7655005252827</v>
      </c>
      <c r="S51">
        <v>0.14776581481519099</v>
      </c>
      <c r="T51">
        <v>322.85741032797699</v>
      </c>
      <c r="U51">
        <v>8.5619602433341199E-2</v>
      </c>
      <c r="V51" s="14">
        <v>45825.820185185185</v>
      </c>
      <c r="W51">
        <v>2.5</v>
      </c>
      <c r="X51" s="66">
        <v>9.6336872099856598E-5</v>
      </c>
      <c r="Y51">
        <v>1.03373145543699E-3</v>
      </c>
      <c r="Z51" s="44">
        <f>((((N51/1000)+1)/(([1]SMOW!$Z$4/1000)+1))-1)*1000</f>
        <v>15.480750332805604</v>
      </c>
      <c r="AA51" s="44">
        <f>((((P51/1000)+1)/(([1]SMOW!$AA$4/1000)+1))-1)*1000</f>
        <v>29.825291250647812</v>
      </c>
      <c r="AB51" s="44">
        <f>Z51*[1]SMOW!$AN$6</f>
        <v>15.960890223833276</v>
      </c>
      <c r="AC51" s="44">
        <f>AA51*[1]SMOW!$AN$12</f>
        <v>30.714666618519104</v>
      </c>
      <c r="AD51" s="44">
        <f t="shared" ref="AD51:AD52" si="103">LN((AB51/1000)+1)*1000</f>
        <v>15.834854541202127</v>
      </c>
      <c r="AE51" s="44">
        <f t="shared" ref="AE51:AE52" si="104">LN((AC51/1000)+1)*1000</f>
        <v>30.252412724109469</v>
      </c>
      <c r="AF51" s="44">
        <f>(AD51-[1]SMOW!AN$14*AE51)</f>
        <v>-0.13841937712767383</v>
      </c>
      <c r="AG51" s="45">
        <f t="shared" ref="AG51:AG52" si="105">AF51*1000</f>
        <v>-138.41937712767384</v>
      </c>
      <c r="AK51">
        <v>33</v>
      </c>
      <c r="AL51">
        <v>0</v>
      </c>
      <c r="AM51">
        <v>0</v>
      </c>
      <c r="AN51">
        <v>0</v>
      </c>
    </row>
    <row r="52" spans="1:40" customFormat="1" x14ac:dyDescent="0.25">
      <c r="A52">
        <v>5771</v>
      </c>
      <c r="B52" t="s">
        <v>214</v>
      </c>
      <c r="C52" t="s">
        <v>48</v>
      </c>
      <c r="D52" t="s">
        <v>103</v>
      </c>
      <c r="E52" t="s">
        <v>231</v>
      </c>
      <c r="F52">
        <v>15.5287970747607</v>
      </c>
      <c r="G52">
        <v>15.409458920424299</v>
      </c>
      <c r="H52">
        <v>3.6275086973104002E-3</v>
      </c>
      <c r="I52">
        <v>29.972375550321601</v>
      </c>
      <c r="J52">
        <v>29.5319819526405</v>
      </c>
      <c r="K52">
        <v>2.02248213021388E-3</v>
      </c>
      <c r="L52">
        <v>-0.18342755056986301</v>
      </c>
      <c r="M52">
        <v>3.72783210959896E-3</v>
      </c>
      <c r="N52">
        <v>5.1754895325752299</v>
      </c>
      <c r="O52">
        <v>3.5905262766595001E-3</v>
      </c>
      <c r="P52">
        <v>9.47993291220385</v>
      </c>
      <c r="Q52">
        <v>1.9822426053285498E-3</v>
      </c>
      <c r="R52">
        <v>12.210176157968201</v>
      </c>
      <c r="S52">
        <v>0.104865029189693</v>
      </c>
      <c r="T52">
        <v>341.59144524622297</v>
      </c>
      <c r="U52">
        <v>8.8185704542113705E-2</v>
      </c>
      <c r="V52" s="14">
        <v>45825.982314814813</v>
      </c>
      <c r="W52">
        <v>2.5</v>
      </c>
      <c r="X52">
        <v>4.69273114588971E-2</v>
      </c>
      <c r="Y52">
        <v>5.2657276468130801E-2</v>
      </c>
      <c r="Z52" s="44">
        <f>((((N52/1000)+1)/(([1]SMOW!$Z$4/1000)+1))-1)*1000</f>
        <v>15.673724327538219</v>
      </c>
      <c r="AA52" s="44">
        <f>((((P52/1000)+1)/(([1]SMOW!$AA$4/1000)+1))-1)*1000</f>
        <v>30.190300827209526</v>
      </c>
      <c r="AB52" s="44">
        <f>Z52*[1]SMOW!$AN$6</f>
        <v>16.159849362102879</v>
      </c>
      <c r="AC52" s="44">
        <f>AA52*[1]SMOW!$AN$12</f>
        <v>31.090560599316905</v>
      </c>
      <c r="AD52" s="44">
        <f t="shared" si="103"/>
        <v>16.030668830215177</v>
      </c>
      <c r="AE52" s="44">
        <f t="shared" si="104"/>
        <v>30.617038810026916</v>
      </c>
      <c r="AF52" s="44">
        <f>(AD52-[1]SMOW!AN$14*AE52)</f>
        <v>-0.13512766147903577</v>
      </c>
      <c r="AG52" s="45">
        <f t="shared" si="105"/>
        <v>-135.12766147903577</v>
      </c>
      <c r="AH52" s="2">
        <f>AVERAGE(AG51:AG52)</f>
        <v>-136.77351930335482</v>
      </c>
      <c r="AI52">
        <f>STDEV(AG51:AG52)</f>
        <v>2.3275944568898574</v>
      </c>
      <c r="AK52">
        <v>33</v>
      </c>
      <c r="AL52">
        <v>0</v>
      </c>
      <c r="AM52">
        <v>0</v>
      </c>
      <c r="AN52">
        <v>0</v>
      </c>
    </row>
    <row r="53" spans="1:40" customFormat="1" x14ac:dyDescent="0.25">
      <c r="A53">
        <v>5772</v>
      </c>
      <c r="B53" t="s">
        <v>159</v>
      </c>
      <c r="C53" t="s">
        <v>48</v>
      </c>
      <c r="D53" t="s">
        <v>103</v>
      </c>
      <c r="E53" t="s">
        <v>232</v>
      </c>
      <c r="F53">
        <v>14.443673935206601</v>
      </c>
      <c r="G53">
        <v>14.3403574711099</v>
      </c>
      <c r="H53">
        <v>3.7122594467367299E-3</v>
      </c>
      <c r="I53">
        <v>27.899610843467102</v>
      </c>
      <c r="J53">
        <v>27.517507409194</v>
      </c>
      <c r="K53">
        <v>1.3514249416519001E-3</v>
      </c>
      <c r="L53">
        <v>-0.18888644094447801</v>
      </c>
      <c r="M53">
        <v>3.8585528787247899E-3</v>
      </c>
      <c r="N53">
        <v>4.1014292142993698</v>
      </c>
      <c r="O53">
        <v>3.6744129929084002E-3</v>
      </c>
      <c r="P53">
        <v>7.4484081578624899</v>
      </c>
      <c r="Q53">
        <v>1.32453684372503E-3</v>
      </c>
      <c r="R53">
        <v>9.9248533091250799</v>
      </c>
      <c r="S53">
        <v>0.15406793922665299</v>
      </c>
      <c r="T53">
        <v>297.91211881978597</v>
      </c>
      <c r="U53">
        <v>0.102039975581298</v>
      </c>
      <c r="V53" s="14">
        <v>45826.492962962962</v>
      </c>
      <c r="W53">
        <v>2.5</v>
      </c>
      <c r="X53">
        <v>1.0694748829367199E-4</v>
      </c>
      <c r="Y53">
        <v>2.0733009843468701E-4</v>
      </c>
      <c r="Z53" s="44">
        <f>((((N53/1000)+1)/(([1]SMOW!$Z$4/1000)+1))-1)*1000</f>
        <v>14.588446328844595</v>
      </c>
      <c r="AA53" s="44">
        <f>((((P53/1000)+1)/(([1]SMOW!$AA$4/1000)+1))-1)*1000</f>
        <v>28.117097557308625</v>
      </c>
      <c r="AB53" s="44">
        <f>Z53*[1]SMOW!$AN$6</f>
        <v>15.040911156453829</v>
      </c>
      <c r="AC53" s="44">
        <f>AA53*[1]SMOW!$AN$12</f>
        <v>28.955535437876218</v>
      </c>
      <c r="AD53" s="44">
        <f t="shared" ref="AD53:AD55" si="106">LN((AB53/1000)+1)*1000</f>
        <v>14.928918239545716</v>
      </c>
      <c r="AE53" s="44">
        <f t="shared" ref="AE53:AE55" si="107">LN((AC53/1000)+1)*1000</f>
        <v>28.544244487636536</v>
      </c>
      <c r="AF53" s="44">
        <f>(AD53-[1]SMOW!AN$14*AE53)</f>
        <v>-0.14244284992637546</v>
      </c>
      <c r="AG53" s="45">
        <f t="shared" ref="AG53:AG55" si="108">AF53*1000</f>
        <v>-142.44284992637546</v>
      </c>
      <c r="AJ53" t="s">
        <v>235</v>
      </c>
      <c r="AK53">
        <v>33</v>
      </c>
      <c r="AL53">
        <v>1</v>
      </c>
      <c r="AM53">
        <v>0</v>
      </c>
      <c r="AN53">
        <v>1</v>
      </c>
    </row>
    <row r="54" spans="1:40" customFormat="1" x14ac:dyDescent="0.25">
      <c r="A54">
        <v>5773</v>
      </c>
      <c r="B54" t="s">
        <v>214</v>
      </c>
      <c r="C54" t="s">
        <v>63</v>
      </c>
      <c r="D54" t="s">
        <v>98</v>
      </c>
      <c r="E54" t="s">
        <v>233</v>
      </c>
      <c r="F54">
        <v>16.6173026530358</v>
      </c>
      <c r="G54">
        <v>16.480745660469999</v>
      </c>
      <c r="H54">
        <v>4.2724923370685399E-3</v>
      </c>
      <c r="I54">
        <v>32.130443491443103</v>
      </c>
      <c r="J54">
        <v>31.6250577122488</v>
      </c>
      <c r="K54">
        <v>2.2357007174836998E-3</v>
      </c>
      <c r="L54">
        <v>-0.21728481159740101</v>
      </c>
      <c r="M54">
        <v>4.4280567893188096E-3</v>
      </c>
      <c r="N54">
        <v>6.2528978056377396</v>
      </c>
      <c r="O54">
        <v>4.2289343136385502E-3</v>
      </c>
      <c r="P54">
        <v>11.5950636983662</v>
      </c>
      <c r="Q54">
        <v>2.1912189723441501E-3</v>
      </c>
      <c r="R54">
        <v>15.538549098040701</v>
      </c>
      <c r="S54">
        <v>0.13459863245432999</v>
      </c>
      <c r="T54">
        <v>281.75971967202997</v>
      </c>
      <c r="U54">
        <v>6.4674032627380806E-2</v>
      </c>
      <c r="V54" s="14">
        <v>45826.739259259259</v>
      </c>
      <c r="W54">
        <v>2.5</v>
      </c>
      <c r="X54">
        <v>5.4777628913262504E-3</v>
      </c>
      <c r="Y54">
        <v>8.7441457326956993E-3</v>
      </c>
      <c r="Z54" s="44">
        <f>((((N54/1000)+1)/(([1]SMOW!$Z$4/1000)+1))-1)*1000</f>
        <v>16.762385247664156</v>
      </c>
      <c r="AA54" s="44">
        <f>((((P54/1000)+1)/(([1]SMOW!$AA$4/1000)+1))-1)*1000</f>
        <v>32.348825380143829</v>
      </c>
      <c r="AB54" s="44">
        <f>Z54*[1]SMOW!$AN$6</f>
        <v>17.282275411458219</v>
      </c>
      <c r="AC54" s="44">
        <f>AA54*[1]SMOW!$AN$12</f>
        <v>33.313451282063383</v>
      </c>
      <c r="AD54" s="44">
        <f t="shared" si="106"/>
        <v>17.134635498040641</v>
      </c>
      <c r="AE54" s="44">
        <f t="shared" si="107"/>
        <v>32.770581943108994</v>
      </c>
      <c r="AF54" s="44">
        <f>(AD54-[1]SMOW!AN$14*AE54)</f>
        <v>-0.16823176792090777</v>
      </c>
      <c r="AG54" s="45">
        <f t="shared" si="108"/>
        <v>-168.23176792090777</v>
      </c>
      <c r="AK54">
        <v>33</v>
      </c>
      <c r="AL54">
        <v>0</v>
      </c>
      <c r="AM54">
        <v>0</v>
      </c>
      <c r="AN54">
        <v>0</v>
      </c>
    </row>
    <row r="55" spans="1:40" customFormat="1" x14ac:dyDescent="0.25">
      <c r="A55">
        <v>5774</v>
      </c>
      <c r="B55" t="s">
        <v>159</v>
      </c>
      <c r="C55" t="s">
        <v>63</v>
      </c>
      <c r="D55" t="s">
        <v>98</v>
      </c>
      <c r="E55" t="s">
        <v>234</v>
      </c>
      <c r="F55">
        <v>17.137375354543799</v>
      </c>
      <c r="G55">
        <v>16.992186644413501</v>
      </c>
      <c r="H55">
        <v>4.0620947595255402E-3</v>
      </c>
      <c r="I55">
        <v>33.122748862696497</v>
      </c>
      <c r="J55">
        <v>32.586010583700102</v>
      </c>
      <c r="K55">
        <v>1.6175157968697899E-3</v>
      </c>
      <c r="L55">
        <v>-0.21322694378012</v>
      </c>
      <c r="M55">
        <v>4.3271435788552201E-3</v>
      </c>
      <c r="N55">
        <v>6.76766837032942</v>
      </c>
      <c r="O55">
        <v>4.0206817376279604E-3</v>
      </c>
      <c r="P55">
        <v>12.5676260538043</v>
      </c>
      <c r="Q55">
        <v>1.58533352628752E-3</v>
      </c>
      <c r="R55">
        <v>17.097063218492298</v>
      </c>
      <c r="S55">
        <v>0.133037048895634</v>
      </c>
      <c r="T55">
        <v>271.15562228970498</v>
      </c>
      <c r="U55">
        <v>5.84161861175337E-2</v>
      </c>
      <c r="V55" s="14">
        <v>45826.940358796295</v>
      </c>
      <c r="W55">
        <v>2.5</v>
      </c>
      <c r="X55">
        <v>1.54600851821056E-2</v>
      </c>
      <c r="Y55">
        <v>2.1000092564384499E-2</v>
      </c>
      <c r="Z55" s="44">
        <f>((((N55/1000)+1)/(([1]SMOW!$Z$4/1000)+1))-1)*1000</f>
        <v>17.282532169330402</v>
      </c>
      <c r="AA55" s="44">
        <f>((((P55/1000)+1)/(([1]SMOW!$AA$4/1000)+1))-1)*1000</f>
        <v>33.341340706953382</v>
      </c>
      <c r="AB55" s="44">
        <f>Z55*[1]SMOW!$AN$6</f>
        <v>17.818554838391861</v>
      </c>
      <c r="AC55" s="44">
        <f>AA55*[1]SMOW!$AN$12</f>
        <v>34.335562922836175</v>
      </c>
      <c r="AD55" s="44">
        <f t="shared" si="106"/>
        <v>17.66166534479347</v>
      </c>
      <c r="AE55" s="44">
        <f t="shared" si="107"/>
        <v>33.759252377024623</v>
      </c>
      <c r="AF55" s="44">
        <f>(AD55-[1]SMOW!AN$14*AE55)</f>
        <v>-0.16321991027553295</v>
      </c>
      <c r="AG55" s="45">
        <f t="shared" si="108"/>
        <v>-163.21991027553295</v>
      </c>
      <c r="AH55" s="2">
        <f>AVERAGE(AG54:AG55)</f>
        <v>-165.72583909822038</v>
      </c>
      <c r="AI55">
        <f>STDEV(AG54:AG55)</f>
        <v>3.5439185273861766</v>
      </c>
      <c r="AK55">
        <v>33</v>
      </c>
      <c r="AL55">
        <v>0</v>
      </c>
      <c r="AM55">
        <v>0</v>
      </c>
      <c r="AN55">
        <v>0</v>
      </c>
    </row>
    <row r="56" spans="1:40" customFormat="1" x14ac:dyDescent="0.25">
      <c r="A56">
        <v>5775</v>
      </c>
      <c r="B56" t="s">
        <v>159</v>
      </c>
      <c r="C56" t="s">
        <v>48</v>
      </c>
      <c r="D56" t="s">
        <v>103</v>
      </c>
      <c r="E56" t="s">
        <v>237</v>
      </c>
      <c r="F56">
        <v>14.907122076007299</v>
      </c>
      <c r="G56">
        <v>14.7971026185082</v>
      </c>
      <c r="H56">
        <v>4.2660615810012799E-3</v>
      </c>
      <c r="I56">
        <v>28.761308439104901</v>
      </c>
      <c r="J56">
        <v>28.355465306552698</v>
      </c>
      <c r="K56">
        <v>1.64017103223883E-3</v>
      </c>
      <c r="L56">
        <v>-0.17458306335159901</v>
      </c>
      <c r="M56">
        <v>4.3782321348501598E-3</v>
      </c>
      <c r="N56">
        <v>4.56015250520369</v>
      </c>
      <c r="O56">
        <v>4.2225691190764299E-3</v>
      </c>
      <c r="P56">
        <v>8.2929613242231497</v>
      </c>
      <c r="Q56">
        <v>1.6075380106241001E-3</v>
      </c>
      <c r="R56">
        <v>9.7378750243975407</v>
      </c>
      <c r="S56">
        <v>0.15082512218500499</v>
      </c>
      <c r="T56">
        <v>348.47823182138097</v>
      </c>
      <c r="U56">
        <v>8.5689354829565897E-2</v>
      </c>
      <c r="V56" s="14">
        <v>45828.396782407406</v>
      </c>
      <c r="W56">
        <v>2.5</v>
      </c>
      <c r="X56">
        <v>5.63844055040887E-2</v>
      </c>
      <c r="Y56">
        <v>6.0027309961649997E-2</v>
      </c>
      <c r="Z56" s="44">
        <f>((((N56/1000)+1)/(([1]SMOW!$Z$4/1000)+1))-1)*1000</f>
        <v>15.051960608848836</v>
      </c>
      <c r="AA56" s="44">
        <f>((((P56/1000)+1)/(([1]SMOW!$AA$4/1000)+1))-1)*1000</f>
        <v>28.978977474037215</v>
      </c>
      <c r="AB56" s="44">
        <f>Z56*[1]SMOW!$AN$6</f>
        <v>15.518801464176791</v>
      </c>
      <c r="AC56" s="44">
        <f>AA56*[1]SMOW!$AN$12</f>
        <v>29.843116185539184</v>
      </c>
      <c r="AD56" s="44">
        <f t="shared" ref="AD56" si="109">LN((AB56/1000)+1)*1000</f>
        <v>15.399616356499383</v>
      </c>
      <c r="AE56" s="44">
        <f t="shared" ref="AE56" si="110">LN((AC56/1000)+1)*1000</f>
        <v>29.406476257559159</v>
      </c>
      <c r="AF56" s="44">
        <f>(AD56-[1]SMOW!AN$14*AE56)</f>
        <v>-0.12700310749185384</v>
      </c>
      <c r="AG56" s="45">
        <f t="shared" ref="AG56" si="111">AF56*1000</f>
        <v>-127.00310749185384</v>
      </c>
      <c r="AJ56" t="s">
        <v>238</v>
      </c>
      <c r="AK56">
        <v>33</v>
      </c>
      <c r="AL56">
        <v>0</v>
      </c>
      <c r="AM56">
        <v>0</v>
      </c>
      <c r="AN56">
        <v>0</v>
      </c>
    </row>
    <row r="57" spans="1:40" customFormat="1" x14ac:dyDescent="0.25">
      <c r="A57">
        <v>5777</v>
      </c>
      <c r="B57" t="s">
        <v>164</v>
      </c>
      <c r="C57" t="s">
        <v>48</v>
      </c>
      <c r="D57" t="s">
        <v>103</v>
      </c>
      <c r="E57" t="s">
        <v>239</v>
      </c>
      <c r="F57">
        <v>14.148097629009399</v>
      </c>
      <c r="G57">
        <v>14.048947081801201</v>
      </c>
      <c r="H57">
        <v>4.1035054387806398E-3</v>
      </c>
      <c r="I57">
        <v>27.327990151482702</v>
      </c>
      <c r="J57">
        <v>26.961247142256401</v>
      </c>
      <c r="K57">
        <v>1.7224769288579501E-3</v>
      </c>
      <c r="L57">
        <v>-0.186591409310154</v>
      </c>
      <c r="M57">
        <v>4.0968647604705003E-3</v>
      </c>
      <c r="N57">
        <v>3.8088663060570398</v>
      </c>
      <c r="O57">
        <v>4.0616702353574704E-3</v>
      </c>
      <c r="P57">
        <v>6.88816049346537</v>
      </c>
      <c r="Q57">
        <v>1.6882063401524401E-3</v>
      </c>
      <c r="R57">
        <v>8.1223584677206908</v>
      </c>
      <c r="S57">
        <v>0.121741697410033</v>
      </c>
      <c r="T57">
        <v>346.59572622189597</v>
      </c>
      <c r="U57">
        <v>8.1173634756146001E-2</v>
      </c>
      <c r="V57" s="14">
        <v>45828.54892361111</v>
      </c>
      <c r="W57">
        <v>2.5</v>
      </c>
      <c r="X57">
        <v>1.6360528580569401E-2</v>
      </c>
      <c r="Y57">
        <v>2.9147896839995299E-2</v>
      </c>
      <c r="Z57" s="44">
        <f>((((N57/1000)+1)/(([1]SMOW!$Z$4/1000)+1))-1)*1000</f>
        <v>14.29282784062158</v>
      </c>
      <c r="AA57" s="44">
        <f>((((P57/1000)+1)/(([1]SMOW!$AA$4/1000)+1))-1)*1000</f>
        <v>27.545355919752936</v>
      </c>
      <c r="AB57" s="44">
        <f>Z57*[1]SMOW!$AN$6</f>
        <v>14.736123976425199</v>
      </c>
      <c r="AC57" s="44">
        <f>AA57*[1]SMOW!$AN$12</f>
        <v>28.366744748730216</v>
      </c>
      <c r="AD57" s="44">
        <f t="shared" ref="AD57" si="112">LN((AB57/1000)+1)*1000</f>
        <v>14.62860231612771</v>
      </c>
      <c r="AE57" s="44">
        <f t="shared" ref="AE57" si="113">LN((AC57/1000)+1)*1000</f>
        <v>27.971859002978288</v>
      </c>
      <c r="AF57" s="44">
        <f>(AD57-[1]SMOW!AN$14*AE57)</f>
        <v>-0.14053923744482688</v>
      </c>
      <c r="AG57" s="45">
        <f t="shared" ref="AG57" si="114">AF57*1000</f>
        <v>-140.53923744482688</v>
      </c>
      <c r="AH57" s="2">
        <f>AVERAGE(AG56:AG57)</f>
        <v>-133.77117246834035</v>
      </c>
      <c r="AI57">
        <f>STDEV(AG56:AG57)</f>
        <v>9.5714892807695797</v>
      </c>
      <c r="AK57">
        <v>33</v>
      </c>
      <c r="AL57">
        <v>0</v>
      </c>
      <c r="AM57">
        <v>0</v>
      </c>
      <c r="AN57">
        <v>0</v>
      </c>
    </row>
    <row r="58" spans="1:40" customFormat="1" x14ac:dyDescent="0.25">
      <c r="A58">
        <v>5778</v>
      </c>
      <c r="B58" t="s">
        <v>164</v>
      </c>
      <c r="C58" t="s">
        <v>48</v>
      </c>
      <c r="D58" t="s">
        <v>103</v>
      </c>
      <c r="E58" t="s">
        <v>240</v>
      </c>
      <c r="F58">
        <v>14.0519372373839</v>
      </c>
      <c r="G58">
        <v>13.954123647014001</v>
      </c>
      <c r="H58">
        <v>4.3901071299925999E-3</v>
      </c>
      <c r="I58">
        <v>27.124885300517299</v>
      </c>
      <c r="J58">
        <v>26.763525550858802</v>
      </c>
      <c r="K58">
        <v>1.6102689140577E-3</v>
      </c>
      <c r="L58">
        <v>-0.17701784383942901</v>
      </c>
      <c r="M58">
        <v>4.5479935762859003E-3</v>
      </c>
      <c r="N58">
        <v>3.71368626881512</v>
      </c>
      <c r="O58">
        <v>4.3453500247377704E-3</v>
      </c>
      <c r="P58">
        <v>6.6890966387506801</v>
      </c>
      <c r="Q58">
        <v>1.5782308282418201E-3</v>
      </c>
      <c r="R58">
        <v>8.2171744413269394</v>
      </c>
      <c r="S58">
        <v>0.14513325724177201</v>
      </c>
      <c r="T58">
        <v>348.33510285238901</v>
      </c>
      <c r="U58">
        <v>0.101900574161499</v>
      </c>
      <c r="V58" s="14">
        <v>45828.72457175926</v>
      </c>
      <c r="W58">
        <v>2.5</v>
      </c>
      <c r="X58">
        <v>1.4087542705794201E-2</v>
      </c>
      <c r="Y58">
        <v>1.9240677653524399E-2</v>
      </c>
      <c r="Z58" s="44">
        <f>((((N58/1000)+1)/(([1]SMOW!$Z$4/1000)+1))-1)*1000</f>
        <v>14.196653725838893</v>
      </c>
      <c r="AA58" s="44">
        <f>((((P58/1000)+1)/(([1]SMOW!$AA$4/1000)+1))-1)*1000</f>
        <v>27.342208095129106</v>
      </c>
      <c r="AB58" s="44">
        <f>Z58*[1]SMOW!$AN$6</f>
        <v>14.636966994016671</v>
      </c>
      <c r="AC58" s="44">
        <f>AA58*[1]SMOW!$AN$12</f>
        <v>28.157539156900068</v>
      </c>
      <c r="AD58" s="44">
        <f t="shared" ref="AD58" si="115">LN((AB58/1000)+1)*1000</f>
        <v>14.530880529110254</v>
      </c>
      <c r="AE58" s="44">
        <f t="shared" ref="AE58" si="116">LN((AC58/1000)+1)*1000</f>
        <v>27.768403498767587</v>
      </c>
      <c r="AF58" s="44">
        <f>(AD58-[1]SMOW!AN$14*AE58)</f>
        <v>-0.13083651823903253</v>
      </c>
      <c r="AG58" s="45">
        <f t="shared" ref="AG58" si="117">AF58*1000</f>
        <v>-130.83651823903253</v>
      </c>
      <c r="AK58">
        <v>33</v>
      </c>
      <c r="AL58">
        <v>0</v>
      </c>
      <c r="AM58">
        <v>0</v>
      </c>
      <c r="AN58">
        <v>0</v>
      </c>
    </row>
    <row r="59" spans="1:40" customFormat="1" x14ac:dyDescent="0.25">
      <c r="A59">
        <v>5779</v>
      </c>
      <c r="B59" t="s">
        <v>214</v>
      </c>
      <c r="C59" t="s">
        <v>48</v>
      </c>
      <c r="D59" t="s">
        <v>103</v>
      </c>
      <c r="E59" t="s">
        <v>241</v>
      </c>
      <c r="F59">
        <v>13.590036097075499</v>
      </c>
      <c r="G59">
        <v>13.4985192241873</v>
      </c>
      <c r="H59">
        <v>5.3350930027313602E-3</v>
      </c>
      <c r="I59">
        <v>26.288964616315202</v>
      </c>
      <c r="J59">
        <v>25.9493489561373</v>
      </c>
      <c r="K59">
        <v>1.87419720025435E-3</v>
      </c>
      <c r="L59">
        <v>-0.20273702465321899</v>
      </c>
      <c r="M59">
        <v>5.2240826518692302E-3</v>
      </c>
      <c r="N59">
        <v>3.2564942067459901</v>
      </c>
      <c r="O59">
        <v>5.2807017744564604E-3</v>
      </c>
      <c r="P59">
        <v>5.8698075235864202</v>
      </c>
      <c r="Q59">
        <v>1.8369079684934001E-3</v>
      </c>
      <c r="R59">
        <v>6.6153854365371298</v>
      </c>
      <c r="S59">
        <v>0.156625691505547</v>
      </c>
      <c r="T59">
        <v>315.905158167742</v>
      </c>
      <c r="U59">
        <v>0.126866840997922</v>
      </c>
      <c r="V59" s="14">
        <v>45831.717939814815</v>
      </c>
      <c r="W59">
        <v>2.5</v>
      </c>
      <c r="X59" s="66">
        <v>5.3841812141151396E-6</v>
      </c>
      <c r="Y59">
        <v>1.4897371848557599E-4</v>
      </c>
      <c r="Z59" s="44">
        <f>((((N59/1000)+1)/(([1]SMOW!$Z$4/1000)+1))-1)*1000</f>
        <v>13.73468666710087</v>
      </c>
      <c r="AA59" s="44">
        <f>((((P59/1000)+1)/(([1]SMOW!$AA$4/1000)+1))-1)*1000</f>
        <v>26.506110543808028</v>
      </c>
      <c r="AB59" s="44">
        <f>Z59*[1]SMOW!$AN$6</f>
        <v>14.160671895069203</v>
      </c>
      <c r="AC59" s="44">
        <f>AA59*[1]SMOW!$AN$12</f>
        <v>27.29650959197237</v>
      </c>
      <c r="AD59" s="44">
        <f t="shared" ref="AD59" si="118">LN((AB59/1000)+1)*1000</f>
        <v>14.061346161987602</v>
      </c>
      <c r="AE59" s="44">
        <f t="shared" ref="AE59" si="119">LN((AC59/1000)+1)*1000</f>
        <v>26.930603582184293</v>
      </c>
      <c r="AF59" s="44">
        <f>(AD59-[1]SMOW!AN$14*AE59)</f>
        <v>-0.15801252940570443</v>
      </c>
      <c r="AG59" s="45">
        <f t="shared" ref="AG59" si="120">AF59*1000</f>
        <v>-158.01252940570441</v>
      </c>
      <c r="AH59" s="2">
        <f>AVERAGE(AG58:AG59)</f>
        <v>-144.42452382236849</v>
      </c>
      <c r="AI59">
        <f>STDEV(AG58:AG59)</f>
        <v>19.216341781555027</v>
      </c>
      <c r="AK59">
        <v>33</v>
      </c>
      <c r="AL59">
        <v>0</v>
      </c>
      <c r="AM59">
        <v>0</v>
      </c>
      <c r="AN59">
        <v>0</v>
      </c>
    </row>
    <row r="60" spans="1:40" customFormat="1" x14ac:dyDescent="0.25">
      <c r="A60">
        <v>5780</v>
      </c>
      <c r="B60" t="s">
        <v>214</v>
      </c>
      <c r="C60" t="s">
        <v>48</v>
      </c>
      <c r="D60" t="s">
        <v>242</v>
      </c>
      <c r="E60" t="s">
        <v>243</v>
      </c>
      <c r="F60">
        <v>13.1995264462601</v>
      </c>
      <c r="G60">
        <v>13.1131688889482</v>
      </c>
      <c r="H60">
        <v>1.31693880998264E-2</v>
      </c>
      <c r="I60">
        <v>25.452894920222001</v>
      </c>
      <c r="J60">
        <v>25.134361859983802</v>
      </c>
      <c r="K60">
        <v>1.0687605187351901E-2</v>
      </c>
      <c r="L60">
        <v>-0.15809085606718801</v>
      </c>
      <c r="M60">
        <v>1.35119628229511E-2</v>
      </c>
      <c r="N60">
        <v>2.8647659925656801</v>
      </c>
      <c r="O60">
        <v>1.5712533911516099E-2</v>
      </c>
      <c r="P60">
        <v>5.0568438225844901</v>
      </c>
      <c r="Q60">
        <v>9.9857324548610401E-3</v>
      </c>
      <c r="R60">
        <v>6.3352875275978597</v>
      </c>
      <c r="S60">
        <v>0.264081251932334</v>
      </c>
      <c r="T60">
        <v>776.38779999363101</v>
      </c>
      <c r="U60">
        <v>0.22336820428247101</v>
      </c>
      <c r="V60" s="14">
        <v>45831.837800925925</v>
      </c>
      <c r="W60">
        <v>2.5</v>
      </c>
      <c r="X60">
        <v>4.7265180033979901E-3</v>
      </c>
      <c r="Y60">
        <v>3.82622564154749E-3</v>
      </c>
      <c r="Z60" s="44">
        <f>((((N60/1000)+1)/(([1]SMOW!$Z$4/1000)+1))-1)*1000</f>
        <v>13.338867172530966</v>
      </c>
      <c r="AA60" s="44">
        <f>((((P60/1000)+1)/(([1]SMOW!$AA$4/1000)+1))-1)*1000</f>
        <v>25.67646817807967</v>
      </c>
      <c r="AB60" s="44">
        <f>Z60*[1]SMOW!$AN$6</f>
        <v>13.75257594587638</v>
      </c>
      <c r="AC60" s="44">
        <f>AA60*[1]SMOW!$AN$12</f>
        <v>26.442127703064831</v>
      </c>
      <c r="AD60" s="44">
        <f t="shared" ref="AD60" si="121">LN((AB60/1000)+1)*1000</f>
        <v>13.658867451286925</v>
      </c>
      <c r="AE60" s="44">
        <f t="shared" ref="AE60" si="122">LN((AC60/1000)+1)*1000</f>
        <v>26.098577614828294</v>
      </c>
      <c r="AF60" s="44">
        <f>(AD60-[1]SMOW!AN$14*AE60)</f>
        <v>-0.12118152934241522</v>
      </c>
      <c r="AG60" s="45">
        <f t="shared" ref="AG60" si="123">AF60*1000</f>
        <v>-121.18152934241522</v>
      </c>
      <c r="AK60">
        <v>33</v>
      </c>
      <c r="AL60">
        <v>0</v>
      </c>
      <c r="AM60">
        <v>0</v>
      </c>
      <c r="AN60">
        <v>0</v>
      </c>
    </row>
    <row r="61" spans="1:40" customFormat="1" x14ac:dyDescent="0.25">
      <c r="A61">
        <v>5781</v>
      </c>
      <c r="B61" t="s">
        <v>214</v>
      </c>
      <c r="C61" t="s">
        <v>48</v>
      </c>
      <c r="D61" t="s">
        <v>242</v>
      </c>
      <c r="E61" t="s">
        <v>244</v>
      </c>
      <c r="F61">
        <v>13.546359498496599</v>
      </c>
      <c r="G61">
        <v>13.455427528373701</v>
      </c>
      <c r="H61">
        <v>4.08754092004636E-3</v>
      </c>
      <c r="I61">
        <v>26.2133032889482</v>
      </c>
      <c r="J61">
        <v>25.8756230251978</v>
      </c>
      <c r="K61">
        <v>1.7704889417259201E-3</v>
      </c>
      <c r="L61">
        <v>-0.20690142893072999</v>
      </c>
      <c r="M61">
        <v>4.2363356827134196E-3</v>
      </c>
      <c r="N61">
        <v>3.2132628907222198</v>
      </c>
      <c r="O61">
        <v>4.0458684747581696E-3</v>
      </c>
      <c r="P61">
        <v>5.7956515622349203</v>
      </c>
      <c r="Q61">
        <v>1.73526310077954E-3</v>
      </c>
      <c r="R61">
        <v>6.9413781759970297</v>
      </c>
      <c r="S61">
        <v>0.13932593996738801</v>
      </c>
      <c r="T61">
        <v>517.24315814711201</v>
      </c>
      <c r="U61">
        <v>9.0659694275142103E-2</v>
      </c>
      <c r="V61" s="14">
        <v>45831.960902777777</v>
      </c>
      <c r="W61">
        <v>2.5</v>
      </c>
      <c r="X61">
        <v>4.1564025203183003E-2</v>
      </c>
      <c r="Y61">
        <v>3.5646973152582702E-2</v>
      </c>
      <c r="Z61" s="44">
        <f>((((N61/1000)+1)/(([1]SMOW!$Z$4/1000)+1))-1)*1000</f>
        <v>13.691003835385684</v>
      </c>
      <c r="AA61" s="44">
        <f>((((P61/1000)+1)/(([1]SMOW!$AA$4/1000)+1))-1)*1000</f>
        <v>26.430433207744073</v>
      </c>
      <c r="AB61" s="44">
        <f>Z61*[1]SMOW!$AN$6</f>
        <v>14.115634227857765</v>
      </c>
      <c r="AC61" s="44">
        <f>AA61*[1]SMOW!$AN$12</f>
        <v>27.218575595343538</v>
      </c>
      <c r="AD61" s="44">
        <f t="shared" ref="AD61" si="124">LN((AB61/1000)+1)*1000</f>
        <v>14.016936367244069</v>
      </c>
      <c r="AE61" s="44">
        <f t="shared" ref="AE61" si="125">LN((AC61/1000)+1)*1000</f>
        <v>26.854737508259525</v>
      </c>
      <c r="AF61" s="44">
        <f>(AD61-[1]SMOW!AN$14*AE61)</f>
        <v>-0.16236503711696137</v>
      </c>
      <c r="AG61" s="45">
        <f t="shared" ref="AG61" si="126">AF61*1000</f>
        <v>-162.36503711696139</v>
      </c>
      <c r="AK61">
        <v>33</v>
      </c>
      <c r="AL61">
        <v>0</v>
      </c>
      <c r="AM61">
        <v>0</v>
      </c>
      <c r="AN61">
        <v>0</v>
      </c>
    </row>
    <row r="62" spans="1:40" customFormat="1" x14ac:dyDescent="0.25">
      <c r="A62">
        <v>5782</v>
      </c>
      <c r="B62" t="s">
        <v>164</v>
      </c>
      <c r="C62" t="s">
        <v>48</v>
      </c>
      <c r="D62" t="s">
        <v>242</v>
      </c>
      <c r="E62" t="s">
        <v>245</v>
      </c>
      <c r="F62">
        <v>13.464862974785801</v>
      </c>
      <c r="G62">
        <v>13.375016772051801</v>
      </c>
      <c r="H62">
        <v>5.3484894766715396E-3</v>
      </c>
      <c r="I62">
        <v>26.057996233336599</v>
      </c>
      <c r="J62">
        <v>25.724271640524101</v>
      </c>
      <c r="K62">
        <v>1.7027488635198099E-3</v>
      </c>
      <c r="L62">
        <v>-0.207398654144961</v>
      </c>
      <c r="M62">
        <v>4.8980197557032101E-3</v>
      </c>
      <c r="N62">
        <v>3.1325972233849599</v>
      </c>
      <c r="O62">
        <v>5.2939616714544396E-3</v>
      </c>
      <c r="P62">
        <v>5.6434345127282599</v>
      </c>
      <c r="Q62">
        <v>1.66887078655132E-3</v>
      </c>
      <c r="R62">
        <v>5.8427606654366002</v>
      </c>
      <c r="S62">
        <v>0.15296617002305199</v>
      </c>
      <c r="T62">
        <v>476.319536291188</v>
      </c>
      <c r="U62">
        <v>9.9303953857068306E-2</v>
      </c>
      <c r="V62" s="14">
        <v>45832.54892361111</v>
      </c>
      <c r="W62">
        <v>2.5</v>
      </c>
      <c r="X62">
        <v>2.5042657823876598E-2</v>
      </c>
      <c r="Y62">
        <v>2.29418724826006E-2</v>
      </c>
      <c r="Z62" s="44">
        <f>((((N62/1000)+1)/(([1]SMOW!$Z$4/1000)+1))-1)*1000</f>
        <v>13.609495681214723</v>
      </c>
      <c r="AA62" s="44">
        <f>((((P62/1000)+1)/(([1]SMOW!$AA$4/1000)+1))-1)*1000</f>
        <v>26.275093291704632</v>
      </c>
      <c r="AB62" s="44">
        <f>Z62*[1]SMOW!$AN$6</f>
        <v>14.031598075016184</v>
      </c>
      <c r="AC62" s="44">
        <f>AA62*[1]SMOW!$AN$12</f>
        <v>27.058603520180768</v>
      </c>
      <c r="AD62" s="44">
        <f t="shared" ref="AD62" si="127">LN((AB62/1000)+1)*1000</f>
        <v>13.934066493152871</v>
      </c>
      <c r="AE62" s="44">
        <f t="shared" ref="AE62" si="128">LN((AC62/1000)+1)*1000</f>
        <v>26.698992142334689</v>
      </c>
      <c r="AF62" s="44">
        <f>(AD62-[1]SMOW!AN$14*AE62)</f>
        <v>-0.16300135799984439</v>
      </c>
      <c r="AG62" s="45">
        <f t="shared" ref="AG62" si="129">AF62*1000</f>
        <v>-163.0013579998444</v>
      </c>
      <c r="AH62" s="2">
        <f>AVERAGE(AG61:AG62)</f>
        <v>-162.6831975584029</v>
      </c>
      <c r="AI62">
        <f>STDEV(AG61:AG62)</f>
        <v>0.44994681129718905</v>
      </c>
      <c r="AK62">
        <v>33</v>
      </c>
      <c r="AL62">
        <v>0</v>
      </c>
      <c r="AM62">
        <v>0</v>
      </c>
      <c r="AN62">
        <v>0</v>
      </c>
    </row>
    <row r="63" spans="1:40" customFormat="1" x14ac:dyDescent="0.25">
      <c r="A63">
        <v>5783</v>
      </c>
      <c r="B63" t="s">
        <v>164</v>
      </c>
      <c r="C63" t="s">
        <v>48</v>
      </c>
      <c r="D63" t="s">
        <v>242</v>
      </c>
      <c r="E63" t="s">
        <v>246</v>
      </c>
      <c r="F63">
        <v>13.621974021129599</v>
      </c>
      <c r="G63">
        <v>13.530028755821</v>
      </c>
      <c r="H63">
        <v>3.3907187691780199E-3</v>
      </c>
      <c r="I63">
        <v>26.340356705685799</v>
      </c>
      <c r="J63">
        <v>25.999423388733302</v>
      </c>
      <c r="K63">
        <v>1.2942832862516201E-3</v>
      </c>
      <c r="L63">
        <v>-0.19766679343016899</v>
      </c>
      <c r="M63">
        <v>3.3499167119415301E-3</v>
      </c>
      <c r="N63">
        <v>3.28810652393314</v>
      </c>
      <c r="O63">
        <v>3.3561504198541601E-3</v>
      </c>
      <c r="P63">
        <v>5.9201771103457803</v>
      </c>
      <c r="Q63">
        <v>1.2685320849279301E-3</v>
      </c>
      <c r="R63">
        <v>6.7606038924740401</v>
      </c>
      <c r="S63">
        <v>0.14660031609969601</v>
      </c>
      <c r="T63">
        <v>449.32717581551401</v>
      </c>
      <c r="U63">
        <v>0.106741285783059</v>
      </c>
      <c r="V63" s="14">
        <v>45832.674363425926</v>
      </c>
      <c r="W63">
        <v>2.5</v>
      </c>
      <c r="X63">
        <v>6.2201209545563897E-3</v>
      </c>
      <c r="Y63">
        <v>8.5606163140678707E-3</v>
      </c>
      <c r="Z63" s="44">
        <f>((((N63/1000)+1)/(([1]SMOW!$Z$4/1000)+1))-1)*1000</f>
        <v>13.766629149052134</v>
      </c>
      <c r="AA63" s="44">
        <f>((((P63/1000)+1)/(([1]SMOW!$AA$4/1000)+1))-1)*1000</f>
        <v>26.557513506902719</v>
      </c>
      <c r="AB63" s="44">
        <f>Z63*[1]SMOW!$AN$6</f>
        <v>14.193605082217147</v>
      </c>
      <c r="AC63" s="44">
        <f>AA63*[1]SMOW!$AN$12</f>
        <v>27.349445365889522</v>
      </c>
      <c r="AD63" s="44">
        <f t="shared" ref="AD63:AD65" si="130">LN((AB63/1000)+1)*1000</f>
        <v>14.093818977535173</v>
      </c>
      <c r="AE63" s="44">
        <f t="shared" ref="AE63:AE65" si="131">LN((AC63/1000)+1)*1000</f>
        <v>26.982131461039689</v>
      </c>
      <c r="AF63" s="44">
        <f>(AD63-[1]SMOW!AN$14*AE63)</f>
        <v>-0.15274643389378362</v>
      </c>
      <c r="AG63" s="45">
        <f t="shared" ref="AG63:AG65" si="132">AF63*1000</f>
        <v>-152.7464338937836</v>
      </c>
      <c r="AK63">
        <v>33</v>
      </c>
      <c r="AL63">
        <v>0</v>
      </c>
      <c r="AM63">
        <v>0</v>
      </c>
      <c r="AN63">
        <v>0</v>
      </c>
    </row>
    <row r="64" spans="1:40" customFormat="1" x14ac:dyDescent="0.25">
      <c r="A64">
        <v>5784</v>
      </c>
      <c r="B64" t="s">
        <v>164</v>
      </c>
      <c r="C64" t="s">
        <v>48</v>
      </c>
      <c r="D64" t="s">
        <v>103</v>
      </c>
      <c r="E64" t="s">
        <v>247</v>
      </c>
      <c r="F64">
        <v>14.5640411795452</v>
      </c>
      <c r="G64">
        <v>14.459003987535599</v>
      </c>
      <c r="H64">
        <v>2.8924880982153902E-3</v>
      </c>
      <c r="I64">
        <v>28.112052390007801</v>
      </c>
      <c r="J64">
        <v>27.7241614258703</v>
      </c>
      <c r="K64">
        <v>1.58555663087924E-3</v>
      </c>
      <c r="L64">
        <v>-0.17935324532389599</v>
      </c>
      <c r="M64">
        <v>2.7162110418592401E-3</v>
      </c>
      <c r="N64">
        <v>4.22056931559458</v>
      </c>
      <c r="O64">
        <v>2.8629992063913799E-3</v>
      </c>
      <c r="P64">
        <v>7.6566229442397198</v>
      </c>
      <c r="Q64">
        <v>1.55401022334648E-3</v>
      </c>
      <c r="R64">
        <v>9.2714152884188206</v>
      </c>
      <c r="S64">
        <v>0.13758325165056501</v>
      </c>
      <c r="T64">
        <v>334.71594624863297</v>
      </c>
      <c r="U64">
        <v>7.3696927776128698E-2</v>
      </c>
      <c r="V64" s="14">
        <v>45832.818749999999</v>
      </c>
      <c r="W64">
        <v>2.5</v>
      </c>
      <c r="X64">
        <v>3.0132034968950502E-3</v>
      </c>
      <c r="Y64">
        <v>1.78441820188085E-3</v>
      </c>
      <c r="Z64" s="44">
        <f>((((N64/1000)+1)/(([1]SMOW!$Z$4/1000)+1))-1)*1000</f>
        <v>14.708830750927548</v>
      </c>
      <c r="AA64" s="44">
        <f>((((P64/1000)+1)/(([1]SMOW!$AA$4/1000)+1))-1)*1000</f>
        <v>28.329584052999344</v>
      </c>
      <c r="AB64" s="44">
        <f>Z64*[1]SMOW!$AN$6</f>
        <v>15.165029335755117</v>
      </c>
      <c r="AC64" s="44">
        <f>AA64*[1]SMOW!$AN$12</f>
        <v>29.174358175305013</v>
      </c>
      <c r="AD64" s="44">
        <f t="shared" si="130"/>
        <v>15.051189755927734</v>
      </c>
      <c r="AE64" s="44">
        <f t="shared" si="131"/>
        <v>28.756886788719935</v>
      </c>
      <c r="AF64" s="44">
        <f>(AD64-[1]SMOW!AN$14*AE64)</f>
        <v>-0.13244646851639352</v>
      </c>
      <c r="AG64" s="45">
        <f t="shared" si="132"/>
        <v>-132.44646851639351</v>
      </c>
      <c r="AK64">
        <v>33</v>
      </c>
      <c r="AL64">
        <v>0</v>
      </c>
      <c r="AM64">
        <v>0</v>
      </c>
      <c r="AN64">
        <v>0</v>
      </c>
    </row>
    <row r="65" spans="1:40" customFormat="1" x14ac:dyDescent="0.25">
      <c r="A65">
        <v>5785</v>
      </c>
      <c r="B65" t="s">
        <v>214</v>
      </c>
      <c r="C65" t="s">
        <v>48</v>
      </c>
      <c r="D65" t="s">
        <v>103</v>
      </c>
      <c r="E65" t="s">
        <v>248</v>
      </c>
      <c r="F65">
        <v>14.318200806400201</v>
      </c>
      <c r="G65">
        <v>14.2166631626607</v>
      </c>
      <c r="H65">
        <v>3.8465717824425899E-3</v>
      </c>
      <c r="I65">
        <v>27.632455776963798</v>
      </c>
      <c r="J65">
        <v>27.257569772773302</v>
      </c>
      <c r="K65">
        <v>1.45409690501541E-3</v>
      </c>
      <c r="L65">
        <v>-0.175333677363602</v>
      </c>
      <c r="M65">
        <v>3.9855017957582898E-3</v>
      </c>
      <c r="N65">
        <v>3.97723528298551</v>
      </c>
      <c r="O65">
        <v>3.8073560154837302E-3</v>
      </c>
      <c r="P65">
        <v>7.1865684376789103</v>
      </c>
      <c r="Q65">
        <v>1.4251660345135999E-3</v>
      </c>
      <c r="R65">
        <v>8.8059781344183499</v>
      </c>
      <c r="S65">
        <v>0.14956924895533499</v>
      </c>
      <c r="T65">
        <v>338.54557375088302</v>
      </c>
      <c r="U65">
        <v>8.1184433774818196E-2</v>
      </c>
      <c r="V65" s="14">
        <v>45832.94630787037</v>
      </c>
      <c r="W65">
        <v>2.5</v>
      </c>
      <c r="X65">
        <v>5.6575159380194001E-2</v>
      </c>
      <c r="Y65">
        <v>6.3197065923712201E-2</v>
      </c>
      <c r="Z65" s="44">
        <f>((((N65/1000)+1)/(([1]SMOW!$Z$4/1000)+1))-1)*1000</f>
        <v>14.462955293627289</v>
      </c>
      <c r="AA65" s="44">
        <f>((((P65/1000)+1)/(([1]SMOW!$AA$4/1000)+1))-1)*1000</f>
        <v>27.849885965171019</v>
      </c>
      <c r="AB65" s="44">
        <f>Z65*[1]SMOW!$AN$6</f>
        <v>14.911527980953988</v>
      </c>
      <c r="AC65" s="44">
        <f>AA65*[1]SMOW!$AN$12</f>
        <v>28.680355728811953</v>
      </c>
      <c r="AD65" s="44">
        <f t="shared" si="130"/>
        <v>14.801444143916164</v>
      </c>
      <c r="AE65" s="44">
        <f t="shared" si="131"/>
        <v>28.27677276255028</v>
      </c>
      <c r="AF65" s="44">
        <f>(AD65-[1]SMOW!AN$14*AE65)</f>
        <v>-0.12869187471038401</v>
      </c>
      <c r="AG65" s="45">
        <f t="shared" si="132"/>
        <v>-128.69187471038401</v>
      </c>
      <c r="AH65" s="2">
        <f>AVERAGE(AG64:AG65)</f>
        <v>-130.56917161338876</v>
      </c>
      <c r="AI65">
        <f>STDEV(AG64:AG65)</f>
        <v>2.6548987408303231</v>
      </c>
      <c r="AK65">
        <v>33</v>
      </c>
      <c r="AL65">
        <v>0</v>
      </c>
      <c r="AM65">
        <v>0</v>
      </c>
      <c r="AN65">
        <v>0</v>
      </c>
    </row>
    <row r="66" spans="1:40" customFormat="1" x14ac:dyDescent="0.25">
      <c r="A66">
        <v>5786</v>
      </c>
      <c r="B66" t="s">
        <v>164</v>
      </c>
      <c r="C66" t="s">
        <v>63</v>
      </c>
      <c r="D66" t="s">
        <v>98</v>
      </c>
      <c r="E66" t="s">
        <v>249</v>
      </c>
      <c r="F66">
        <v>16.4033807412276</v>
      </c>
      <c r="G66">
        <v>16.270298298445098</v>
      </c>
      <c r="H66">
        <v>4.3157897897751598E-3</v>
      </c>
      <c r="I66">
        <v>31.7151200601947</v>
      </c>
      <c r="J66">
        <v>31.2225824458198</v>
      </c>
      <c r="K66">
        <v>1.6915123234901501E-3</v>
      </c>
      <c r="L66">
        <v>-0.21522523294778001</v>
      </c>
      <c r="M66">
        <v>4.1570354507933904E-3</v>
      </c>
      <c r="N66">
        <v>6.0411568259206501</v>
      </c>
      <c r="O66">
        <v>4.2717903491788396E-3</v>
      </c>
      <c r="P66">
        <v>11.188003587371</v>
      </c>
      <c r="Q66">
        <v>1.65785780994731E-3</v>
      </c>
      <c r="R66">
        <v>14.8773415666879</v>
      </c>
      <c r="S66">
        <v>0.13543814915112801</v>
      </c>
      <c r="T66">
        <v>326.244214341808</v>
      </c>
      <c r="U66">
        <v>9.3921903453326197E-2</v>
      </c>
      <c r="V66" s="14">
        <v>45833.570370370369</v>
      </c>
      <c r="W66">
        <v>2.5</v>
      </c>
      <c r="X66">
        <v>2.55638107696168E-3</v>
      </c>
      <c r="Y66">
        <v>3.6029281415058401E-3</v>
      </c>
      <c r="Z66" s="44">
        <f>((((N66/1000)+1)/(([1]SMOW!$Z$4/1000)+1))-1)*1000</f>
        <v>16.54843280682039</v>
      </c>
      <c r="AA66" s="44">
        <f>((((P66/1000)+1)/(([1]SMOW!$AA$4/1000)+1))-1)*1000</f>
        <v>31.933414073263222</v>
      </c>
      <c r="AB66" s="44">
        <f>Z66*[1]SMOW!$AN$6</f>
        <v>17.061687174582389</v>
      </c>
      <c r="AC66" s="44">
        <f>AA66*[1]SMOW!$AN$12</f>
        <v>32.885652616388192</v>
      </c>
      <c r="AD66" s="44">
        <f t="shared" ref="AD66" si="133">LN((AB66/1000)+1)*1000</f>
        <v>16.917771249125629</v>
      </c>
      <c r="AE66" s="44">
        <f t="shared" ref="AE66" si="134">LN((AC66/1000)+1)*1000</f>
        <v>32.356489544190474</v>
      </c>
      <c r="AF66" s="44">
        <f>(AD66-[1]SMOW!AN$14*AE66)</f>
        <v>-0.16645523020694242</v>
      </c>
      <c r="AG66" s="45">
        <f t="shared" ref="AG66" si="135">AF66*1000</f>
        <v>-166.45523020694242</v>
      </c>
      <c r="AK66">
        <v>33</v>
      </c>
      <c r="AL66">
        <v>0</v>
      </c>
      <c r="AM66">
        <v>0</v>
      </c>
      <c r="AN66">
        <v>0</v>
      </c>
    </row>
    <row r="67" spans="1:40" customFormat="1" x14ac:dyDescent="0.25">
      <c r="A67">
        <v>5787</v>
      </c>
      <c r="B67" t="s">
        <v>214</v>
      </c>
      <c r="C67" t="s">
        <v>63</v>
      </c>
      <c r="D67" t="s">
        <v>98</v>
      </c>
      <c r="E67" t="s">
        <v>250</v>
      </c>
      <c r="F67">
        <v>16.755734755293901</v>
      </c>
      <c r="G67">
        <v>16.616905538638601</v>
      </c>
      <c r="H67">
        <v>5.3069744076891003E-3</v>
      </c>
      <c r="I67">
        <v>32.385902428068597</v>
      </c>
      <c r="J67">
        <v>31.8725335429254</v>
      </c>
      <c r="K67">
        <v>2.10330789381393E-3</v>
      </c>
      <c r="L67">
        <v>-0.21179217202599701</v>
      </c>
      <c r="M67">
        <v>5.1799240631136799E-3</v>
      </c>
      <c r="N67">
        <v>6.3899185937779999</v>
      </c>
      <c r="O67">
        <v>5.2528698482516697E-3</v>
      </c>
      <c r="P67">
        <v>11.845439996146901</v>
      </c>
      <c r="Q67">
        <v>2.0614602507241799E-3</v>
      </c>
      <c r="R67">
        <v>15.9731936795644</v>
      </c>
      <c r="S67">
        <v>0.118848796831584</v>
      </c>
      <c r="T67">
        <v>331.53343466964799</v>
      </c>
      <c r="U67">
        <v>6.6239335251160603E-2</v>
      </c>
      <c r="V67" s="14">
        <v>45833.771284722221</v>
      </c>
      <c r="W67">
        <v>2.5</v>
      </c>
      <c r="X67">
        <v>2.9508866553498701E-3</v>
      </c>
      <c r="Y67">
        <v>5.6565616511437397E-3</v>
      </c>
      <c r="Z67" s="44">
        <f>((((N67/1000)+1)/(([1]SMOW!$Z$4/1000)+1))-1)*1000</f>
        <v>16.900837105722655</v>
      </c>
      <c r="AA67" s="44">
        <f>((((P67/1000)+1)/(([1]SMOW!$AA$4/1000)+1))-1)*1000</f>
        <v>32.604338367694382</v>
      </c>
      <c r="AB67" s="44">
        <f>Z67*[1]SMOW!$AN$6</f>
        <v>17.42502139341974</v>
      </c>
      <c r="AC67" s="44">
        <f>AA67*[1]SMOW!$AN$12</f>
        <v>33.576583539963686</v>
      </c>
      <c r="AD67" s="44">
        <f t="shared" ref="AD67" si="136">LN((AB67/1000)+1)*1000</f>
        <v>17.274946571205557</v>
      </c>
      <c r="AE67" s="44">
        <f t="shared" ref="AE67" si="137">LN((AC67/1000)+1)*1000</f>
        <v>33.025198545723299</v>
      </c>
      <c r="AF67" s="44">
        <f>(AD67-[1]SMOW!AN$14*AE67)</f>
        <v>-0.16235826093634387</v>
      </c>
      <c r="AG67" s="45">
        <f t="shared" ref="AG67" si="138">AF67*1000</f>
        <v>-162.35826093634387</v>
      </c>
      <c r="AK67">
        <v>33</v>
      </c>
      <c r="AL67">
        <v>0</v>
      </c>
      <c r="AM67">
        <v>0</v>
      </c>
      <c r="AN67">
        <v>0</v>
      </c>
    </row>
    <row r="68" spans="1:40" customFormat="1" x14ac:dyDescent="0.25">
      <c r="V68" s="14"/>
      <c r="X68" s="66"/>
      <c r="Y68" s="66"/>
      <c r="Z68" s="44"/>
      <c r="AA68" s="44"/>
      <c r="AB68" s="44"/>
      <c r="AC68" s="44"/>
      <c r="AD68" s="44"/>
      <c r="AE68" s="44"/>
      <c r="AF68" s="44"/>
      <c r="AG68" s="45"/>
    </row>
    <row r="69" spans="1:40" customFormat="1" x14ac:dyDescent="0.25">
      <c r="V69" s="14"/>
      <c r="Z69" s="44"/>
      <c r="AA69" s="44"/>
      <c r="AB69" s="44"/>
      <c r="AC69" s="44"/>
      <c r="AD69" s="44"/>
      <c r="AE69" s="44"/>
      <c r="AF69" s="44"/>
      <c r="AG69" s="45"/>
      <c r="AH69" s="2"/>
    </row>
    <row r="70" spans="1:40" customFormat="1" x14ac:dyDescent="0.25">
      <c r="V70" s="14"/>
      <c r="Z70" s="44"/>
      <c r="AA70" s="44"/>
      <c r="AB70" s="44"/>
      <c r="AC70" s="44"/>
      <c r="AD70" s="44"/>
      <c r="AE70" s="44"/>
      <c r="AF70" s="44"/>
      <c r="AG70" s="45"/>
    </row>
    <row r="71" spans="1:40" customFormat="1" x14ac:dyDescent="0.25">
      <c r="V71" s="14"/>
      <c r="Z71" s="44"/>
      <c r="AA71" s="44"/>
      <c r="AB71" s="44"/>
      <c r="AC71" s="44"/>
      <c r="AD71" s="44"/>
      <c r="AE71" s="44"/>
      <c r="AF71" s="44"/>
      <c r="AG71" s="45"/>
    </row>
    <row r="72" spans="1:40" customFormat="1" x14ac:dyDescent="0.25">
      <c r="V72" s="14"/>
      <c r="Z72" s="44"/>
      <c r="AA72" s="44"/>
      <c r="AB72" s="44"/>
      <c r="AC72" s="44"/>
      <c r="AD72" s="44"/>
      <c r="AE72" s="44"/>
      <c r="AF72" s="44"/>
      <c r="AG72" s="45"/>
      <c r="AH72" s="2"/>
    </row>
    <row r="73" spans="1:40" customFormat="1" x14ac:dyDescent="0.25">
      <c r="V73" s="14"/>
      <c r="Z73" s="44"/>
      <c r="AA73" s="44"/>
      <c r="AB73" s="44"/>
      <c r="AC73" s="44"/>
      <c r="AD73" s="44"/>
      <c r="AE73" s="44"/>
      <c r="AF73" s="44"/>
      <c r="AG73" s="45"/>
    </row>
    <row r="74" spans="1:40" customFormat="1" x14ac:dyDescent="0.25">
      <c r="V74" s="14"/>
      <c r="Y74" s="66"/>
      <c r="Z74" s="44"/>
      <c r="AA74" s="44"/>
      <c r="AB74" s="44"/>
      <c r="AC74" s="44"/>
      <c r="AD74" s="44"/>
      <c r="AE74" s="44"/>
      <c r="AF74" s="44"/>
      <c r="AG74" s="45"/>
    </row>
    <row r="75" spans="1:40" customFormat="1" x14ac:dyDescent="0.25">
      <c r="V75" s="14"/>
      <c r="Z75" s="44"/>
      <c r="AA75" s="44"/>
      <c r="AB75" s="44"/>
      <c r="AC75" s="44"/>
      <c r="AD75" s="44"/>
      <c r="AE75" s="44"/>
      <c r="AF75" s="44"/>
      <c r="AG75" s="45"/>
      <c r="AH75" s="2"/>
    </row>
    <row r="76" spans="1:40" customFormat="1" x14ac:dyDescent="0.25">
      <c r="V76" s="14"/>
      <c r="Z76" s="44"/>
      <c r="AA76" s="44"/>
      <c r="AB76" s="44"/>
      <c r="AC76" s="44"/>
      <c r="AD76" s="44"/>
      <c r="AE76" s="44"/>
      <c r="AF76" s="44"/>
      <c r="AG76" s="45"/>
    </row>
    <row r="77" spans="1:40" customFormat="1" x14ac:dyDescent="0.25">
      <c r="V77" s="14"/>
      <c r="Z77" s="44"/>
      <c r="AA77" s="44"/>
      <c r="AB77" s="44"/>
      <c r="AC77" s="44"/>
      <c r="AD77" s="44"/>
      <c r="AE77" s="44"/>
      <c r="AF77" s="44"/>
      <c r="AG77" s="45"/>
    </row>
    <row r="78" spans="1:40" customFormat="1" x14ac:dyDescent="0.25">
      <c r="V78" s="14"/>
      <c r="Z78" s="44"/>
      <c r="AA78" s="44"/>
      <c r="AB78" s="44"/>
      <c r="AC78" s="44"/>
      <c r="AD78" s="44"/>
      <c r="AE78" s="44"/>
      <c r="AF78" s="44"/>
      <c r="AG78" s="45"/>
      <c r="AH78" s="2"/>
    </row>
    <row r="79" spans="1:40" customFormat="1" x14ac:dyDescent="0.25">
      <c r="V79" s="14"/>
      <c r="Z79" s="44"/>
      <c r="AA79" s="44"/>
      <c r="AB79" s="44"/>
      <c r="AC79" s="44"/>
      <c r="AD79" s="44"/>
      <c r="AE79" s="44"/>
      <c r="AF79" s="44"/>
      <c r="AG79" s="45"/>
    </row>
    <row r="80" spans="1:40" customFormat="1" x14ac:dyDescent="0.25">
      <c r="V80" s="14"/>
      <c r="Z80" s="44"/>
      <c r="AA80" s="44"/>
      <c r="AB80" s="44"/>
      <c r="AC80" s="44"/>
      <c r="AD80" s="44"/>
      <c r="AE80" s="44"/>
      <c r="AF80" s="44"/>
      <c r="AG80" s="45"/>
    </row>
    <row r="81" spans="22:34" customFormat="1" x14ac:dyDescent="0.25">
      <c r="V81" s="14"/>
      <c r="Z81" s="44"/>
      <c r="AA81" s="44"/>
      <c r="AB81" s="44"/>
      <c r="AC81" s="44"/>
      <c r="AD81" s="44"/>
      <c r="AE81" s="44"/>
      <c r="AF81" s="44"/>
      <c r="AG81" s="45"/>
      <c r="AH81" s="2"/>
    </row>
    <row r="82" spans="22:34" customFormat="1" x14ac:dyDescent="0.25">
      <c r="V82" s="14"/>
      <c r="Z82" s="44"/>
      <c r="AA82" s="44"/>
      <c r="AB82" s="44"/>
      <c r="AC82" s="44"/>
      <c r="AD82" s="44"/>
      <c r="AE82" s="44"/>
      <c r="AF82" s="44"/>
      <c r="AG82" s="45"/>
    </row>
    <row r="83" spans="22:34" customFormat="1" x14ac:dyDescent="0.25">
      <c r="V83" s="14"/>
      <c r="Z83" s="44"/>
      <c r="AA83" s="44"/>
      <c r="AB83" s="44"/>
      <c r="AC83" s="44"/>
      <c r="AD83" s="44"/>
      <c r="AE83" s="44"/>
      <c r="AF83" s="44"/>
      <c r="AG83" s="45"/>
    </row>
    <row r="84" spans="22:34" customFormat="1" x14ac:dyDescent="0.25">
      <c r="V84" s="14"/>
      <c r="Z84" s="44"/>
      <c r="AA84" s="44"/>
      <c r="AB84" s="44"/>
      <c r="AC84" s="44"/>
      <c r="AD84" s="44"/>
      <c r="AE84" s="44"/>
      <c r="AF84" s="44"/>
      <c r="AG84" s="45"/>
      <c r="AH84" s="2"/>
    </row>
    <row r="85" spans="22:34" customFormat="1" x14ac:dyDescent="0.25">
      <c r="V85" s="14"/>
      <c r="Z85" s="44"/>
      <c r="AA85" s="44"/>
      <c r="AB85" s="44"/>
      <c r="AC85" s="44"/>
      <c r="AD85" s="44"/>
      <c r="AE85" s="44"/>
      <c r="AF85" s="44"/>
      <c r="AG85" s="45"/>
    </row>
    <row r="86" spans="22:34" customFormat="1" x14ac:dyDescent="0.25">
      <c r="V86" s="14"/>
      <c r="Z86" s="44"/>
      <c r="AA86" s="44"/>
      <c r="AB86" s="44"/>
      <c r="AC86" s="44"/>
      <c r="AD86" s="44"/>
      <c r="AE86" s="44"/>
      <c r="AF86" s="44"/>
      <c r="AG86" s="45"/>
    </row>
    <row r="87" spans="22:34" customFormat="1" x14ac:dyDescent="0.25">
      <c r="V87" s="14"/>
      <c r="Z87" s="44"/>
      <c r="AA87" s="44"/>
      <c r="AB87" s="44"/>
      <c r="AC87" s="44"/>
      <c r="AD87" s="44"/>
      <c r="AE87" s="44"/>
      <c r="AF87" s="44"/>
      <c r="AG87" s="45"/>
      <c r="AH87" s="2"/>
    </row>
    <row r="88" spans="22:34" customFormat="1" x14ac:dyDescent="0.25">
      <c r="V88" s="14"/>
      <c r="Z88" s="44"/>
      <c r="AA88" s="44"/>
      <c r="AB88" s="44"/>
      <c r="AC88" s="44"/>
      <c r="AD88" s="44"/>
      <c r="AE88" s="44"/>
      <c r="AF88" s="44"/>
      <c r="AG88" s="45"/>
    </row>
    <row r="89" spans="22:34" customFormat="1" x14ac:dyDescent="0.25">
      <c r="V89" s="14"/>
      <c r="Z89" s="44"/>
      <c r="AA89" s="44"/>
      <c r="AB89" s="44"/>
      <c r="AC89" s="44"/>
      <c r="AD89" s="44"/>
      <c r="AE89" s="44"/>
      <c r="AF89" s="44"/>
      <c r="AG89" s="45"/>
    </row>
    <row r="90" spans="22:34" customFormat="1" x14ac:dyDescent="0.25">
      <c r="V90" s="14"/>
      <c r="Z90" s="44"/>
      <c r="AA90" s="44"/>
      <c r="AB90" s="44"/>
      <c r="AC90" s="44"/>
      <c r="AD90" s="44"/>
      <c r="AE90" s="44"/>
      <c r="AF90" s="44"/>
      <c r="AG90" s="45"/>
      <c r="AH90" s="2"/>
    </row>
    <row r="91" spans="22:34" customFormat="1" x14ac:dyDescent="0.25">
      <c r="V91" s="14"/>
      <c r="Z91" s="44"/>
      <c r="AA91" s="44"/>
      <c r="AB91" s="44"/>
      <c r="AC91" s="44"/>
      <c r="AD91" s="44"/>
      <c r="AE91" s="44"/>
      <c r="AF91" s="44"/>
      <c r="AG91" s="45"/>
    </row>
    <row r="92" spans="22:34" customFormat="1" x14ac:dyDescent="0.25">
      <c r="V92" s="14"/>
      <c r="Z92" s="44"/>
      <c r="AA92" s="44"/>
      <c r="AB92" s="44"/>
      <c r="AC92" s="44"/>
      <c r="AD92" s="44"/>
      <c r="AE92" s="44"/>
      <c r="AF92" s="44"/>
      <c r="AG92" s="45"/>
    </row>
    <row r="93" spans="22:34" customFormat="1" x14ac:dyDescent="0.25">
      <c r="V93" s="14"/>
      <c r="Z93" s="44"/>
      <c r="AA93" s="44"/>
      <c r="AB93" s="44"/>
      <c r="AC93" s="44"/>
      <c r="AD93" s="44"/>
      <c r="AE93" s="44"/>
      <c r="AF93" s="44"/>
      <c r="AG93" s="45"/>
      <c r="AH93" s="2"/>
    </row>
    <row r="94" spans="22:34" customFormat="1" x14ac:dyDescent="0.25">
      <c r="V94" s="14"/>
      <c r="Z94" s="44"/>
      <c r="AA94" s="44"/>
      <c r="AB94" s="44"/>
      <c r="AC94" s="44"/>
      <c r="AD94" s="44"/>
      <c r="AE94" s="44"/>
      <c r="AF94" s="44"/>
      <c r="AG94" s="45"/>
    </row>
    <row r="95" spans="22:34" customFormat="1" x14ac:dyDescent="0.25">
      <c r="V95" s="14"/>
      <c r="Z95" s="44"/>
      <c r="AA95" s="44"/>
      <c r="AB95" s="44"/>
      <c r="AC95" s="44"/>
      <c r="AD95" s="44"/>
      <c r="AE95" s="44"/>
      <c r="AF95" s="44"/>
      <c r="AG95" s="45"/>
    </row>
    <row r="96" spans="22:34" customFormat="1" x14ac:dyDescent="0.25">
      <c r="V96" s="14"/>
      <c r="Z96" s="44"/>
      <c r="AA96" s="44"/>
      <c r="AB96" s="44"/>
      <c r="AC96" s="44"/>
      <c r="AD96" s="44"/>
      <c r="AE96" s="44"/>
      <c r="AF96" s="44"/>
      <c r="AG96" s="45"/>
      <c r="AH96" s="2"/>
    </row>
    <row r="97" spans="22:34" customFormat="1" x14ac:dyDescent="0.25">
      <c r="V97" s="14"/>
      <c r="Z97" s="44"/>
      <c r="AA97" s="44"/>
      <c r="AB97" s="44"/>
      <c r="AC97" s="44"/>
      <c r="AD97" s="44"/>
      <c r="AE97" s="44"/>
      <c r="AF97" s="44"/>
      <c r="AG97" s="45"/>
    </row>
    <row r="98" spans="22:34" customFormat="1" x14ac:dyDescent="0.25">
      <c r="V98" s="14"/>
      <c r="Z98" s="44"/>
      <c r="AA98" s="44"/>
      <c r="AB98" s="44"/>
      <c r="AC98" s="44"/>
      <c r="AD98" s="44"/>
      <c r="AE98" s="44"/>
      <c r="AF98" s="44"/>
      <c r="AG98" s="45"/>
    </row>
    <row r="99" spans="22:34" customFormat="1" x14ac:dyDescent="0.25">
      <c r="V99" s="14"/>
      <c r="Z99" s="44"/>
      <c r="AA99" s="44"/>
      <c r="AB99" s="44"/>
      <c r="AC99" s="44"/>
      <c r="AD99" s="44"/>
      <c r="AE99" s="44"/>
      <c r="AF99" s="44"/>
      <c r="AG99" s="45"/>
      <c r="AH99" s="2"/>
    </row>
    <row r="100" spans="22:34" customFormat="1" x14ac:dyDescent="0.25">
      <c r="V100" s="14"/>
      <c r="Z100" s="44"/>
      <c r="AA100" s="44"/>
      <c r="AB100" s="44"/>
      <c r="AC100" s="44"/>
      <c r="AD100" s="44"/>
      <c r="AE100" s="44"/>
      <c r="AF100" s="44"/>
      <c r="AG100" s="45"/>
    </row>
    <row r="101" spans="22:34" customFormat="1" x14ac:dyDescent="0.25">
      <c r="V101" s="14"/>
      <c r="X101" s="66"/>
      <c r="Z101" s="44"/>
      <c r="AA101" s="44"/>
      <c r="AB101" s="44"/>
      <c r="AC101" s="44"/>
      <c r="AD101" s="44"/>
      <c r="AE101" s="44"/>
      <c r="AF101" s="44"/>
      <c r="AG101" s="45"/>
    </row>
    <row r="102" spans="22:34" customFormat="1" x14ac:dyDescent="0.25">
      <c r="V102" s="14"/>
      <c r="Z102" s="44"/>
      <c r="AA102" s="44"/>
      <c r="AB102" s="44"/>
      <c r="AC102" s="44"/>
      <c r="AD102" s="44"/>
      <c r="AE102" s="44"/>
      <c r="AF102" s="44"/>
      <c r="AG102" s="45"/>
    </row>
    <row r="103" spans="22:34" customFormat="1" x14ac:dyDescent="0.25">
      <c r="V103" s="14"/>
      <c r="Z103" s="44"/>
      <c r="AA103" s="44"/>
      <c r="AB103" s="44"/>
      <c r="AC103" s="44"/>
      <c r="AD103" s="44"/>
      <c r="AE103" s="44"/>
      <c r="AF103" s="44"/>
      <c r="AG103" s="45"/>
      <c r="AH103" s="2"/>
    </row>
    <row r="104" spans="22:34" customFormat="1" x14ac:dyDescent="0.25">
      <c r="V104" s="14"/>
      <c r="Z104" s="44"/>
      <c r="AA104" s="44"/>
      <c r="AB104" s="44"/>
      <c r="AC104" s="44"/>
      <c r="AD104" s="44"/>
      <c r="AE104" s="44"/>
      <c r="AF104" s="44"/>
      <c r="AG104" s="45"/>
    </row>
    <row r="105" spans="22:34" customFormat="1" x14ac:dyDescent="0.25">
      <c r="V105" s="14"/>
      <c r="Z105" s="44"/>
      <c r="AA105" s="44"/>
      <c r="AB105" s="44"/>
      <c r="AC105" s="44"/>
      <c r="AD105" s="44"/>
      <c r="AE105" s="44"/>
      <c r="AF105" s="44"/>
      <c r="AG105" s="45"/>
    </row>
    <row r="106" spans="22:34" customFormat="1" x14ac:dyDescent="0.25">
      <c r="V106" s="14"/>
      <c r="Z106" s="44"/>
      <c r="AA106" s="44"/>
      <c r="AB106" s="44"/>
      <c r="AC106" s="44"/>
      <c r="AD106" s="44"/>
      <c r="AE106" s="44"/>
      <c r="AF106" s="44"/>
      <c r="AG106" s="45"/>
      <c r="AH106" s="2"/>
    </row>
    <row r="107" spans="22:34" customFormat="1" x14ac:dyDescent="0.25">
      <c r="V107" s="14"/>
      <c r="Z107" s="44"/>
      <c r="AA107" s="44"/>
      <c r="AB107" s="44"/>
      <c r="AC107" s="44"/>
      <c r="AD107" s="44"/>
      <c r="AE107" s="44"/>
      <c r="AF107" s="44"/>
      <c r="AG107" s="45"/>
    </row>
    <row r="108" spans="22:34" customFormat="1" x14ac:dyDescent="0.25">
      <c r="V108" s="14"/>
      <c r="Y108" s="66"/>
      <c r="Z108" s="44"/>
      <c r="AA108" s="44"/>
      <c r="AB108" s="44"/>
      <c r="AC108" s="44"/>
      <c r="AD108" s="44"/>
      <c r="AE108" s="44"/>
      <c r="AF108" s="44"/>
      <c r="AG108" s="45"/>
    </row>
    <row r="109" spans="22:34" customFormat="1" x14ac:dyDescent="0.25">
      <c r="V109" s="14"/>
      <c r="Z109" s="44"/>
      <c r="AA109" s="44"/>
      <c r="AB109" s="44"/>
      <c r="AC109" s="44"/>
      <c r="AD109" s="44"/>
      <c r="AE109" s="44"/>
      <c r="AF109" s="44"/>
      <c r="AG109" s="45"/>
    </row>
    <row r="110" spans="22:34" customFormat="1" x14ac:dyDescent="0.25">
      <c r="V110" s="14"/>
      <c r="Z110" s="44"/>
      <c r="AA110" s="44"/>
      <c r="AB110" s="44"/>
      <c r="AC110" s="44"/>
      <c r="AD110" s="44"/>
      <c r="AE110" s="44"/>
      <c r="AF110" s="44"/>
      <c r="AG110" s="45"/>
    </row>
    <row r="111" spans="22:34" customFormat="1" x14ac:dyDescent="0.25">
      <c r="V111" s="14"/>
      <c r="Z111" s="44"/>
      <c r="AA111" s="44"/>
      <c r="AB111" s="44"/>
      <c r="AC111" s="44"/>
      <c r="AD111" s="44"/>
      <c r="AE111" s="44"/>
      <c r="AF111" s="44"/>
      <c r="AG111" s="45"/>
    </row>
    <row r="112" spans="22:34" customFormat="1" x14ac:dyDescent="0.25">
      <c r="V112" s="14"/>
      <c r="Z112" s="44"/>
      <c r="AA112" s="44"/>
      <c r="AB112" s="44"/>
      <c r="AC112" s="44"/>
      <c r="AD112" s="44"/>
      <c r="AE112" s="44"/>
      <c r="AF112" s="44"/>
      <c r="AG112" s="45"/>
    </row>
    <row r="113" spans="22:34" customFormat="1" x14ac:dyDescent="0.25">
      <c r="V113" s="14"/>
      <c r="Z113" s="44"/>
      <c r="AA113" s="44"/>
      <c r="AB113" s="44"/>
      <c r="AC113" s="44"/>
      <c r="AD113" s="44"/>
      <c r="AE113" s="44"/>
      <c r="AF113" s="44"/>
      <c r="AG113" s="45"/>
    </row>
    <row r="114" spans="22:34" customFormat="1" x14ac:dyDescent="0.25">
      <c r="V114" s="14"/>
      <c r="X114" s="66"/>
      <c r="Y114" s="66"/>
      <c r="Z114" s="44"/>
      <c r="AA114" s="44"/>
      <c r="AB114" s="44"/>
      <c r="AC114" s="44"/>
      <c r="AD114" s="44"/>
      <c r="AE114" s="44"/>
      <c r="AF114" s="44"/>
      <c r="AG114" s="45"/>
      <c r="AH114" s="2"/>
    </row>
    <row r="115" spans="22:34" customFormat="1" x14ac:dyDescent="0.25">
      <c r="V115" s="14"/>
      <c r="Z115" s="44"/>
      <c r="AA115" s="44"/>
      <c r="AB115" s="44"/>
      <c r="AC115" s="44"/>
      <c r="AD115" s="44"/>
      <c r="AE115" s="44"/>
      <c r="AF115" s="44"/>
      <c r="AG115" s="45"/>
    </row>
    <row r="116" spans="22:34" customFormat="1" x14ac:dyDescent="0.25">
      <c r="V116" s="14"/>
      <c r="Z116" s="44"/>
      <c r="AA116" s="44"/>
      <c r="AB116" s="44"/>
      <c r="AC116" s="44"/>
      <c r="AD116" s="44"/>
      <c r="AE116" s="44"/>
      <c r="AF116" s="44"/>
      <c r="AG116" s="45"/>
    </row>
    <row r="117" spans="22:34" customFormat="1" x14ac:dyDescent="0.25">
      <c r="V117" s="14"/>
      <c r="Z117" s="44"/>
      <c r="AA117" s="44"/>
      <c r="AB117" s="44"/>
      <c r="AC117" s="44"/>
      <c r="AD117" s="44"/>
      <c r="AE117" s="44"/>
      <c r="AF117" s="44"/>
      <c r="AG117" s="45"/>
    </row>
    <row r="118" spans="22:34" customFormat="1" x14ac:dyDescent="0.25">
      <c r="V118" s="14"/>
      <c r="Z118" s="44"/>
      <c r="AA118" s="44"/>
      <c r="AB118" s="44"/>
      <c r="AC118" s="44"/>
      <c r="AD118" s="44"/>
      <c r="AE118" s="44"/>
      <c r="AF118" s="44"/>
      <c r="AG118" s="45"/>
      <c r="AH118" s="2"/>
    </row>
    <row r="119" spans="22:34" customFormat="1" x14ac:dyDescent="0.25">
      <c r="V119" s="14"/>
      <c r="Z119" s="44"/>
      <c r="AA119" s="44"/>
      <c r="AB119" s="44"/>
      <c r="AC119" s="44"/>
      <c r="AD119" s="44"/>
      <c r="AE119" s="44"/>
      <c r="AF119" s="44"/>
      <c r="AG119" s="45"/>
    </row>
    <row r="120" spans="22:34" customFormat="1" x14ac:dyDescent="0.25">
      <c r="V120" s="14"/>
      <c r="Z120" s="44"/>
      <c r="AA120" s="44"/>
      <c r="AB120" s="44"/>
      <c r="AC120" s="44"/>
      <c r="AD120" s="44"/>
      <c r="AE120" s="44"/>
      <c r="AF120" s="44"/>
      <c r="AG120" s="45"/>
    </row>
    <row r="121" spans="22:34" customFormat="1" x14ac:dyDescent="0.25">
      <c r="V121" s="14"/>
      <c r="Z121" s="44"/>
      <c r="AA121" s="44"/>
      <c r="AB121" s="44"/>
      <c r="AC121" s="44"/>
      <c r="AD121" s="44"/>
      <c r="AE121" s="44"/>
      <c r="AF121" s="44"/>
      <c r="AG121" s="45"/>
      <c r="AH121" s="2"/>
    </row>
    <row r="122" spans="22:34" customFormat="1" x14ac:dyDescent="0.25">
      <c r="V122" s="14"/>
      <c r="Z122" s="44"/>
      <c r="AA122" s="44"/>
      <c r="AB122" s="44"/>
      <c r="AC122" s="44"/>
      <c r="AD122" s="44"/>
      <c r="AE122" s="44"/>
      <c r="AF122" s="44"/>
      <c r="AG122" s="45"/>
      <c r="AH122" s="2"/>
    </row>
    <row r="123" spans="22:34" customFormat="1" x14ac:dyDescent="0.25">
      <c r="V123" s="14"/>
      <c r="Z123" s="44"/>
      <c r="AA123" s="44"/>
      <c r="AB123" s="44"/>
      <c r="AC123" s="44"/>
      <c r="AD123" s="44"/>
      <c r="AE123" s="44"/>
      <c r="AF123" s="44"/>
      <c r="AG123" s="45"/>
      <c r="AH123" s="2"/>
    </row>
    <row r="124" spans="22:34" customFormat="1" x14ac:dyDescent="0.25">
      <c r="V124" s="14"/>
      <c r="Z124" s="44"/>
      <c r="AA124" s="44"/>
      <c r="AB124" s="44"/>
      <c r="AC124" s="44"/>
      <c r="AD124" s="44"/>
      <c r="AE124" s="44"/>
      <c r="AF124" s="44"/>
      <c r="AG124" s="45"/>
      <c r="AH124" s="2"/>
    </row>
    <row r="125" spans="22:34" customFormat="1" x14ac:dyDescent="0.25">
      <c r="V125" s="14"/>
      <c r="Z125" s="44"/>
      <c r="AA125" s="44"/>
      <c r="AB125" s="44"/>
      <c r="AC125" s="44"/>
      <c r="AD125" s="44"/>
      <c r="AE125" s="44"/>
      <c r="AF125" s="44"/>
      <c r="AG125" s="45"/>
      <c r="AH125" s="2"/>
    </row>
    <row r="126" spans="22:34" customFormat="1" x14ac:dyDescent="0.25">
      <c r="V126" s="14"/>
      <c r="Y126" s="66"/>
      <c r="Z126" s="44"/>
      <c r="AA126" s="44"/>
      <c r="AB126" s="44"/>
      <c r="AC126" s="44"/>
      <c r="AD126" s="44"/>
      <c r="AE126" s="44"/>
      <c r="AF126" s="44"/>
      <c r="AG126" s="45"/>
    </row>
    <row r="127" spans="22:34" customFormat="1" x14ac:dyDescent="0.25">
      <c r="V127" s="14"/>
      <c r="Z127" s="44"/>
      <c r="AA127" s="44"/>
      <c r="AB127" s="44"/>
      <c r="AC127" s="44"/>
      <c r="AD127" s="44"/>
      <c r="AE127" s="44"/>
      <c r="AF127" s="44"/>
      <c r="AG127" s="45"/>
      <c r="AH127" s="2"/>
    </row>
    <row r="128" spans="22:34" customFormat="1" x14ac:dyDescent="0.25">
      <c r="V128" s="14"/>
      <c r="Z128" s="44"/>
      <c r="AA128" s="44"/>
      <c r="AB128" s="44"/>
      <c r="AC128" s="44"/>
      <c r="AD128" s="44"/>
      <c r="AE128" s="44"/>
      <c r="AF128" s="44"/>
      <c r="AG128" s="45"/>
    </row>
    <row r="129" spans="22:35" customFormat="1" x14ac:dyDescent="0.25">
      <c r="V129" s="14"/>
      <c r="Z129" s="44"/>
      <c r="AA129" s="44"/>
      <c r="AB129" s="44"/>
      <c r="AC129" s="44"/>
      <c r="AD129" s="44"/>
      <c r="AE129" s="44"/>
      <c r="AF129" s="44"/>
      <c r="AG129" s="45"/>
      <c r="AH129" s="2"/>
      <c r="AI129" s="2"/>
    </row>
    <row r="130" spans="22:35" customFormat="1" x14ac:dyDescent="0.25">
      <c r="V130" s="14"/>
      <c r="Z130" s="44"/>
      <c r="AA130" s="44"/>
      <c r="AB130" s="44"/>
      <c r="AC130" s="44"/>
      <c r="AD130" s="44"/>
      <c r="AE130" s="44"/>
      <c r="AF130" s="44"/>
      <c r="AG130" s="45"/>
      <c r="AH130" s="2"/>
    </row>
    <row r="131" spans="22:35" customFormat="1" x14ac:dyDescent="0.25">
      <c r="V131" s="14"/>
      <c r="Z131" s="44"/>
      <c r="AA131" s="44"/>
      <c r="AB131" s="44"/>
      <c r="AC131" s="44"/>
      <c r="AD131" s="44"/>
      <c r="AE131" s="44"/>
      <c r="AF131" s="44"/>
      <c r="AG131" s="45"/>
    </row>
    <row r="132" spans="22:35" customFormat="1" x14ac:dyDescent="0.25">
      <c r="V132" s="14"/>
      <c r="X132" s="66"/>
      <c r="Z132" s="44"/>
      <c r="AA132" s="44"/>
      <c r="AB132" s="44"/>
      <c r="AC132" s="44"/>
      <c r="AD132" s="44"/>
      <c r="AE132" s="44"/>
      <c r="AF132" s="44"/>
      <c r="AG132" s="45"/>
    </row>
    <row r="133" spans="22:35" customFormat="1" x14ac:dyDescent="0.25">
      <c r="V133" s="14"/>
      <c r="Z133" s="44"/>
      <c r="AA133" s="44"/>
      <c r="AB133" s="44"/>
      <c r="AC133" s="44"/>
      <c r="AD133" s="44"/>
      <c r="AE133" s="44"/>
      <c r="AF133" s="44"/>
      <c r="AG133" s="45"/>
    </row>
    <row r="134" spans="22:35" customFormat="1" x14ac:dyDescent="0.25">
      <c r="V134" s="14"/>
      <c r="Z134" s="44"/>
      <c r="AA134" s="44"/>
      <c r="AB134" s="44"/>
      <c r="AC134" s="44"/>
      <c r="AD134" s="44"/>
      <c r="AE134" s="44"/>
      <c r="AF134" s="44"/>
      <c r="AG134" s="45"/>
      <c r="AH134" s="2"/>
    </row>
    <row r="135" spans="22:35" customFormat="1" x14ac:dyDescent="0.25">
      <c r="V135" s="14"/>
      <c r="Z135" s="44"/>
      <c r="AA135" s="44"/>
      <c r="AB135" s="44"/>
      <c r="AC135" s="44"/>
      <c r="AD135" s="44"/>
      <c r="AE135" s="44"/>
      <c r="AF135" s="44"/>
      <c r="AG135" s="45"/>
      <c r="AH135" s="2"/>
    </row>
    <row r="136" spans="22:35" customFormat="1" x14ac:dyDescent="0.25">
      <c r="V136" s="14"/>
      <c r="Z136" s="44"/>
      <c r="AA136" s="44"/>
      <c r="AB136" s="44"/>
      <c r="AC136" s="44"/>
      <c r="AD136" s="44"/>
      <c r="AE136" s="44"/>
      <c r="AF136" s="44"/>
      <c r="AG136" s="45"/>
    </row>
    <row r="137" spans="22:35" customFormat="1" x14ac:dyDescent="0.25">
      <c r="V137" s="14"/>
      <c r="Z137" s="44"/>
      <c r="AA137" s="44"/>
      <c r="AB137" s="44"/>
      <c r="AC137" s="44"/>
      <c r="AD137" s="44"/>
      <c r="AE137" s="44"/>
      <c r="AF137" s="44"/>
      <c r="AG137" s="45"/>
      <c r="AH137" s="2"/>
    </row>
    <row r="138" spans="22:35" customFormat="1" x14ac:dyDescent="0.25">
      <c r="V138" s="14"/>
      <c r="Z138" s="44"/>
      <c r="AA138" s="44"/>
      <c r="AB138" s="44"/>
      <c r="AC138" s="44"/>
      <c r="AD138" s="44"/>
      <c r="AE138" s="44"/>
      <c r="AF138" s="44"/>
      <c r="AG138" s="45"/>
    </row>
    <row r="139" spans="22:35" customFormat="1" x14ac:dyDescent="0.25">
      <c r="V139" s="14"/>
      <c r="Z139" s="44"/>
      <c r="AA139" s="44"/>
      <c r="AB139" s="44"/>
      <c r="AC139" s="44"/>
      <c r="AD139" s="44"/>
      <c r="AE139" s="44"/>
      <c r="AF139" s="44"/>
      <c r="AG139" s="45"/>
      <c r="AH139" s="2"/>
    </row>
    <row r="140" spans="22:35" customFormat="1" x14ac:dyDescent="0.25">
      <c r="V140" s="14"/>
      <c r="Z140" s="44"/>
      <c r="AA140" s="44"/>
      <c r="AB140" s="44"/>
      <c r="AC140" s="44"/>
      <c r="AD140" s="44"/>
      <c r="AE140" s="44"/>
      <c r="AF140" s="44"/>
      <c r="AG140" s="45"/>
    </row>
    <row r="141" spans="22:35" customFormat="1" x14ac:dyDescent="0.25">
      <c r="V141" s="14"/>
      <c r="Z141" s="44"/>
      <c r="AA141" s="44"/>
      <c r="AB141" s="44"/>
      <c r="AC141" s="44"/>
      <c r="AD141" s="44"/>
      <c r="AE141" s="44"/>
      <c r="AF141" s="44"/>
      <c r="AG141" s="45"/>
      <c r="AH141" s="2"/>
    </row>
    <row r="142" spans="22:35" customFormat="1" x14ac:dyDescent="0.25">
      <c r="V142" s="14"/>
      <c r="Z142" s="44"/>
      <c r="AA142" s="44"/>
      <c r="AB142" s="44"/>
      <c r="AC142" s="44"/>
      <c r="AD142" s="44"/>
      <c r="AE142" s="44"/>
      <c r="AF142" s="44"/>
      <c r="AG142" s="45"/>
      <c r="AH142" s="2"/>
    </row>
    <row r="143" spans="22:35" customFormat="1" x14ac:dyDescent="0.25">
      <c r="V143" s="14"/>
      <c r="Z143" s="44"/>
      <c r="AA143" s="44"/>
      <c r="AB143" s="44"/>
      <c r="AC143" s="44"/>
      <c r="AD143" s="44"/>
      <c r="AE143" s="44"/>
      <c r="AF143" s="44"/>
      <c r="AG143" s="45"/>
      <c r="AH143" s="2"/>
    </row>
    <row r="144" spans="22:35" customFormat="1" x14ac:dyDescent="0.25">
      <c r="V144" s="14"/>
      <c r="Z144" s="44"/>
      <c r="AA144" s="44"/>
      <c r="AB144" s="44"/>
      <c r="AC144" s="44"/>
      <c r="AD144" s="44"/>
      <c r="AE144" s="44"/>
      <c r="AF144" s="44"/>
      <c r="AG144" s="45"/>
    </row>
    <row r="145" spans="22:35" customFormat="1" x14ac:dyDescent="0.25">
      <c r="V145" s="14"/>
      <c r="Z145" s="44"/>
      <c r="AA145" s="44"/>
      <c r="AB145" s="44"/>
      <c r="AC145" s="44"/>
      <c r="AD145" s="44"/>
      <c r="AE145" s="44"/>
      <c r="AF145" s="44"/>
      <c r="AG145" s="45"/>
    </row>
    <row r="146" spans="22:35" customFormat="1" x14ac:dyDescent="0.25">
      <c r="V146" s="14"/>
      <c r="Z146" s="44"/>
      <c r="AA146" s="44"/>
      <c r="AB146" s="44"/>
      <c r="AC146" s="44"/>
      <c r="AD146" s="44"/>
      <c r="AE146" s="44"/>
      <c r="AF146" s="44"/>
      <c r="AG146" s="45"/>
    </row>
    <row r="147" spans="22:35" customFormat="1" x14ac:dyDescent="0.25">
      <c r="V147" s="14"/>
      <c r="Z147" s="44"/>
      <c r="AA147" s="44"/>
      <c r="AB147" s="44"/>
      <c r="AC147" s="44"/>
      <c r="AD147" s="44"/>
      <c r="AE147" s="44"/>
      <c r="AF147" s="44"/>
      <c r="AG147" s="45"/>
    </row>
    <row r="148" spans="22:35" customFormat="1" x14ac:dyDescent="0.25">
      <c r="V148" s="14"/>
      <c r="Z148" s="44"/>
      <c r="AA148" s="44"/>
      <c r="AB148" s="44"/>
      <c r="AC148" s="44"/>
      <c r="AD148" s="44"/>
      <c r="AE148" s="44"/>
      <c r="AF148" s="44"/>
      <c r="AG148" s="45"/>
    </row>
    <row r="149" spans="22:35" customFormat="1" x14ac:dyDescent="0.25">
      <c r="V149" s="14"/>
      <c r="X149" s="66"/>
      <c r="Y149" s="66"/>
      <c r="Z149" s="44"/>
      <c r="AA149" s="44"/>
      <c r="AB149" s="44"/>
      <c r="AC149" s="44"/>
      <c r="AD149" s="44"/>
      <c r="AE149" s="44"/>
      <c r="AF149" s="44"/>
      <c r="AG149" s="45"/>
    </row>
    <row r="150" spans="22:35" customFormat="1" x14ac:dyDescent="0.25">
      <c r="V150" s="14"/>
      <c r="Z150" s="44"/>
      <c r="AA150" s="44"/>
      <c r="AB150" s="44"/>
      <c r="AC150" s="44"/>
      <c r="AD150" s="44"/>
      <c r="AE150" s="44"/>
      <c r="AF150" s="44"/>
      <c r="AG150" s="45"/>
    </row>
    <row r="151" spans="22:35" customFormat="1" x14ac:dyDescent="0.25">
      <c r="V151" s="14"/>
      <c r="Z151" s="44"/>
      <c r="AA151" s="44"/>
      <c r="AB151" s="44"/>
      <c r="AC151" s="44"/>
      <c r="AD151" s="44"/>
      <c r="AE151" s="44"/>
      <c r="AF151" s="44"/>
      <c r="AG151" s="45"/>
      <c r="AH151" s="2"/>
    </row>
    <row r="152" spans="22:35" customFormat="1" x14ac:dyDescent="0.25">
      <c r="V152" s="14"/>
      <c r="Z152" s="44"/>
      <c r="AA152" s="44"/>
      <c r="AB152" s="44"/>
      <c r="AC152" s="44"/>
      <c r="AD152" s="44"/>
      <c r="AE152" s="44"/>
      <c r="AF152" s="44"/>
      <c r="AG152" s="45"/>
    </row>
    <row r="153" spans="22:35" customFormat="1" x14ac:dyDescent="0.25">
      <c r="V153" s="14"/>
      <c r="Z153" s="44"/>
      <c r="AA153" s="44"/>
      <c r="AB153" s="44"/>
      <c r="AC153" s="44"/>
      <c r="AD153" s="44"/>
      <c r="AE153" s="44"/>
      <c r="AF153" s="44"/>
      <c r="AG153" s="45"/>
    </row>
    <row r="154" spans="22:35" customFormat="1" x14ac:dyDescent="0.25">
      <c r="V154" s="14"/>
      <c r="Z154" s="44"/>
      <c r="AA154" s="44"/>
      <c r="AB154" s="44"/>
      <c r="AC154" s="44"/>
      <c r="AD154" s="44"/>
      <c r="AE154" s="44"/>
      <c r="AF154" s="44"/>
      <c r="AG154" s="45"/>
    </row>
    <row r="155" spans="22:35" customFormat="1" x14ac:dyDescent="0.25">
      <c r="V155" s="14"/>
      <c r="Z155" s="44"/>
      <c r="AA155" s="44"/>
      <c r="AB155" s="44"/>
      <c r="AC155" s="44"/>
      <c r="AD155" s="44"/>
      <c r="AE155" s="44"/>
      <c r="AF155" s="44"/>
      <c r="AG155" s="45"/>
    </row>
    <row r="156" spans="22:35" customFormat="1" x14ac:dyDescent="0.25">
      <c r="V156" s="14"/>
      <c r="Z156" s="44"/>
      <c r="AA156" s="44"/>
      <c r="AB156" s="44"/>
      <c r="AC156" s="44"/>
      <c r="AD156" s="44"/>
      <c r="AE156" s="44"/>
      <c r="AF156" s="44"/>
      <c r="AG156" s="45"/>
    </row>
    <row r="157" spans="22:35" customFormat="1" x14ac:dyDescent="0.25">
      <c r="V157" s="14"/>
      <c r="Z157" s="44"/>
      <c r="AA157" s="44"/>
      <c r="AB157" s="44"/>
      <c r="AC157" s="44"/>
      <c r="AD157" s="44"/>
      <c r="AE157" s="44"/>
      <c r="AF157" s="44"/>
      <c r="AG157" s="45"/>
    </row>
    <row r="158" spans="22:35" customFormat="1" x14ac:dyDescent="0.25">
      <c r="V158" s="14"/>
      <c r="Z158" s="44"/>
      <c r="AA158" s="44"/>
      <c r="AB158" s="44"/>
      <c r="AC158" s="44"/>
      <c r="AD158" s="44"/>
      <c r="AE158" s="44"/>
      <c r="AF158" s="44"/>
      <c r="AG158" s="45"/>
      <c r="AH158" s="2"/>
      <c r="AI158" s="2"/>
    </row>
    <row r="159" spans="22:35" customFormat="1" x14ac:dyDescent="0.25">
      <c r="V159" s="14"/>
      <c r="Z159" s="44"/>
      <c r="AA159" s="44"/>
      <c r="AB159" s="44"/>
      <c r="AC159" s="44"/>
      <c r="AD159" s="44"/>
      <c r="AE159" s="44"/>
      <c r="AF159" s="44"/>
      <c r="AG159" s="45"/>
    </row>
    <row r="160" spans="22:35" customFormat="1" x14ac:dyDescent="0.25">
      <c r="V160" s="14"/>
      <c r="Z160" s="44"/>
      <c r="AA160" s="44"/>
      <c r="AB160" s="44"/>
      <c r="AC160" s="44"/>
      <c r="AD160" s="44"/>
      <c r="AE160" s="44"/>
      <c r="AF160" s="44"/>
      <c r="AG160" s="45"/>
    </row>
    <row r="161" spans="22:35" customFormat="1" x14ac:dyDescent="0.25">
      <c r="V161" s="14"/>
      <c r="Z161" s="44"/>
      <c r="AA161" s="44"/>
      <c r="AB161" s="44"/>
      <c r="AC161" s="44"/>
      <c r="AD161" s="44"/>
      <c r="AE161" s="44"/>
      <c r="AF161" s="44"/>
      <c r="AG161" s="45"/>
      <c r="AH161" s="2"/>
      <c r="AI161" s="2"/>
    </row>
    <row r="162" spans="22:35" customFormat="1" x14ac:dyDescent="0.25">
      <c r="V162" s="14"/>
      <c r="Z162" s="44"/>
      <c r="AA162" s="44"/>
      <c r="AB162" s="44"/>
      <c r="AC162" s="44"/>
      <c r="AD162" s="44"/>
      <c r="AE162" s="44"/>
      <c r="AF162" s="44"/>
      <c r="AG162" s="45"/>
    </row>
    <row r="163" spans="22:35" customFormat="1" x14ac:dyDescent="0.25">
      <c r="V163" s="14"/>
      <c r="Z163" s="44"/>
      <c r="AA163" s="44"/>
      <c r="AB163" s="44"/>
      <c r="AC163" s="44"/>
      <c r="AD163" s="44"/>
      <c r="AE163" s="44"/>
      <c r="AF163" s="44"/>
      <c r="AG163" s="45"/>
      <c r="AH163" s="2"/>
    </row>
    <row r="164" spans="22:35" customFormat="1" x14ac:dyDescent="0.25">
      <c r="V164" s="14"/>
      <c r="Z164" s="44"/>
      <c r="AA164" s="44"/>
      <c r="AB164" s="44"/>
      <c r="AC164" s="44"/>
      <c r="AD164" s="44"/>
      <c r="AE164" s="44"/>
      <c r="AF164" s="44"/>
      <c r="AG164" s="45"/>
    </row>
    <row r="165" spans="22:35" customFormat="1" x14ac:dyDescent="0.25">
      <c r="V165" s="14"/>
      <c r="Z165" s="44"/>
      <c r="AA165" s="44"/>
      <c r="AB165" s="44"/>
      <c r="AC165" s="44"/>
      <c r="AD165" s="44"/>
      <c r="AE165" s="44"/>
      <c r="AF165" s="44"/>
      <c r="AG165" s="45"/>
    </row>
    <row r="166" spans="22:35" customFormat="1" x14ac:dyDescent="0.25">
      <c r="V166" s="14"/>
      <c r="Z166" s="44"/>
      <c r="AA166" s="44"/>
      <c r="AB166" s="44"/>
      <c r="AC166" s="44"/>
      <c r="AD166" s="44"/>
      <c r="AE166" s="44"/>
      <c r="AF166" s="44"/>
      <c r="AG166" s="45"/>
    </row>
    <row r="167" spans="22:35" customFormat="1" x14ac:dyDescent="0.25">
      <c r="V167" s="14"/>
      <c r="Z167" s="44"/>
      <c r="AA167" s="44"/>
      <c r="AB167" s="44"/>
      <c r="AC167" s="44"/>
      <c r="AD167" s="44"/>
      <c r="AE167" s="44"/>
      <c r="AF167" s="44"/>
      <c r="AG167" s="45"/>
    </row>
    <row r="168" spans="22:35" customFormat="1" x14ac:dyDescent="0.25">
      <c r="V168" s="14"/>
      <c r="Z168" s="44"/>
      <c r="AA168" s="44"/>
      <c r="AB168" s="44"/>
      <c r="AC168" s="44"/>
      <c r="AD168" s="44"/>
      <c r="AE168" s="44"/>
      <c r="AF168" s="44"/>
      <c r="AG168" s="45"/>
      <c r="AH168" s="2"/>
    </row>
    <row r="169" spans="22:35" customFormat="1" x14ac:dyDescent="0.25">
      <c r="V169" s="14"/>
      <c r="Z169" s="44"/>
      <c r="AA169" s="44"/>
      <c r="AB169" s="44"/>
      <c r="AC169" s="44"/>
      <c r="AD169" s="44"/>
      <c r="AE169" s="44"/>
      <c r="AF169" s="44"/>
      <c r="AG169" s="45"/>
    </row>
    <row r="170" spans="22:35" customFormat="1" x14ac:dyDescent="0.25">
      <c r="V170" s="14"/>
      <c r="Z170" s="44"/>
      <c r="AA170" s="44"/>
      <c r="AB170" s="44"/>
      <c r="AC170" s="44"/>
      <c r="AD170" s="44"/>
      <c r="AE170" s="44"/>
      <c r="AF170" s="44"/>
      <c r="AG170" s="45"/>
      <c r="AH170" s="2"/>
      <c r="AI170" s="2"/>
    </row>
    <row r="171" spans="22:35" customFormat="1" ht="13.5" customHeight="1" x14ac:dyDescent="0.25">
      <c r="V171" s="14"/>
      <c r="Z171" s="44"/>
      <c r="AA171" s="44"/>
      <c r="AB171" s="44"/>
      <c r="AC171" s="44"/>
      <c r="AD171" s="44"/>
      <c r="AE171" s="44"/>
      <c r="AF171" s="44"/>
      <c r="AG171" s="45"/>
    </row>
    <row r="172" spans="22:35" customFormat="1" x14ac:dyDescent="0.25">
      <c r="V172" s="14"/>
      <c r="Z172" s="44"/>
      <c r="AA172" s="44"/>
      <c r="AB172" s="44"/>
      <c r="AC172" s="44"/>
      <c r="AD172" s="44"/>
      <c r="AE172" s="44"/>
      <c r="AF172" s="44"/>
      <c r="AG172" s="45"/>
      <c r="AH172" s="2"/>
      <c r="AI172" s="2"/>
    </row>
    <row r="173" spans="22:35" customFormat="1" x14ac:dyDescent="0.25">
      <c r="V173" s="14"/>
      <c r="Z173" s="44"/>
      <c r="AA173" s="44"/>
      <c r="AB173" s="44"/>
      <c r="AC173" s="44"/>
      <c r="AD173" s="44"/>
      <c r="AE173" s="44"/>
      <c r="AF173" s="44"/>
      <c r="AG173" s="45"/>
    </row>
    <row r="174" spans="22:35" customFormat="1" x14ac:dyDescent="0.25">
      <c r="V174" s="14"/>
      <c r="Z174" s="44"/>
      <c r="AA174" s="44"/>
      <c r="AB174" s="44"/>
      <c r="AC174" s="44"/>
      <c r="AD174" s="44"/>
      <c r="AE174" s="44"/>
      <c r="AF174" s="44"/>
      <c r="AG174" s="45"/>
      <c r="AH174" s="2"/>
      <c r="AI174" s="2"/>
    </row>
    <row r="175" spans="22:35" customFormat="1" x14ac:dyDescent="0.25">
      <c r="V175" s="14"/>
      <c r="Z175" s="44"/>
      <c r="AA175" s="44"/>
      <c r="AB175" s="44"/>
      <c r="AC175" s="44"/>
      <c r="AD175" s="44"/>
      <c r="AE175" s="44"/>
      <c r="AF175" s="44"/>
      <c r="AG175" s="45"/>
    </row>
    <row r="176" spans="22:35" customFormat="1" x14ac:dyDescent="0.25">
      <c r="V176" s="14"/>
      <c r="Z176" s="44"/>
      <c r="AA176" s="44"/>
      <c r="AB176" s="44"/>
      <c r="AC176" s="44"/>
      <c r="AD176" s="44"/>
      <c r="AE176" s="44"/>
      <c r="AF176" s="44"/>
      <c r="AG176" s="45"/>
      <c r="AH176" s="2"/>
      <c r="AI176" s="2"/>
    </row>
    <row r="177" spans="3:35" customFormat="1" x14ac:dyDescent="0.25">
      <c r="V177" s="14"/>
      <c r="Z177" s="44"/>
      <c r="AA177" s="44"/>
      <c r="AB177" s="44"/>
      <c r="AC177" s="44"/>
      <c r="AD177" s="44"/>
      <c r="AE177" s="92"/>
      <c r="AF177" s="44"/>
      <c r="AG177" s="93"/>
    </row>
    <row r="178" spans="3:35" customFormat="1" x14ac:dyDescent="0.25">
      <c r="V178" s="14"/>
      <c r="Z178" s="44"/>
      <c r="AA178" s="44"/>
      <c r="AB178" s="44"/>
      <c r="AC178" s="44"/>
      <c r="AD178" s="44"/>
      <c r="AE178" s="92"/>
      <c r="AF178" s="44"/>
      <c r="AG178" s="93"/>
    </row>
    <row r="179" spans="3:35" customFormat="1" x14ac:dyDescent="0.25">
      <c r="V179" s="14"/>
      <c r="Z179" s="44"/>
      <c r="AA179" s="44"/>
      <c r="AB179" s="44"/>
      <c r="AC179" s="44"/>
      <c r="AD179" s="44"/>
      <c r="AE179" s="92"/>
      <c r="AF179" s="44"/>
      <c r="AG179" s="93"/>
      <c r="AH179" s="2"/>
      <c r="AI179" s="2"/>
    </row>
    <row r="180" spans="3:35" s="20" customFormat="1" x14ac:dyDescent="0.25">
      <c r="C180"/>
      <c r="D180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69"/>
      <c r="X180" s="44"/>
      <c r="Y180" s="44"/>
      <c r="AH180" s="65"/>
      <c r="AI180" s="65"/>
    </row>
    <row r="181" spans="3:35" s="20" customFormat="1" x14ac:dyDescent="0.25">
      <c r="C181"/>
      <c r="D181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69"/>
      <c r="X181" s="44"/>
      <c r="Y181" s="44"/>
      <c r="AH181" s="65"/>
      <c r="AI181" s="65"/>
    </row>
    <row r="182" spans="3:35" s="20" customFormat="1" x14ac:dyDescent="0.25">
      <c r="C182"/>
      <c r="D182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69"/>
      <c r="X182" s="44"/>
      <c r="Y182" s="44"/>
      <c r="AH182" s="65"/>
      <c r="AI182" s="65"/>
    </row>
    <row r="183" spans="3:35" s="20" customFormat="1" x14ac:dyDescent="0.25">
      <c r="C183"/>
      <c r="D183"/>
    </row>
    <row r="184" spans="3:35" s="20" customFormat="1" x14ac:dyDescent="0.25">
      <c r="C184"/>
      <c r="D184"/>
    </row>
    <row r="185" spans="3:35" s="20" customFormat="1" x14ac:dyDescent="0.25">
      <c r="C185"/>
      <c r="D185"/>
    </row>
    <row r="186" spans="3:35" s="20" customFormat="1" x14ac:dyDescent="0.25">
      <c r="C186"/>
      <c r="D186"/>
    </row>
    <row r="187" spans="3:35" s="20" customFormat="1" x14ac:dyDescent="0.25">
      <c r="C187"/>
      <c r="D187"/>
    </row>
    <row r="188" spans="3:35" s="20" customFormat="1" x14ac:dyDescent="0.25">
      <c r="C188"/>
      <c r="D188"/>
    </row>
    <row r="189" spans="3:35" s="20" customFormat="1" x14ac:dyDescent="0.25">
      <c r="C189"/>
      <c r="D189"/>
    </row>
    <row r="190" spans="3:35" s="20" customFormat="1" x14ac:dyDescent="0.25">
      <c r="C190"/>
      <c r="D190"/>
    </row>
    <row r="191" spans="3:35" s="20" customFormat="1" x14ac:dyDescent="0.25">
      <c r="C191"/>
      <c r="D191"/>
    </row>
    <row r="192" spans="3:35" s="20" customFormat="1" x14ac:dyDescent="0.25">
      <c r="C192"/>
      <c r="D192"/>
    </row>
    <row r="193" spans="3:4" s="20" customFormat="1" x14ac:dyDescent="0.25">
      <c r="C193"/>
      <c r="D193"/>
    </row>
    <row r="194" spans="3:4" s="20" customFormat="1" x14ac:dyDescent="0.25">
      <c r="C194"/>
      <c r="D194"/>
    </row>
    <row r="195" spans="3:4" s="20" customFormat="1" x14ac:dyDescent="0.25">
      <c r="C195"/>
      <c r="D195"/>
    </row>
    <row r="196" spans="3:4" s="20" customFormat="1" x14ac:dyDescent="0.25">
      <c r="C196"/>
      <c r="D196"/>
    </row>
    <row r="197" spans="3:4" s="20" customFormat="1" x14ac:dyDescent="0.25">
      <c r="C197"/>
      <c r="D197"/>
    </row>
    <row r="198" spans="3:4" s="20" customFormat="1" x14ac:dyDescent="0.25">
      <c r="C198"/>
      <c r="D198"/>
    </row>
    <row r="199" spans="3:4" s="20" customFormat="1" x14ac:dyDescent="0.25">
      <c r="C199"/>
      <c r="D199"/>
    </row>
    <row r="200" spans="3:4" s="20" customFormat="1" x14ac:dyDescent="0.25">
      <c r="C200"/>
      <c r="D200"/>
    </row>
    <row r="201" spans="3:4" s="20" customFormat="1" x14ac:dyDescent="0.25">
      <c r="C201"/>
      <c r="D201"/>
    </row>
    <row r="202" spans="3:4" s="20" customFormat="1" x14ac:dyDescent="0.25">
      <c r="C202"/>
      <c r="D202"/>
    </row>
    <row r="203" spans="3:4" s="20" customFormat="1" x14ac:dyDescent="0.25">
      <c r="C203"/>
      <c r="D203"/>
    </row>
    <row r="204" spans="3:4" s="20" customFormat="1" x14ac:dyDescent="0.25">
      <c r="C204"/>
      <c r="D204"/>
    </row>
    <row r="205" spans="3:4" s="20" customFormat="1" x14ac:dyDescent="0.25">
      <c r="C205"/>
      <c r="D205"/>
    </row>
    <row r="206" spans="3:4" s="20" customFormat="1" x14ac:dyDescent="0.25">
      <c r="C206"/>
      <c r="D206"/>
    </row>
    <row r="207" spans="3:4" s="20" customFormat="1" x14ac:dyDescent="0.25">
      <c r="C207"/>
      <c r="D207"/>
    </row>
    <row r="208" spans="3:4" s="20" customFormat="1" x14ac:dyDescent="0.25">
      <c r="C208"/>
      <c r="D208"/>
    </row>
    <row r="209" spans="3:4" s="20" customFormat="1" x14ac:dyDescent="0.25">
      <c r="C209"/>
      <c r="D209"/>
    </row>
  </sheetData>
  <dataValidations count="3">
    <dataValidation type="list" allowBlank="1" showInputMessage="1" showErrorMessage="1" sqref="C207:C209 C163:C195 C67:C161 C6:C21 C23:C65" xr:uid="{00000000-0002-0000-0000-000000000000}">
      <formula1>Type</formula1>
    </dataValidation>
    <dataValidation type="list" allowBlank="1" showInputMessage="1" showErrorMessage="1" sqref="D201:D202 D207:D209 D163:D195 D48:D161 D2:D21 D23:D41" xr:uid="{00000000-0002-0000-0000-000001000000}">
      <formula1>INDIRECT(C2)</formula1>
    </dataValidation>
    <dataValidation type="list" allowBlank="1" showInputMessage="1" showErrorMessage="1" sqref="D42:D47" xr:uid="{00000000-0002-0000-0000-000002000000}">
      <formula1>INDIRECT(#REF!)</formula1>
    </dataValidation>
  </dataValidations>
  <pageMargins left="0.7" right="0.7" top="0.75" bottom="0.75" header="0.3" footer="0.3"/>
  <pageSetup orientation="portrait" r:id="rId1"/>
  <ignoredErrors>
    <ignoredError sqref="D42:D47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workbookViewId="0">
      <pane xSplit="5" ySplit="1" topLeftCell="AA26" activePane="bottomRight" state="frozen"/>
      <selection activeCell="B35" sqref="B35"/>
      <selection pane="topRight" activeCell="B35" sqref="B35"/>
      <selection pane="bottomLeft" activeCell="B35" sqref="B35"/>
      <selection pane="bottomRight" activeCell="AF47" sqref="AF47"/>
    </sheetView>
  </sheetViews>
  <sheetFormatPr defaultColWidth="8.85546875" defaultRowHeight="15" x14ac:dyDescent="0.25"/>
  <cols>
    <col min="1" max="1" width="9.42578125" bestFit="1" customWidth="1"/>
    <col min="2" max="2" width="7" style="20" customWidth="1"/>
    <col min="3" max="3" width="13.42578125" style="42" customWidth="1"/>
    <col min="4" max="4" width="13" style="42" customWidth="1"/>
    <col min="5" max="5" width="41.42578125" customWidth="1"/>
    <col min="6" max="7" width="17" style="15" bestFit="1" customWidth="1"/>
    <col min="8" max="8" width="16.28515625" style="15" bestFit="1" customWidth="1"/>
    <col min="9" max="10" width="18.140625" style="15" bestFit="1" customWidth="1"/>
    <col min="11" max="11" width="16.28515625" style="15" bestFit="1" customWidth="1"/>
    <col min="12" max="12" width="17" style="15" bestFit="1" customWidth="1"/>
    <col min="13" max="13" width="16.28515625" style="15" bestFit="1" customWidth="1"/>
    <col min="14" max="14" width="18.140625" style="15" bestFit="1" customWidth="1"/>
    <col min="15" max="15" width="16.28515625" style="15" bestFit="1" customWidth="1"/>
    <col min="16" max="16" width="18.140625" style="15" bestFit="1" customWidth="1"/>
    <col min="17" max="17" width="16.28515625" style="15" bestFit="1" customWidth="1"/>
    <col min="18" max="18" width="18.140625" style="15" bestFit="1" customWidth="1"/>
    <col min="19" max="19" width="16.28515625" style="15" bestFit="1" customWidth="1"/>
    <col min="20" max="20" width="18.42578125" style="15" bestFit="1" customWidth="1"/>
    <col min="21" max="21" width="16.28515625" style="15" bestFit="1" customWidth="1"/>
    <col min="22" max="22" width="21.42578125" style="15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8.4257812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8" customFormat="1" x14ac:dyDescent="0.25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3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s="18" customFormat="1" x14ac:dyDescent="0.25">
      <c r="A2" s="59" t="s">
        <v>167</v>
      </c>
      <c r="B2" s="60"/>
      <c r="C2" s="57"/>
      <c r="D2" s="57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52"/>
      <c r="X2" s="50"/>
      <c r="Y2" s="41"/>
      <c r="Z2" s="5"/>
      <c r="AA2" s="5"/>
      <c r="AB2" s="5"/>
      <c r="AC2" s="5"/>
      <c r="AH2" s="63"/>
      <c r="AI2" s="57"/>
      <c r="AJ2" s="57"/>
      <c r="AL2" s="22"/>
      <c r="AM2" s="22"/>
      <c r="AN2" s="22"/>
    </row>
    <row r="3" spans="1:40" x14ac:dyDescent="0.25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44"/>
      <c r="AA3" s="44"/>
      <c r="AB3" s="44"/>
      <c r="AC3" s="44"/>
      <c r="AD3" s="44"/>
      <c r="AE3" s="44"/>
      <c r="AF3" s="44"/>
      <c r="AG3" s="45"/>
    </row>
    <row r="4" spans="1:40" x14ac:dyDescent="0.25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44"/>
      <c r="AA4" s="44"/>
      <c r="AB4" s="44"/>
      <c r="AC4" s="44"/>
      <c r="AD4" s="44"/>
      <c r="AE4" s="44"/>
      <c r="AF4" s="44"/>
      <c r="AG4" s="45"/>
    </row>
    <row r="5" spans="1:40" x14ac:dyDescent="0.25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44"/>
      <c r="AA5" s="44"/>
      <c r="AB5" s="44"/>
      <c r="AC5" s="44"/>
      <c r="AD5" s="44"/>
      <c r="AE5" s="44"/>
      <c r="AF5" s="44"/>
      <c r="AG5" s="45"/>
      <c r="AH5" s="2"/>
    </row>
    <row r="6" spans="1:40" x14ac:dyDescent="0.25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44"/>
      <c r="AA6" s="44"/>
      <c r="AB6" s="44"/>
      <c r="AC6" s="44"/>
      <c r="AD6" s="44"/>
      <c r="AE6" s="44"/>
      <c r="AF6" s="44"/>
      <c r="AG6" s="45"/>
    </row>
    <row r="7" spans="1:40" x14ac:dyDescent="0.25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X7" s="66"/>
      <c r="Z7" s="44"/>
      <c r="AA7" s="44"/>
      <c r="AB7" s="44"/>
      <c r="AC7" s="44"/>
      <c r="AD7" s="44"/>
      <c r="AE7" s="44"/>
      <c r="AF7" s="44"/>
      <c r="AG7" s="45"/>
    </row>
    <row r="8" spans="1:40" x14ac:dyDescent="0.25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44"/>
      <c r="AA8" s="44"/>
      <c r="AB8" s="44"/>
      <c r="AC8" s="44"/>
      <c r="AD8" s="44"/>
      <c r="AE8" s="44"/>
      <c r="AF8" s="44"/>
      <c r="AG8" s="45"/>
    </row>
    <row r="9" spans="1:40" x14ac:dyDescent="0.25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Z9" s="44"/>
      <c r="AA9" s="44"/>
      <c r="AB9" s="44"/>
      <c r="AC9" s="44"/>
      <c r="AD9" s="44"/>
      <c r="AE9" s="44"/>
      <c r="AF9" s="44"/>
      <c r="AG9" s="45"/>
      <c r="AH9" s="2"/>
    </row>
    <row r="10" spans="1:40" x14ac:dyDescent="0.25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44"/>
      <c r="AA10" s="44"/>
      <c r="AB10" s="44"/>
      <c r="AC10" s="44"/>
      <c r="AD10" s="44"/>
      <c r="AE10" s="44"/>
      <c r="AG10" s="44"/>
      <c r="AH10" s="2"/>
    </row>
    <row r="11" spans="1:40" x14ac:dyDescent="0.25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44"/>
      <c r="AA11" s="44"/>
      <c r="AB11" s="44"/>
      <c r="AC11" s="44"/>
      <c r="AD11" s="44"/>
      <c r="AE11" s="44"/>
      <c r="AF11" s="44"/>
      <c r="AG11" s="44"/>
      <c r="AH11" s="65"/>
      <c r="AI11" s="65"/>
    </row>
    <row r="12" spans="1:40" x14ac:dyDescent="0.25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44"/>
      <c r="AA12" s="44"/>
      <c r="AB12" s="44"/>
      <c r="AC12" s="44"/>
      <c r="AD12" s="44"/>
      <c r="AE12" s="44"/>
      <c r="AF12" s="44"/>
      <c r="AG12" s="45"/>
    </row>
    <row r="13" spans="1:40" x14ac:dyDescent="0.25">
      <c r="A13" s="18" t="s">
        <v>168</v>
      </c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44"/>
      <c r="AA13" s="44"/>
      <c r="AB13" s="44"/>
      <c r="AC13" s="44"/>
      <c r="AD13" s="44"/>
      <c r="AE13" s="44"/>
      <c r="AF13" s="44"/>
      <c r="AG13" s="45"/>
    </row>
    <row r="14" spans="1:40" x14ac:dyDescent="0.25">
      <c r="A14">
        <v>5750</v>
      </c>
      <c r="B14" t="s">
        <v>159</v>
      </c>
      <c r="C14" t="s">
        <v>63</v>
      </c>
      <c r="D14" t="s">
        <v>98</v>
      </c>
      <c r="E14" t="s">
        <v>198</v>
      </c>
      <c r="F14">
        <v>16.057615680201899</v>
      </c>
      <c r="G14">
        <v>15.930055580442501</v>
      </c>
      <c r="H14">
        <v>4.5057270499534001E-3</v>
      </c>
      <c r="I14">
        <v>31.066644743433798</v>
      </c>
      <c r="J14">
        <v>30.5938435925592</v>
      </c>
      <c r="K14">
        <v>3.9040265419691398E-3</v>
      </c>
      <c r="L14">
        <v>-0.223493836428791</v>
      </c>
      <c r="M14">
        <v>3.7194753352713201E-3</v>
      </c>
      <c r="N14">
        <v>5.6896352606634704</v>
      </c>
      <c r="O14">
        <v>7.8028432809653103E-3</v>
      </c>
      <c r="P14">
        <v>10.552430406188201</v>
      </c>
      <c r="Q14">
        <v>3.8263516044013501E-3</v>
      </c>
      <c r="R14">
        <v>14.2952329580996</v>
      </c>
      <c r="S14">
        <v>0.17428117430322601</v>
      </c>
      <c r="T14">
        <v>652.12821529447604</v>
      </c>
      <c r="U14">
        <v>0.26819461170773101</v>
      </c>
      <c r="V14" s="14">
        <v>45816.521006944444</v>
      </c>
      <c r="W14">
        <v>2.5</v>
      </c>
      <c r="X14">
        <v>0.98786104225737603</v>
      </c>
      <c r="Y14">
        <v>0.98784977104878202</v>
      </c>
      <c r="Z14" s="44">
        <f>((((N14/1000)+1)/(([1]SMOW!$Z$4/1000)+1))-1)*1000</f>
        <v>16.193239886694187</v>
      </c>
      <c r="AA14" s="44">
        <f>((((P14/1000)+1)/(([1]SMOW!$AA$4/1000)+1))-1)*1000</f>
        <v>31.284801549751549</v>
      </c>
      <c r="AB14" s="44">
        <f>Z14*[1]SMOW!$AN$6</f>
        <v>16.695477844637743</v>
      </c>
      <c r="AC14" s="44">
        <f>AA14*[1]SMOW!$AN$12</f>
        <v>32.217698789656502</v>
      </c>
      <c r="AD14" s="44">
        <f t="shared" ref="AD14:AE26" si="0">LN((AB14/1000)+1)*1000</f>
        <v>16.557640413250681</v>
      </c>
      <c r="AE14" s="44">
        <f t="shared" si="0"/>
        <v>31.709593252467084</v>
      </c>
      <c r="AF14" s="44">
        <f>(AD14-[1]SMOW!AN$14*AE14)</f>
        <v>-0.18502482405193987</v>
      </c>
      <c r="AG14" s="45">
        <f t="shared" ref="AG14:AG26" si="1">AF14*1000</f>
        <v>-185.02482405193987</v>
      </c>
    </row>
    <row r="15" spans="1:40" x14ac:dyDescent="0.25">
      <c r="A15">
        <v>5751</v>
      </c>
      <c r="B15" t="s">
        <v>159</v>
      </c>
      <c r="C15" t="s">
        <v>63</v>
      </c>
      <c r="D15" t="s">
        <v>98</v>
      </c>
      <c r="E15" t="s">
        <v>203</v>
      </c>
      <c r="F15">
        <v>16.4561309544988</v>
      </c>
      <c r="G15">
        <v>16.322195721366601</v>
      </c>
      <c r="H15">
        <v>5.1660392060749998E-3</v>
      </c>
      <c r="I15">
        <v>31.8417409882396</v>
      </c>
      <c r="J15">
        <v>31.345303503825001</v>
      </c>
      <c r="K15">
        <v>1.5244687501623599E-3</v>
      </c>
      <c r="L15">
        <v>-0.228124528652938</v>
      </c>
      <c r="M15">
        <v>5.2338321502697497E-3</v>
      </c>
      <c r="N15">
        <v>6.09336925121137</v>
      </c>
      <c r="O15">
        <v>5.1133714798311802E-3</v>
      </c>
      <c r="P15">
        <v>11.3121052516315</v>
      </c>
      <c r="Q15">
        <v>1.49413775375947E-3</v>
      </c>
      <c r="R15">
        <v>13.8745793479564</v>
      </c>
      <c r="S15">
        <v>0.18870910088288401</v>
      </c>
      <c r="T15">
        <v>375.67331411935402</v>
      </c>
      <c r="U15">
        <v>0.125696459832456</v>
      </c>
      <c r="V15" s="14">
        <v>45817.736203703702</v>
      </c>
      <c r="W15">
        <v>2.5</v>
      </c>
      <c r="X15" s="94" t="s">
        <v>204</v>
      </c>
      <c r="Y15" s="94" t="s">
        <v>205</v>
      </c>
      <c r="Z15" s="44">
        <f>((((N15/1000)+1)/(([1]SMOW!$Z$4/1000)+1))-1)*1000</f>
        <v>16.60119054813336</v>
      </c>
      <c r="AA15" s="44">
        <f>((((P15/1000)+1)/(([1]SMOW!$AA$4/1000)+1))-1)*1000</f>
        <v>32.060061792221539</v>
      </c>
      <c r="AB15" s="44">
        <f>Z15*[1]SMOW!$AN$6</f>
        <v>17.116081212303499</v>
      </c>
      <c r="AC15" s="44">
        <f>AA15*[1]SMOW!$AN$12</f>
        <v>33.016076907407182</v>
      </c>
      <c r="AD15" s="44">
        <f t="shared" si="0"/>
        <v>16.97125137124614</v>
      </c>
      <c r="AE15" s="44">
        <f t="shared" si="0"/>
        <v>32.482753334310352</v>
      </c>
      <c r="AF15" s="44">
        <f>(AD15-[1]SMOW!AN$14*AE15)</f>
        <v>-0.17964238926972698</v>
      </c>
      <c r="AG15" s="45">
        <f t="shared" si="1"/>
        <v>-179.64238926972698</v>
      </c>
    </row>
    <row r="16" spans="1:40" x14ac:dyDescent="0.25">
      <c r="A16">
        <v>5752</v>
      </c>
      <c r="B16" t="s">
        <v>159</v>
      </c>
      <c r="C16" t="s">
        <v>63</v>
      </c>
      <c r="D16" t="s">
        <v>98</v>
      </c>
      <c r="E16" t="s">
        <v>206</v>
      </c>
      <c r="F16">
        <v>17.046449782033498</v>
      </c>
      <c r="G16">
        <v>16.902789063922501</v>
      </c>
      <c r="H16">
        <v>3.9547196726250396E-3</v>
      </c>
      <c r="I16">
        <v>32.941545305683299</v>
      </c>
      <c r="J16">
        <v>32.410601192645501</v>
      </c>
      <c r="K16">
        <v>1.29702563134301E-3</v>
      </c>
      <c r="L16">
        <v>-0.21000836579430601</v>
      </c>
      <c r="M16">
        <v>4.1281532502624998E-3</v>
      </c>
      <c r="N16">
        <v>6.6776697832659204</v>
      </c>
      <c r="O16">
        <v>3.9144013388358297E-3</v>
      </c>
      <c r="P16">
        <v>12.3900277425103</v>
      </c>
      <c r="Q16">
        <v>1.27121986802178E-3</v>
      </c>
      <c r="R16">
        <v>16.173639527122202</v>
      </c>
      <c r="S16">
        <v>0.133625688043784</v>
      </c>
      <c r="T16">
        <v>377.41620015033601</v>
      </c>
      <c r="U16">
        <v>8.7651395861267606E-2</v>
      </c>
      <c r="V16" s="14">
        <v>45817.886203703703</v>
      </c>
      <c r="W16">
        <v>2.5</v>
      </c>
      <c r="X16">
        <v>1.2693060511021601E-2</v>
      </c>
      <c r="Y16">
        <v>1.6234918509136598E-2</v>
      </c>
      <c r="Z16" s="44">
        <f>((((N16/1000)+1)/(([1]SMOW!$Z$4/1000)+1))-1)*1000</f>
        <v>17.191593620729861</v>
      </c>
      <c r="AA16" s="44">
        <f>((((P16/1000)+1)/(([1]SMOW!$AA$4/1000)+1))-1)*1000</f>
        <v>33.160098810236519</v>
      </c>
      <c r="AB16" s="44">
        <f>Z16*[1]SMOW!$AN$6</f>
        <v>17.724795804745273</v>
      </c>
      <c r="AC16" s="44">
        <f>AA16*[1]SMOW!$AN$12</f>
        <v>34.148916482800303</v>
      </c>
      <c r="AD16" s="44">
        <f t="shared" si="0"/>
        <v>17.569543471109778</v>
      </c>
      <c r="AE16" s="44">
        <f t="shared" si="0"/>
        <v>33.578785525664991</v>
      </c>
      <c r="AF16" s="44">
        <f>(AD16-[1]SMOW!AN$14*AE16)</f>
        <v>-0.16005528644133804</v>
      </c>
      <c r="AG16" s="45">
        <f t="shared" si="1"/>
        <v>-160.05528644133804</v>
      </c>
      <c r="AH16" s="2">
        <f>AVERAGE(AG14:AG16)</f>
        <v>-174.90749992100163</v>
      </c>
      <c r="AI16">
        <f>STDEV(AG14:AG16)</f>
        <v>13.140922151063807</v>
      </c>
      <c r="AJ16" t="s">
        <v>207</v>
      </c>
    </row>
    <row r="17" spans="1:40" x14ac:dyDescent="0.25">
      <c r="A17">
        <v>5753</v>
      </c>
      <c r="B17" t="s">
        <v>159</v>
      </c>
      <c r="C17" t="s">
        <v>63</v>
      </c>
      <c r="D17" t="s">
        <v>50</v>
      </c>
      <c r="E17" t="s">
        <v>209</v>
      </c>
      <c r="F17">
        <v>11.1134407061995</v>
      </c>
      <c r="G17">
        <v>11.052139566466</v>
      </c>
      <c r="H17">
        <v>5.6671896782569302E-3</v>
      </c>
      <c r="I17">
        <v>21.528970603462799</v>
      </c>
      <c r="J17">
        <v>21.3004949063052</v>
      </c>
      <c r="K17">
        <v>6.5930437029042997E-3</v>
      </c>
      <c r="L17">
        <v>-0.194521744063165</v>
      </c>
      <c r="M17">
        <v>4.0785757052768101E-3</v>
      </c>
      <c r="N17">
        <v>0.80514768504353895</v>
      </c>
      <c r="O17">
        <v>5.6094127271681497E-3</v>
      </c>
      <c r="P17">
        <v>1.2045188703938201</v>
      </c>
      <c r="Q17">
        <v>6.4618677868288803E-3</v>
      </c>
      <c r="R17">
        <v>-0.450758770250204</v>
      </c>
      <c r="S17">
        <v>0.14173402951323999</v>
      </c>
      <c r="T17">
        <v>336.89715069821801</v>
      </c>
      <c r="U17">
        <v>7.0370425507265702E-2</v>
      </c>
      <c r="V17" s="14">
        <v>45818.543761574074</v>
      </c>
      <c r="W17">
        <v>2.5</v>
      </c>
      <c r="X17">
        <v>2.3698903642585399E-3</v>
      </c>
      <c r="Y17">
        <v>2.1389886670988901E-3</v>
      </c>
      <c r="Z17" s="44">
        <f>((((N17/1000)+1)/(([1]SMOW!$Z$4/1000)+1))-1)*1000</f>
        <v>11.25773783852102</v>
      </c>
      <c r="AA17" s="44">
        <f>((((P17/1000)+1)/(([1]SMOW!$AA$4/1000)+1))-1)*1000</f>
        <v>21.745109394222915</v>
      </c>
      <c r="AB17" s="44">
        <f>Z17*[1]SMOW!$AN$6</f>
        <v>11.60689979144982</v>
      </c>
      <c r="AC17" s="44">
        <f>AA17*[1]SMOW!$AN$12</f>
        <v>22.393537753374929</v>
      </c>
      <c r="AD17" s="44">
        <f t="shared" si="0"/>
        <v>11.540056462070915</v>
      </c>
      <c r="AE17" s="44">
        <f t="shared" si="0"/>
        <v>22.146483957400811</v>
      </c>
      <c r="AF17" s="44">
        <f>(AD17-[1]SMOW!AN$14*AE17)</f>
        <v>-0.15328706743671461</v>
      </c>
      <c r="AG17" s="45">
        <f t="shared" si="1"/>
        <v>-153.28706743671461</v>
      </c>
      <c r="AK17">
        <v>33</v>
      </c>
      <c r="AL17">
        <v>3</v>
      </c>
      <c r="AM17">
        <v>0</v>
      </c>
      <c r="AN17">
        <v>0</v>
      </c>
    </row>
    <row r="18" spans="1:40" x14ac:dyDescent="0.25">
      <c r="A18">
        <v>5754</v>
      </c>
      <c r="B18" t="s">
        <v>159</v>
      </c>
      <c r="C18" t="s">
        <v>63</v>
      </c>
      <c r="D18" t="s">
        <v>50</v>
      </c>
      <c r="E18" t="s">
        <v>210</v>
      </c>
      <c r="F18">
        <v>11.210770114003299</v>
      </c>
      <c r="G18">
        <v>11.1483947714331</v>
      </c>
      <c r="H18">
        <v>4.6201923905177401E-3</v>
      </c>
      <c r="I18">
        <v>21.668246756097201</v>
      </c>
      <c r="J18">
        <v>21.436827256067499</v>
      </c>
      <c r="K18">
        <v>1.5170496808695399E-3</v>
      </c>
      <c r="L18">
        <v>-0.17025001977056101</v>
      </c>
      <c r="M18">
        <v>4.7407810967438797E-3</v>
      </c>
      <c r="N18">
        <v>0.90148482035372601</v>
      </c>
      <c r="O18">
        <v>4.5730895679660299E-3</v>
      </c>
      <c r="P18">
        <v>1.34102396951603</v>
      </c>
      <c r="Q18">
        <v>1.4868662950810599E-3</v>
      </c>
      <c r="R18">
        <v>-4.7487921151098698E-2</v>
      </c>
      <c r="S18">
        <v>0.13995283779944101</v>
      </c>
      <c r="T18">
        <v>340.86701712260299</v>
      </c>
      <c r="U18">
        <v>0.100885451494135</v>
      </c>
      <c r="V18" s="14">
        <v>45818.678749999999</v>
      </c>
      <c r="W18">
        <v>2.5</v>
      </c>
      <c r="X18">
        <v>2.4343053926751099E-2</v>
      </c>
      <c r="Y18">
        <v>2.9100801142825299E-2</v>
      </c>
      <c r="Z18" s="44">
        <f>((((N18/1000)+1)/(([1]SMOW!$Z$4/1000)+1))-1)*1000</f>
        <v>11.355081136313672</v>
      </c>
      <c r="AA18" s="44">
        <f>((((P18/1000)+1)/(([1]SMOW!$AA$4/1000)+1))-1)*1000</f>
        <v>21.884415015408941</v>
      </c>
      <c r="AB18" s="44">
        <f>Z18*[1]SMOW!$AN$6</f>
        <v>11.707262219413145</v>
      </c>
      <c r="AC18" s="44">
        <f>AA18*[1]SMOW!$AN$12</f>
        <v>22.536997398977604</v>
      </c>
      <c r="AD18" s="44">
        <f t="shared" si="0"/>
        <v>11.639262438018788</v>
      </c>
      <c r="AE18" s="44">
        <f t="shared" si="0"/>
        <v>22.286791555504482</v>
      </c>
      <c r="AF18" s="44">
        <f>(AD18-[1]SMOW!AN$14*AE18)</f>
        <v>-0.12816350328757942</v>
      </c>
      <c r="AG18" s="45">
        <f t="shared" si="1"/>
        <v>-128.16350328757943</v>
      </c>
      <c r="AK18">
        <v>33</v>
      </c>
      <c r="AL18">
        <v>0</v>
      </c>
      <c r="AM18">
        <v>0</v>
      </c>
      <c r="AN18">
        <v>0</v>
      </c>
    </row>
    <row r="19" spans="1:40" x14ac:dyDescent="0.25">
      <c r="A19">
        <v>5755</v>
      </c>
      <c r="B19" t="s">
        <v>211</v>
      </c>
      <c r="C19" t="s">
        <v>63</v>
      </c>
      <c r="D19" t="s">
        <v>50</v>
      </c>
      <c r="E19" t="s">
        <v>212</v>
      </c>
      <c r="F19">
        <v>11.2621571095371</v>
      </c>
      <c r="G19">
        <v>11.1992109393842</v>
      </c>
      <c r="H19">
        <v>3.5660993530328899E-3</v>
      </c>
      <c r="I19">
        <v>21.744195263348299</v>
      </c>
      <c r="J19">
        <v>21.511162229417099</v>
      </c>
      <c r="K19">
        <v>1.56101561859401E-3</v>
      </c>
      <c r="L19">
        <v>-0.158682717747998</v>
      </c>
      <c r="M19">
        <v>3.7274048660527002E-3</v>
      </c>
      <c r="N19">
        <v>0.95234792590035999</v>
      </c>
      <c r="O19">
        <v>3.5297430001318998E-3</v>
      </c>
      <c r="P19">
        <v>1.4154613969894001</v>
      </c>
      <c r="Q19">
        <v>1.5299574817151101E-3</v>
      </c>
      <c r="R19">
        <v>0.49978000786665699</v>
      </c>
      <c r="S19">
        <v>0.14328820203564699</v>
      </c>
      <c r="T19">
        <v>355.23437455269101</v>
      </c>
      <c r="U19">
        <v>5.8611436983129601E-2</v>
      </c>
      <c r="V19" s="14">
        <v>45818.795902777776</v>
      </c>
      <c r="W19">
        <v>2.5</v>
      </c>
      <c r="X19">
        <v>4.49179405893564E-2</v>
      </c>
      <c r="Y19">
        <v>4.0595427859892903E-2</v>
      </c>
      <c r="Z19" s="44">
        <f>((((N19/1000)+1)/(([1]SMOW!$Z$4/1000)+1))-1)*1000</f>
        <v>11.406475465343346</v>
      </c>
      <c r="AA19" s="44">
        <f>((((P19/1000)+1)/(([1]SMOW!$AA$4/1000)+1))-1)*1000</f>
        <v>21.960379592119715</v>
      </c>
      <c r="AB19" s="44">
        <f>Z19*[1]SMOW!$AN$6</f>
        <v>11.760250558229766</v>
      </c>
      <c r="AC19" s="44">
        <f>AA19*[1]SMOW!$AN$12</f>
        <v>22.615227201626645</v>
      </c>
      <c r="AD19" s="44">
        <f t="shared" si="0"/>
        <v>11.691636235466991</v>
      </c>
      <c r="AE19" s="44">
        <f t="shared" si="0"/>
        <v>22.363294225326612</v>
      </c>
      <c r="AF19" s="44">
        <f>(AD19-[1]SMOW!AN$14*AE19)</f>
        <v>-0.11618311550546068</v>
      </c>
      <c r="AG19" s="45">
        <f t="shared" si="1"/>
        <v>-116.18311550546068</v>
      </c>
      <c r="AH19" s="2">
        <f>AVERAGE(AG17:AG19)</f>
        <v>-132.54456207658492</v>
      </c>
      <c r="AI19">
        <f>STDEV(AG17:AG19)</f>
        <v>18.935972890605253</v>
      </c>
      <c r="AJ19" t="s">
        <v>213</v>
      </c>
      <c r="AK19">
        <v>33</v>
      </c>
      <c r="AL19">
        <v>0</v>
      </c>
      <c r="AM19">
        <v>0</v>
      </c>
      <c r="AN19">
        <v>0</v>
      </c>
    </row>
    <row r="20" spans="1:40" x14ac:dyDescent="0.25">
      <c r="A20">
        <v>5762</v>
      </c>
      <c r="B20" t="s">
        <v>164</v>
      </c>
      <c r="C20" t="s">
        <v>63</v>
      </c>
      <c r="D20" t="s">
        <v>98</v>
      </c>
      <c r="E20" t="s">
        <v>221</v>
      </c>
      <c r="F20">
        <v>16.038826686533099</v>
      </c>
      <c r="G20">
        <v>15.9115632803379</v>
      </c>
      <c r="H20">
        <v>4.6556199473907602E-3</v>
      </c>
      <c r="I20">
        <v>31.074908522627201</v>
      </c>
      <c r="J20">
        <v>30.601858509625998</v>
      </c>
      <c r="K20">
        <v>1.9604325581320998E-3</v>
      </c>
      <c r="L20">
        <v>-0.246218012744648</v>
      </c>
      <c r="M20">
        <v>4.6390887854800998E-3</v>
      </c>
      <c r="N20">
        <v>5.6803193967466896</v>
      </c>
      <c r="O20">
        <v>4.6081559411986503E-3</v>
      </c>
      <c r="P20">
        <v>10.560529768330101</v>
      </c>
      <c r="Q20">
        <v>1.92142757829186E-3</v>
      </c>
      <c r="R20">
        <v>12.390480807516701</v>
      </c>
      <c r="S20">
        <v>0.18791403933309</v>
      </c>
      <c r="T20">
        <v>456.99846660765502</v>
      </c>
      <c r="U20">
        <v>0.11445776777161699</v>
      </c>
      <c r="V20" s="14">
        <v>45823.516180555554</v>
      </c>
      <c r="W20">
        <v>2.5</v>
      </c>
      <c r="X20">
        <v>1.61658831125843E-3</v>
      </c>
      <c r="Y20" s="95">
        <v>2.8260461117821698E-5</v>
      </c>
      <c r="Z20" s="44">
        <f>((((N20/1000)+1)/(([1]SMOW!$Z$4/1000)+1))-1)*1000</f>
        <v>16.183826726208217</v>
      </c>
      <c r="AA20" s="44">
        <f>((((P20/1000)+1)/(([1]SMOW!$AA$4/1000)+1))-1)*1000</f>
        <v>31.293067077425185</v>
      </c>
      <c r="AB20" s="44">
        <f>Z20*[1]SMOW!$AN$6</f>
        <v>16.685772732292023</v>
      </c>
      <c r="AC20" s="44">
        <f>AA20*[1]SMOW!$AN$12</f>
        <v>32.226210791259042</v>
      </c>
      <c r="AD20" s="44">
        <f t="shared" si="0"/>
        <v>16.548094626061889</v>
      </c>
      <c r="AE20" s="44">
        <f t="shared" si="0"/>
        <v>31.717839542485429</v>
      </c>
      <c r="AF20" s="44">
        <f>(AD20-[1]SMOW!AN$14*AE20)</f>
        <v>-0.1989246523704189</v>
      </c>
      <c r="AG20" s="45">
        <f t="shared" si="1"/>
        <v>-198.9246523704189</v>
      </c>
      <c r="AK20">
        <v>33</v>
      </c>
      <c r="AL20">
        <v>3</v>
      </c>
      <c r="AM20">
        <v>0</v>
      </c>
      <c r="AN20">
        <v>0</v>
      </c>
    </row>
    <row r="21" spans="1:40" x14ac:dyDescent="0.25">
      <c r="A21">
        <v>5763</v>
      </c>
      <c r="B21" t="s">
        <v>159</v>
      </c>
      <c r="C21" t="s">
        <v>63</v>
      </c>
      <c r="D21" t="s">
        <v>98</v>
      </c>
      <c r="E21" t="s">
        <v>223</v>
      </c>
      <c r="F21">
        <v>16.948881220872199</v>
      </c>
      <c r="G21">
        <v>16.8068510035672</v>
      </c>
      <c r="H21">
        <v>5.21756902184407E-3</v>
      </c>
      <c r="I21">
        <v>32.779587224167003</v>
      </c>
      <c r="J21">
        <v>32.253795785342298</v>
      </c>
      <c r="K21">
        <v>1.9484628829649501E-3</v>
      </c>
      <c r="L21">
        <v>-0.22315317109350899</v>
      </c>
      <c r="M21">
        <v>5.45840780166302E-3</v>
      </c>
      <c r="N21">
        <v>6.5810959327646996</v>
      </c>
      <c r="O21">
        <v>5.1643759495626999E-3</v>
      </c>
      <c r="P21">
        <v>12.231291996635299</v>
      </c>
      <c r="Q21">
        <v>1.90969605308678E-3</v>
      </c>
      <c r="R21">
        <v>15.2350206881069</v>
      </c>
      <c r="S21">
        <v>0.139992384348718</v>
      </c>
      <c r="T21">
        <v>383.688419683858</v>
      </c>
      <c r="U21">
        <v>7.5746052654824897E-2</v>
      </c>
      <c r="V21" s="14">
        <v>45823.658865740741</v>
      </c>
      <c r="W21">
        <v>2.5</v>
      </c>
      <c r="X21">
        <v>6.9583552037731297E-2</v>
      </c>
      <c r="Y21">
        <v>7.86281236694132E-2</v>
      </c>
      <c r="Z21" s="44">
        <f>((((N21/1000)+1)/(([1]SMOW!$Z$4/1000)+1))-1)*1000</f>
        <v>17.09401113544984</v>
      </c>
      <c r="AA21" s="44">
        <f>((((P21/1000)+1)/(([1]SMOW!$AA$4/1000)+1))-1)*1000</f>
        <v>32.998106461044287</v>
      </c>
      <c r="AB21" s="44">
        <f>Z21*[1]SMOW!$AN$6</f>
        <v>17.624186770826373</v>
      </c>
      <c r="AC21" s="44">
        <f>AA21*[1]SMOW!$AN$12</f>
        <v>33.982093602233057</v>
      </c>
      <c r="AD21" s="44">
        <f t="shared" si="0"/>
        <v>17.47068176742939</v>
      </c>
      <c r="AE21" s="44">
        <f t="shared" si="0"/>
        <v>33.41745833689825</v>
      </c>
      <c r="AF21" s="44">
        <f>(AD21-[1]SMOW!AN$14*AE21)</f>
        <v>-0.17373623445288544</v>
      </c>
      <c r="AG21" s="45">
        <f t="shared" si="1"/>
        <v>-173.73623445288544</v>
      </c>
      <c r="AK21">
        <v>33</v>
      </c>
      <c r="AL21">
        <v>0</v>
      </c>
      <c r="AM21">
        <v>0</v>
      </c>
      <c r="AN21">
        <v>0</v>
      </c>
    </row>
    <row r="22" spans="1:40" x14ac:dyDescent="0.25">
      <c r="A22">
        <v>5764</v>
      </c>
      <c r="B22" t="s">
        <v>159</v>
      </c>
      <c r="C22" t="s">
        <v>63</v>
      </c>
      <c r="D22" t="s">
        <v>98</v>
      </c>
      <c r="E22" t="s">
        <v>224</v>
      </c>
      <c r="F22">
        <v>17.043897850518</v>
      </c>
      <c r="G22">
        <v>16.900279904132699</v>
      </c>
      <c r="H22">
        <v>3.9371208361359796E-3</v>
      </c>
      <c r="I22">
        <v>32.945203363795002</v>
      </c>
      <c r="J22">
        <v>32.414142572242497</v>
      </c>
      <c r="K22">
        <v>1.54871790476173E-3</v>
      </c>
      <c r="L22">
        <v>-0.214387374011348</v>
      </c>
      <c r="M22">
        <v>3.9574180008622303E-3</v>
      </c>
      <c r="N22">
        <v>6.6751438686706699</v>
      </c>
      <c r="O22">
        <v>3.8969819223353898E-3</v>
      </c>
      <c r="P22">
        <v>12.393613019499201</v>
      </c>
      <c r="Q22">
        <v>1.5179044445389699E-3</v>
      </c>
      <c r="R22">
        <v>15.4004086760939</v>
      </c>
      <c r="S22">
        <v>0.147013298506949</v>
      </c>
      <c r="T22">
        <v>427.46083627740501</v>
      </c>
      <c r="U22">
        <v>6.4896763736879304E-2</v>
      </c>
      <c r="V22" s="14">
        <v>45823.801261574074</v>
      </c>
      <c r="W22">
        <v>2.5</v>
      </c>
      <c r="X22">
        <v>5.9371203279476002E-2</v>
      </c>
      <c r="Y22">
        <v>5.3094530010032101E-2</v>
      </c>
      <c r="Z22" s="44">
        <f>((((N22/1000)+1)/(([1]SMOW!$Z$4/1000)+1))-1)*1000</f>
        <v>17.1890413250253</v>
      </c>
      <c r="AA22" s="44">
        <f>((((P22/1000)+1)/(([1]SMOW!$AA$4/1000)+1))-1)*1000</f>
        <v>33.163757642333593</v>
      </c>
      <c r="AB22" s="44">
        <f>Z22*[1]SMOW!$AN$6</f>
        <v>17.722164348860804</v>
      </c>
      <c r="AC22" s="44">
        <f>AA22*[1]SMOW!$AN$12</f>
        <v>34.152684419452797</v>
      </c>
      <c r="AD22" s="44">
        <f t="shared" si="0"/>
        <v>17.566957841578731</v>
      </c>
      <c r="AE22" s="44">
        <f t="shared" si="0"/>
        <v>33.582429033604868</v>
      </c>
      <c r="AF22" s="44">
        <f>(AD22-[1]SMOW!AN$14*AE22)</f>
        <v>-0.16456468816463854</v>
      </c>
      <c r="AG22" s="45">
        <f t="shared" si="1"/>
        <v>-164.56468816463854</v>
      </c>
      <c r="AH22" s="2">
        <f>AVERAGE(AG20:AG22)</f>
        <v>-179.07519166264763</v>
      </c>
      <c r="AI22">
        <f>STDEV(AG20:AG22)</f>
        <v>17.791293745014176</v>
      </c>
      <c r="AK22">
        <v>33</v>
      </c>
      <c r="AL22">
        <v>0</v>
      </c>
      <c r="AM22">
        <v>0</v>
      </c>
      <c r="AN22">
        <v>0</v>
      </c>
    </row>
    <row r="23" spans="1:40" x14ac:dyDescent="0.25">
      <c r="A23">
        <v>5773</v>
      </c>
      <c r="B23" t="s">
        <v>159</v>
      </c>
      <c r="C23" t="s">
        <v>63</v>
      </c>
      <c r="D23" t="s">
        <v>98</v>
      </c>
      <c r="E23" t="s">
        <v>233</v>
      </c>
      <c r="F23">
        <v>16.6173026530358</v>
      </c>
      <c r="G23">
        <v>16.480745660469999</v>
      </c>
      <c r="H23">
        <v>4.2724923370685399E-3</v>
      </c>
      <c r="I23">
        <v>32.130443491443103</v>
      </c>
      <c r="J23">
        <v>31.6250577122488</v>
      </c>
      <c r="K23">
        <v>2.2357007174836998E-3</v>
      </c>
      <c r="L23">
        <v>-0.21728481159740101</v>
      </c>
      <c r="M23">
        <v>4.4280567893188096E-3</v>
      </c>
      <c r="N23">
        <v>6.2528978056377396</v>
      </c>
      <c r="O23">
        <v>4.2289343136385502E-3</v>
      </c>
      <c r="P23">
        <v>11.5950636983662</v>
      </c>
      <c r="Q23">
        <v>2.1912189723441501E-3</v>
      </c>
      <c r="R23">
        <v>15.538549098040701</v>
      </c>
      <c r="S23">
        <v>0.13459863245432999</v>
      </c>
      <c r="T23">
        <v>281.75971967202997</v>
      </c>
      <c r="U23">
        <v>6.4674032627380806E-2</v>
      </c>
      <c r="V23" s="14">
        <v>45826.739259259259</v>
      </c>
      <c r="W23">
        <v>2.5</v>
      </c>
      <c r="X23">
        <v>5.4777628913262504E-3</v>
      </c>
      <c r="Y23">
        <v>8.7441457326956993E-3</v>
      </c>
      <c r="Z23" s="44">
        <f>((((N23/1000)+1)/(([1]SMOW!$Z$4/1000)+1))-1)*1000</f>
        <v>16.762385247664156</v>
      </c>
      <c r="AA23" s="44">
        <f>((((P23/1000)+1)/(([1]SMOW!$AA$4/1000)+1))-1)*1000</f>
        <v>32.348825380143829</v>
      </c>
      <c r="AB23" s="44">
        <f>Z23*[1]SMOW!$AN$6</f>
        <v>17.282275411458219</v>
      </c>
      <c r="AC23" s="44">
        <f>AA23*[1]SMOW!$AN$12</f>
        <v>33.313451282063383</v>
      </c>
      <c r="AD23" s="44">
        <f t="shared" si="0"/>
        <v>17.134635498040641</v>
      </c>
      <c r="AE23" s="44">
        <f t="shared" si="0"/>
        <v>32.770581943108994</v>
      </c>
      <c r="AF23" s="44">
        <f>(AD23-[1]SMOW!AN$14*AE23)</f>
        <v>-0.16823176792090777</v>
      </c>
      <c r="AG23" s="45">
        <f t="shared" si="1"/>
        <v>-168.23176792090777</v>
      </c>
      <c r="AK23">
        <v>33</v>
      </c>
      <c r="AL23">
        <v>0</v>
      </c>
      <c r="AM23">
        <v>0</v>
      </c>
      <c r="AN23">
        <v>0</v>
      </c>
    </row>
    <row r="24" spans="1:40" x14ac:dyDescent="0.25">
      <c r="A24">
        <v>5774</v>
      </c>
      <c r="B24" t="s">
        <v>159</v>
      </c>
      <c r="C24" t="s">
        <v>63</v>
      </c>
      <c r="D24" t="s">
        <v>98</v>
      </c>
      <c r="E24" t="s">
        <v>234</v>
      </c>
      <c r="F24">
        <v>17.137375354543799</v>
      </c>
      <c r="G24">
        <v>16.992186644413501</v>
      </c>
      <c r="H24">
        <v>4.0620947595255402E-3</v>
      </c>
      <c r="I24">
        <v>33.122748862696497</v>
      </c>
      <c r="J24">
        <v>32.586010583700102</v>
      </c>
      <c r="K24">
        <v>1.6175157968697899E-3</v>
      </c>
      <c r="L24">
        <v>-0.21322694378012</v>
      </c>
      <c r="M24">
        <v>4.3271435788552201E-3</v>
      </c>
      <c r="N24">
        <v>6.76766837032942</v>
      </c>
      <c r="O24">
        <v>4.0206817376279604E-3</v>
      </c>
      <c r="P24">
        <v>12.5676260538043</v>
      </c>
      <c r="Q24">
        <v>1.58533352628752E-3</v>
      </c>
      <c r="R24">
        <v>17.097063218492298</v>
      </c>
      <c r="S24">
        <v>0.133037048895634</v>
      </c>
      <c r="T24">
        <v>271.15562228970498</v>
      </c>
      <c r="U24">
        <v>5.84161861175337E-2</v>
      </c>
      <c r="V24" s="14">
        <v>45826.940358796295</v>
      </c>
      <c r="W24">
        <v>2.5</v>
      </c>
      <c r="X24">
        <v>1.54600851821056E-2</v>
      </c>
      <c r="Y24">
        <v>2.1000092564384499E-2</v>
      </c>
      <c r="Z24" s="44">
        <f>((((N24/1000)+1)/(([1]SMOW!$Z$4/1000)+1))-1)*1000</f>
        <v>17.282532169330402</v>
      </c>
      <c r="AA24" s="44">
        <f>((((P24/1000)+1)/(([1]SMOW!$AA$4/1000)+1))-1)*1000</f>
        <v>33.341340706953382</v>
      </c>
      <c r="AB24" s="44">
        <f>Z24*[1]SMOW!$AN$6</f>
        <v>17.818554838391861</v>
      </c>
      <c r="AC24" s="44">
        <f>AA24*[1]SMOW!$AN$12</f>
        <v>34.335562922836175</v>
      </c>
      <c r="AD24" s="44">
        <f t="shared" si="0"/>
        <v>17.66166534479347</v>
      </c>
      <c r="AE24" s="44">
        <f t="shared" si="0"/>
        <v>33.759252377024623</v>
      </c>
      <c r="AF24" s="44">
        <f>(AD24-[1]SMOW!AN$14*AE24)</f>
        <v>-0.16321991027553295</v>
      </c>
      <c r="AG24" s="45">
        <f t="shared" si="1"/>
        <v>-163.21991027553295</v>
      </c>
      <c r="AH24" s="2">
        <f>AVERAGE(AG23:AG24)</f>
        <v>-165.72583909822038</v>
      </c>
      <c r="AI24">
        <f>STDEV(AG23:AG24)</f>
        <v>3.5439185273861766</v>
      </c>
      <c r="AK24">
        <v>33</v>
      </c>
      <c r="AL24">
        <v>0</v>
      </c>
      <c r="AM24">
        <v>0</v>
      </c>
      <c r="AN24">
        <v>0</v>
      </c>
    </row>
    <row r="25" spans="1:40" x14ac:dyDescent="0.25">
      <c r="A25">
        <v>5786</v>
      </c>
      <c r="B25" t="s">
        <v>164</v>
      </c>
      <c r="C25" t="s">
        <v>63</v>
      </c>
      <c r="D25" t="s">
        <v>98</v>
      </c>
      <c r="E25" t="s">
        <v>249</v>
      </c>
      <c r="F25">
        <v>16.4033807412276</v>
      </c>
      <c r="G25">
        <v>16.270298298445098</v>
      </c>
      <c r="H25">
        <v>4.3157897897751598E-3</v>
      </c>
      <c r="I25">
        <v>31.7151200601947</v>
      </c>
      <c r="J25">
        <v>31.2225824458198</v>
      </c>
      <c r="K25">
        <v>1.6915123234901501E-3</v>
      </c>
      <c r="L25">
        <v>-0.21522523294778001</v>
      </c>
      <c r="M25">
        <v>4.1570354507933904E-3</v>
      </c>
      <c r="N25">
        <v>6.0411568259206501</v>
      </c>
      <c r="O25">
        <v>4.2717903491788396E-3</v>
      </c>
      <c r="P25">
        <v>11.188003587371</v>
      </c>
      <c r="Q25">
        <v>1.65785780994731E-3</v>
      </c>
      <c r="R25">
        <v>14.8773415666879</v>
      </c>
      <c r="S25">
        <v>0.13543814915112801</v>
      </c>
      <c r="T25">
        <v>326.244214341808</v>
      </c>
      <c r="U25">
        <v>9.3921903453326197E-2</v>
      </c>
      <c r="V25" s="14">
        <v>45833.570370370369</v>
      </c>
      <c r="W25">
        <v>2.5</v>
      </c>
      <c r="X25">
        <v>2.55638107696168E-3</v>
      </c>
      <c r="Y25">
        <v>3.6029281415058401E-3</v>
      </c>
      <c r="Z25" s="44">
        <f>((((N25/1000)+1)/(([1]SMOW!$Z$4/1000)+1))-1)*1000</f>
        <v>16.54843280682039</v>
      </c>
      <c r="AA25" s="44">
        <f>((((P25/1000)+1)/(([1]SMOW!$AA$4/1000)+1))-1)*1000</f>
        <v>31.933414073263222</v>
      </c>
      <c r="AB25" s="44">
        <f>Z25*[1]SMOW!$AN$6</f>
        <v>17.061687174582389</v>
      </c>
      <c r="AC25" s="44">
        <f>AA25*[1]SMOW!$AN$12</f>
        <v>32.885652616388192</v>
      </c>
      <c r="AD25" s="44">
        <f t="shared" si="0"/>
        <v>16.917771249125629</v>
      </c>
      <c r="AE25" s="44">
        <f t="shared" si="0"/>
        <v>32.356489544190474</v>
      </c>
      <c r="AF25" s="44">
        <f>(AD25-[1]SMOW!AN$14*AE25)</f>
        <v>-0.16645523020694242</v>
      </c>
      <c r="AG25" s="45">
        <f t="shared" si="1"/>
        <v>-166.45523020694242</v>
      </c>
    </row>
    <row r="26" spans="1:40" x14ac:dyDescent="0.25">
      <c r="A26">
        <v>5787</v>
      </c>
      <c r="B26" t="s">
        <v>214</v>
      </c>
      <c r="C26" t="s">
        <v>63</v>
      </c>
      <c r="D26" t="s">
        <v>98</v>
      </c>
      <c r="E26" t="s">
        <v>250</v>
      </c>
      <c r="F26">
        <v>16.755734755293901</v>
      </c>
      <c r="G26">
        <v>16.616905538638601</v>
      </c>
      <c r="H26">
        <v>5.3069744076891003E-3</v>
      </c>
      <c r="I26">
        <v>32.385902428068597</v>
      </c>
      <c r="J26">
        <v>31.8725335429254</v>
      </c>
      <c r="K26">
        <v>2.10330789381393E-3</v>
      </c>
      <c r="L26">
        <v>-0.21179217202599701</v>
      </c>
      <c r="M26">
        <v>5.1799240631136799E-3</v>
      </c>
      <c r="N26">
        <v>6.3899185937779999</v>
      </c>
      <c r="O26">
        <v>5.2528698482516697E-3</v>
      </c>
      <c r="P26">
        <v>11.845439996146901</v>
      </c>
      <c r="Q26">
        <v>2.0614602507241799E-3</v>
      </c>
      <c r="R26">
        <v>15.9731936795644</v>
      </c>
      <c r="S26">
        <v>0.118848796831584</v>
      </c>
      <c r="T26">
        <v>331.53343466964799</v>
      </c>
      <c r="U26">
        <v>6.6239335251160603E-2</v>
      </c>
      <c r="V26" s="14">
        <v>45833.771284722221</v>
      </c>
      <c r="W26">
        <v>2.5</v>
      </c>
      <c r="X26">
        <v>2.9508866553498701E-3</v>
      </c>
      <c r="Y26">
        <v>5.6565616511437397E-3</v>
      </c>
      <c r="Z26" s="44">
        <f>((((N26/1000)+1)/(([1]SMOW!$Z$4/1000)+1))-1)*1000</f>
        <v>16.900837105722655</v>
      </c>
      <c r="AA26" s="44">
        <f>((((P26/1000)+1)/(([1]SMOW!$AA$4/1000)+1))-1)*1000</f>
        <v>32.604338367694382</v>
      </c>
      <c r="AB26" s="44">
        <f>Z26*[1]SMOW!$AN$6</f>
        <v>17.42502139341974</v>
      </c>
      <c r="AC26" s="44">
        <f>AA26*[1]SMOW!$AN$12</f>
        <v>33.576583539963686</v>
      </c>
      <c r="AD26" s="44">
        <f t="shared" si="0"/>
        <v>17.274946571205557</v>
      </c>
      <c r="AE26" s="44">
        <f t="shared" si="0"/>
        <v>33.025198545723299</v>
      </c>
      <c r="AF26" s="44">
        <f>(AD26-[1]SMOW!AN$14*AE26)</f>
        <v>-0.16235826093634387</v>
      </c>
      <c r="AG26" s="45">
        <f t="shared" si="1"/>
        <v>-162.35826093634387</v>
      </c>
    </row>
    <row r="27" spans="1:40" x14ac:dyDescent="0.25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X27" s="66"/>
      <c r="Y27" s="66"/>
      <c r="Z27" s="44"/>
      <c r="AA27" s="44"/>
      <c r="AB27" s="44"/>
      <c r="AC27" s="44"/>
      <c r="AD27" s="44"/>
      <c r="AE27" s="44"/>
      <c r="AF27" s="44"/>
      <c r="AG27" s="45"/>
    </row>
    <row r="28" spans="1:40" x14ac:dyDescent="0.25">
      <c r="B28"/>
      <c r="C28"/>
      <c r="D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 s="14"/>
      <c r="Z28" s="44"/>
      <c r="AA28" s="44"/>
      <c r="AB28" s="44"/>
      <c r="AC28" s="44"/>
      <c r="AD28" s="44"/>
      <c r="AE28" s="44"/>
      <c r="AF28" s="44"/>
      <c r="AG28" s="45"/>
    </row>
    <row r="29" spans="1:40" x14ac:dyDescent="0.25">
      <c r="B29"/>
      <c r="C29"/>
      <c r="D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 s="14"/>
      <c r="Z29" s="44"/>
      <c r="AA29" s="44"/>
      <c r="AB29" s="44"/>
      <c r="AC29" s="44"/>
      <c r="AD29" s="44"/>
      <c r="AE29" s="44"/>
      <c r="AF29" s="44"/>
      <c r="AG29" s="45"/>
      <c r="AH29" s="2"/>
    </row>
    <row r="30" spans="1:40" x14ac:dyDescent="0.25">
      <c r="B30"/>
      <c r="C30"/>
      <c r="D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 s="14"/>
      <c r="Z30" s="44"/>
      <c r="AA30" s="44"/>
      <c r="AB30" s="44"/>
      <c r="AC30" s="44"/>
      <c r="AD30" s="44"/>
      <c r="AE30" s="44"/>
      <c r="AF30" s="44"/>
      <c r="AG30" s="45"/>
    </row>
    <row r="31" spans="1:40" x14ac:dyDescent="0.25">
      <c r="A31" s="18" t="s">
        <v>236</v>
      </c>
      <c r="B31"/>
      <c r="C31"/>
      <c r="D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 s="14"/>
      <c r="Z31" s="44"/>
      <c r="AA31" s="44"/>
      <c r="AB31" s="44"/>
      <c r="AC31" s="44"/>
      <c r="AD31" s="44"/>
      <c r="AE31" s="44"/>
      <c r="AF31" s="44"/>
      <c r="AG31" s="45"/>
    </row>
    <row r="32" spans="1:40" x14ac:dyDescent="0.25">
      <c r="A32">
        <v>5757</v>
      </c>
      <c r="B32" t="s">
        <v>214</v>
      </c>
      <c r="C32" t="s">
        <v>119</v>
      </c>
      <c r="D32" t="s">
        <v>120</v>
      </c>
      <c r="E32" t="s">
        <v>215</v>
      </c>
      <c r="F32">
        <v>12.457929843473099</v>
      </c>
      <c r="G32">
        <v>12.380968025451001</v>
      </c>
      <c r="H32">
        <v>4.2149994712240299E-3</v>
      </c>
      <c r="I32">
        <v>24.431801761352499</v>
      </c>
      <c r="J32">
        <v>24.1381190855105</v>
      </c>
      <c r="K32">
        <v>1.74773742606225E-3</v>
      </c>
      <c r="L32">
        <v>-0.36395885169855802</v>
      </c>
      <c r="M32">
        <v>4.0094661187914304E-3</v>
      </c>
      <c r="N32">
        <v>2.1359297668743502</v>
      </c>
      <c r="O32">
        <v>4.1720275870763901E-3</v>
      </c>
      <c r="P32">
        <v>4.0495949831936899</v>
      </c>
      <c r="Q32">
        <v>1.71296425175205E-3</v>
      </c>
      <c r="R32">
        <v>3.76294354285778</v>
      </c>
      <c r="S32">
        <v>0.121690409552596</v>
      </c>
      <c r="T32">
        <v>620.85710453193894</v>
      </c>
      <c r="U32">
        <v>0.21734835457815499</v>
      </c>
      <c r="V32" s="14">
        <v>45821.525150462963</v>
      </c>
      <c r="W32">
        <v>2.5</v>
      </c>
      <c r="X32">
        <v>2.9707657815463501E-2</v>
      </c>
      <c r="Y32">
        <v>2.83099777778415E-2</v>
      </c>
      <c r="Z32" s="44">
        <f>((((N32/1000)+1)/(([1]SMOW!$Z$4/1000)+1))-1)*1000</f>
        <v>12.60241884934632</v>
      </c>
      <c r="AA32" s="44">
        <f>((((P32/1000)+1)/(([1]SMOW!$AA$4/1000)+1))-1)*1000</f>
        <v>24.648554743618156</v>
      </c>
      <c r="AB32" s="44">
        <f>Z32*[1]SMOW!$AN$6</f>
        <v>12.993286467706366</v>
      </c>
      <c r="AC32" s="44">
        <f>AA32*[1]SMOW!$AN$12</f>
        <v>25.383562400655702</v>
      </c>
      <c r="AD32" s="44">
        <f t="shared" ref="AD32:AE36" si="2">LN((AB32/1000)+1)*1000</f>
        <v>12.909597868184635</v>
      </c>
      <c r="AE32" s="44">
        <f t="shared" si="2"/>
        <v>25.066749812463627</v>
      </c>
      <c r="AF32" s="44">
        <f>(AD32-[1]SMOW!AN$14*AE32)</f>
        <v>-0.32564603279616122</v>
      </c>
      <c r="AG32" s="45">
        <f t="shared" ref="AG32:AG36" si="3">AF32*1000</f>
        <v>-325.64603279616119</v>
      </c>
      <c r="AK32">
        <v>33</v>
      </c>
      <c r="AL32">
        <v>0</v>
      </c>
      <c r="AM32">
        <v>0</v>
      </c>
      <c r="AN32">
        <v>0</v>
      </c>
    </row>
    <row r="33" spans="1:40" x14ac:dyDescent="0.25">
      <c r="A33">
        <v>5758</v>
      </c>
      <c r="B33" t="s">
        <v>214</v>
      </c>
      <c r="C33" t="s">
        <v>119</v>
      </c>
      <c r="D33" t="s">
        <v>120</v>
      </c>
      <c r="E33" t="s">
        <v>216</v>
      </c>
      <c r="F33">
        <v>14.0194677515238</v>
      </c>
      <c r="G33">
        <v>13.9221036170544</v>
      </c>
      <c r="H33">
        <v>4.1943681707343004E-3</v>
      </c>
      <c r="I33">
        <v>27.428688793404501</v>
      </c>
      <c r="J33">
        <v>27.059262297123901</v>
      </c>
      <c r="K33">
        <v>1.6203059984519299E-3</v>
      </c>
      <c r="L33">
        <v>-0.365186875826989</v>
      </c>
      <c r="M33">
        <v>4.4335341152768899E-3</v>
      </c>
      <c r="N33">
        <v>3.6815478090902398</v>
      </c>
      <c r="O33">
        <v>4.1516066225190896E-3</v>
      </c>
      <c r="P33">
        <v>6.9868556242326099</v>
      </c>
      <c r="Q33">
        <v>1.58806821371488E-3</v>
      </c>
      <c r="R33">
        <v>8.2357663798710092</v>
      </c>
      <c r="S33">
        <v>0.153867719558029</v>
      </c>
      <c r="T33">
        <v>518.98664197464598</v>
      </c>
      <c r="U33">
        <v>0.1046930704191</v>
      </c>
      <c r="V33" s="14">
        <v>45821.626805555556</v>
      </c>
      <c r="W33">
        <v>2.5</v>
      </c>
      <c r="X33">
        <v>1.6121800264191501E-2</v>
      </c>
      <c r="Y33">
        <v>1.19313657626769E-2</v>
      </c>
      <c r="Z33" s="44">
        <f>((((N33/1000)+1)/(([1]SMOW!$Z$4/1000)+1))-1)*1000</f>
        <v>14.16417960622196</v>
      </c>
      <c r="AA33" s="44">
        <f>((((P33/1000)+1)/(([1]SMOW!$AA$4/1000)+1))-1)*1000</f>
        <v>27.646075867856943</v>
      </c>
      <c r="AB33" s="44">
        <f>Z33*[1]SMOW!$AN$6</f>
        <v>14.603485680309085</v>
      </c>
      <c r="AC33" s="44">
        <f>AA33*[1]SMOW!$AN$12</f>
        <v>28.470468115648952</v>
      </c>
      <c r="AD33" s="44">
        <f t="shared" si="2"/>
        <v>14.497881666243467</v>
      </c>
      <c r="AE33" s="44">
        <f t="shared" si="2"/>
        <v>28.072716150406354</v>
      </c>
      <c r="AF33" s="44">
        <f>(AD33-[1]SMOW!AN$14*AE33)</f>
        <v>-0.32451246117108923</v>
      </c>
      <c r="AG33" s="45">
        <f t="shared" si="3"/>
        <v>-324.51246117108923</v>
      </c>
      <c r="AH33" s="2">
        <f>AVERAGE(AG32:AG33)</f>
        <v>-325.07924698362524</v>
      </c>
      <c r="AI33">
        <f>STDEV(AG32:AG33)</f>
        <v>0.80155618304904153</v>
      </c>
      <c r="AK33">
        <v>33</v>
      </c>
      <c r="AL33">
        <v>0</v>
      </c>
      <c r="AM33">
        <v>0</v>
      </c>
      <c r="AN33">
        <v>0</v>
      </c>
    </row>
    <row r="34" spans="1:40" x14ac:dyDescent="0.25">
      <c r="A34">
        <v>5759</v>
      </c>
      <c r="B34" t="s">
        <v>159</v>
      </c>
      <c r="C34" t="s">
        <v>119</v>
      </c>
      <c r="D34" t="s">
        <v>121</v>
      </c>
      <c r="E34" t="s">
        <v>217</v>
      </c>
      <c r="F34">
        <v>5.9209825750607497</v>
      </c>
      <c r="G34">
        <v>5.9035221282144796</v>
      </c>
      <c r="H34">
        <v>4.0518097784196898E-3</v>
      </c>
      <c r="I34">
        <v>11.7662664265023</v>
      </c>
      <c r="J34">
        <v>11.697582099022</v>
      </c>
      <c r="K34">
        <v>1.7933955485497301E-3</v>
      </c>
      <c r="L34">
        <v>-0.27280122006914398</v>
      </c>
      <c r="M34">
        <v>4.0976564336379596E-3</v>
      </c>
      <c r="N34">
        <v>-4.3343733791341403</v>
      </c>
      <c r="O34">
        <v>4.0105016118161599E-3</v>
      </c>
      <c r="P34">
        <v>-8.3639454802486703</v>
      </c>
      <c r="Q34">
        <v>1.7577139552588099E-3</v>
      </c>
      <c r="R34">
        <v>-14.071101001157301</v>
      </c>
      <c r="S34">
        <v>0.15680973632592901</v>
      </c>
      <c r="T34">
        <v>617.82940911533501</v>
      </c>
      <c r="U34">
        <v>8.1861607877402501E-2</v>
      </c>
      <c r="V34" s="14">
        <v>45821.755324074074</v>
      </c>
      <c r="W34">
        <v>2.5</v>
      </c>
      <c r="X34">
        <v>1.8014007492269699E-2</v>
      </c>
      <c r="Y34">
        <v>2.1854817062905499E-2</v>
      </c>
      <c r="Z34" s="44">
        <f>((((N34/1000)+1)/(([1]SMOW!$Z$4/1000)+1))-1)*1000</f>
        <v>6.0645386858630967</v>
      </c>
      <c r="AA34" s="44">
        <f>((((P34/1000)+1)/(([1]SMOW!$AA$4/1000)+1))-1)*1000</f>
        <v>11.980339589036326</v>
      </c>
      <c r="AB34" s="44">
        <f>Z34*[1]SMOW!$AN$6</f>
        <v>6.2526320845139933</v>
      </c>
      <c r="AC34" s="44">
        <f>AA34*[1]SMOW!$AN$12</f>
        <v>12.337587363741317</v>
      </c>
      <c r="AD34" s="44">
        <f t="shared" si="2"/>
        <v>6.233165483378011</v>
      </c>
      <c r="AE34" s="44">
        <f t="shared" si="2"/>
        <v>12.262099589907473</v>
      </c>
      <c r="AF34" s="44">
        <f>(AD34-[1]SMOW!AN$14*AE34)</f>
        <v>-0.2412231000931353</v>
      </c>
      <c r="AG34" s="45">
        <f t="shared" si="3"/>
        <v>-241.22310009313532</v>
      </c>
      <c r="AK34">
        <v>33</v>
      </c>
      <c r="AL34">
        <v>3</v>
      </c>
      <c r="AM34">
        <v>0</v>
      </c>
      <c r="AN34">
        <v>0</v>
      </c>
    </row>
    <row r="35" spans="1:40" x14ac:dyDescent="0.25">
      <c r="A35">
        <v>5760</v>
      </c>
      <c r="B35" t="s">
        <v>218</v>
      </c>
      <c r="C35" t="s">
        <v>119</v>
      </c>
      <c r="D35" t="s">
        <v>121</v>
      </c>
      <c r="E35" t="s">
        <v>219</v>
      </c>
      <c r="F35">
        <v>5.3844696611760101</v>
      </c>
      <c r="G35">
        <v>5.3700249095868697</v>
      </c>
      <c r="H35">
        <v>4.0856046112147E-3</v>
      </c>
      <c r="I35">
        <v>10.743998371056801</v>
      </c>
      <c r="J35">
        <v>10.6866916628266</v>
      </c>
      <c r="K35">
        <v>1.78281532522552E-3</v>
      </c>
      <c r="L35">
        <v>-0.27254828838559397</v>
      </c>
      <c r="M35">
        <v>4.24018971488837E-3</v>
      </c>
      <c r="N35">
        <v>-4.8654165483756904</v>
      </c>
      <c r="O35">
        <v>4.0439519065756102E-3</v>
      </c>
      <c r="P35">
        <v>-9.3658743790485595</v>
      </c>
      <c r="Q35">
        <v>1.7473442372088299E-3</v>
      </c>
      <c r="R35">
        <v>-16.009642136512198</v>
      </c>
      <c r="S35">
        <v>0.16107069232332</v>
      </c>
      <c r="T35">
        <v>379.65770760235301</v>
      </c>
      <c r="U35">
        <v>7.8683745320076201E-2</v>
      </c>
      <c r="V35" s="14">
        <v>45822.448333333334</v>
      </c>
      <c r="W35">
        <v>2.5</v>
      </c>
      <c r="X35">
        <v>1.4597986559776E-2</v>
      </c>
      <c r="Y35">
        <v>1.25480891261536E-2</v>
      </c>
      <c r="Z35" s="44">
        <f>((((N35/1000)+1)/(([1]SMOW!$Z$4/1000)+1))-1)*1000</f>
        <v>5.5279492056190538</v>
      </c>
      <c r="AA35" s="44">
        <f>((((P35/1000)+1)/(([1]SMOW!$AA$4/1000)+1))-1)*1000</f>
        <v>10.957855238421965</v>
      </c>
      <c r="AB35" s="44">
        <f>Z35*[1]SMOW!$AN$6</f>
        <v>5.6994001283542319</v>
      </c>
      <c r="AC35" s="44">
        <f>AA35*[1]SMOW!$AN$12</f>
        <v>11.28461303776249</v>
      </c>
      <c r="AD35" s="44">
        <f t="shared" si="2"/>
        <v>5.6832199963629213</v>
      </c>
      <c r="AE35" s="44">
        <f t="shared" si="2"/>
        <v>11.221416777866107</v>
      </c>
      <c r="AF35" s="44">
        <f>(AD35-[1]SMOW!AN$14*AE35)</f>
        <v>-0.24168806235038343</v>
      </c>
      <c r="AG35" s="45">
        <f t="shared" si="3"/>
        <v>-241.68806235038343</v>
      </c>
      <c r="AH35" s="65"/>
      <c r="AI35" s="65"/>
      <c r="AK35">
        <v>33</v>
      </c>
      <c r="AL35">
        <v>0</v>
      </c>
      <c r="AM35">
        <v>0</v>
      </c>
      <c r="AN35">
        <v>0</v>
      </c>
    </row>
    <row r="36" spans="1:40" x14ac:dyDescent="0.25">
      <c r="A36">
        <v>5761</v>
      </c>
      <c r="B36" t="s">
        <v>218</v>
      </c>
      <c r="C36" t="s">
        <v>119</v>
      </c>
      <c r="D36" t="s">
        <v>121</v>
      </c>
      <c r="E36" t="s">
        <v>220</v>
      </c>
      <c r="F36">
        <v>5.6239654011901798</v>
      </c>
      <c r="G36">
        <v>5.6082096761225504</v>
      </c>
      <c r="H36">
        <v>3.7840942713768398E-3</v>
      </c>
      <c r="I36">
        <v>11.1549084031902</v>
      </c>
      <c r="J36">
        <v>11.0931512066478</v>
      </c>
      <c r="K36">
        <v>1.5357322362028001E-3</v>
      </c>
      <c r="L36">
        <v>-0.248974160987469</v>
      </c>
      <c r="M36">
        <v>3.6404959801497601E-3</v>
      </c>
      <c r="N36">
        <v>-4.6283624654160098</v>
      </c>
      <c r="O36">
        <v>3.7455154621183601E-3</v>
      </c>
      <c r="P36">
        <v>-8.9631398576985504</v>
      </c>
      <c r="Q36">
        <v>1.5051771402541101E-3</v>
      </c>
      <c r="R36">
        <v>-15.238171974364899</v>
      </c>
      <c r="S36">
        <v>0.145917258066323</v>
      </c>
      <c r="T36">
        <v>479.14626205117798</v>
      </c>
      <c r="U36">
        <v>0.112707156753502</v>
      </c>
      <c r="V36" s="14">
        <v>45822.594247685185</v>
      </c>
      <c r="W36">
        <v>2.5</v>
      </c>
      <c r="X36">
        <v>2.1314081702291401E-2</v>
      </c>
      <c r="Y36">
        <v>1.8997142330555501E-2</v>
      </c>
      <c r="Z36" s="44">
        <f>((((N36/1000)+1)/(([1]SMOW!$Z$4/1000)+1))-1)*1000</f>
        <v>5.7674791243387258</v>
      </c>
      <c r="AA36" s="44">
        <f>((((P36/1000)+1)/(([1]SMOW!$AA$4/1000)+1))-1)*1000</f>
        <v>11.368852212384706</v>
      </c>
      <c r="AB36" s="44">
        <f>Z36*[1]SMOW!$AN$6</f>
        <v>5.9463591358841672</v>
      </c>
      <c r="AC36" s="44">
        <f>AA36*[1]SMOW!$AN$12</f>
        <v>11.70786573730525</v>
      </c>
      <c r="AD36" s="44">
        <f t="shared" si="2"/>
        <v>5.9287493174507473</v>
      </c>
      <c r="AE36" s="44">
        <f t="shared" si="2"/>
        <v>11.639858971951707</v>
      </c>
      <c r="AF36" s="44">
        <f>(AD36-[1]SMOW!AN$14*AE36)</f>
        <v>-0.21709621973975413</v>
      </c>
      <c r="AG36" s="45">
        <f t="shared" si="3"/>
        <v>-217.09621973975413</v>
      </c>
      <c r="AH36" s="2">
        <f>AVERAGE(AG34:AG36)</f>
        <v>-233.33579406109095</v>
      </c>
      <c r="AI36">
        <f>STDEV(AG34:AG36)</f>
        <v>14.06580527658595</v>
      </c>
      <c r="AK36">
        <v>33</v>
      </c>
      <c r="AL36">
        <v>0</v>
      </c>
      <c r="AM36">
        <v>0</v>
      </c>
      <c r="AN36">
        <v>0</v>
      </c>
    </row>
    <row r="38" spans="1:40" x14ac:dyDescent="0.25">
      <c r="AG38" s="39" t="s">
        <v>98</v>
      </c>
      <c r="AH38" s="2"/>
      <c r="AI38" s="15"/>
    </row>
    <row r="39" spans="1:40" x14ac:dyDescent="0.25">
      <c r="AG39" t="s">
        <v>50</v>
      </c>
      <c r="AH39" s="2"/>
      <c r="AI39" s="15"/>
    </row>
    <row r="40" spans="1:40" x14ac:dyDescent="0.25">
      <c r="AG40" t="s">
        <v>55</v>
      </c>
      <c r="AH40" s="2"/>
      <c r="AI40" s="15"/>
    </row>
    <row r="51" spans="1:22" x14ac:dyDescent="0.25">
      <c r="A51" s="20"/>
      <c r="B51" s="42"/>
      <c r="D51"/>
      <c r="E51" s="15"/>
      <c r="V51"/>
    </row>
    <row r="52" spans="1:22" x14ac:dyDescent="0.25">
      <c r="A52" s="20"/>
      <c r="B52" s="42"/>
      <c r="D52"/>
      <c r="E52" s="15"/>
      <c r="V52"/>
    </row>
    <row r="53" spans="1:22" x14ac:dyDescent="0.25">
      <c r="A53" s="20"/>
      <c r="B53" s="42"/>
      <c r="D53"/>
      <c r="E53" s="15"/>
      <c r="V53"/>
    </row>
    <row r="54" spans="1:22" x14ac:dyDescent="0.25">
      <c r="A54" s="20"/>
      <c r="B54" s="42"/>
      <c r="D54"/>
      <c r="E54" s="15"/>
      <c r="V54"/>
    </row>
  </sheetData>
  <dataValidations count="4">
    <dataValidation type="list" allowBlank="1" showInputMessage="1" showErrorMessage="1" sqref="C3:C24 C26:C36" xr:uid="{00000000-0002-0000-0100-000000000000}">
      <formula1>Type</formula1>
    </dataValidation>
    <dataValidation type="list" allowBlank="1" showInputMessage="1" showErrorMessage="1" sqref="D1:D19 D23:D35" xr:uid="{00000000-0002-0000-0100-000001000000}">
      <formula1>INDIRECT(C1)</formula1>
    </dataValidation>
    <dataValidation type="list" allowBlank="1" showInputMessage="1" showErrorMessage="1" sqref="AG39:AG40" xr:uid="{00000000-0002-0000-0100-000002000000}">
      <formula1>INDIRECT(AF32)</formula1>
    </dataValidation>
    <dataValidation type="list" allowBlank="1" showInputMessage="1" showErrorMessage="1" sqref="D20:D22 D36" xr:uid="{1BCCBC0F-CCDB-4399-854E-97C9A2032443}">
      <formula1>INDIRECT(#REF!)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3"/>
  <sheetViews>
    <sheetView workbookViewId="0">
      <selection activeCell="AP30" sqref="AP30"/>
    </sheetView>
  </sheetViews>
  <sheetFormatPr defaultColWidth="8.85546875" defaultRowHeight="15" x14ac:dyDescent="0.25"/>
  <cols>
    <col min="1" max="1" width="10.42578125" bestFit="1" customWidth="1"/>
    <col min="5" max="5" width="52.7109375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B1" s="20"/>
      <c r="Z1" s="96" t="s">
        <v>25</v>
      </c>
      <c r="AA1" s="96"/>
      <c r="AB1" s="97" t="s">
        <v>26</v>
      </c>
      <c r="AC1" s="97"/>
      <c r="AL1" s="8"/>
      <c r="AM1" s="9" t="s">
        <v>23</v>
      </c>
      <c r="AN1" s="8"/>
    </row>
    <row r="2" spans="1:42" x14ac:dyDescent="0.25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5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$Z$28</f>
        <v>0</v>
      </c>
      <c r="AN3" s="8">
        <v>0</v>
      </c>
    </row>
    <row r="4" spans="1:42" x14ac:dyDescent="0.25">
      <c r="B4" s="20"/>
      <c r="Z4" s="6">
        <f>AVERAGE(N18:N25)</f>
        <v>-10.689031038761826</v>
      </c>
      <c r="AA4" s="6">
        <f>AVERAGE(P18:P25)</f>
        <v>-20.769954226757875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SLAP!Z36</f>
        <v>-28.748252124049493</v>
      </c>
      <c r="AN4" s="11">
        <f>AB4</f>
        <v>-29.698648998496392</v>
      </c>
    </row>
    <row r="5" spans="1:42" x14ac:dyDescent="0.25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5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1.0330592924517954</v>
      </c>
    </row>
    <row r="7" spans="1:42" x14ac:dyDescent="0.25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5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5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5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AA28</f>
        <v>0</v>
      </c>
      <c r="AN10" s="8">
        <v>0</v>
      </c>
    </row>
    <row r="11" spans="1:42" x14ac:dyDescent="0.25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SLAP!AA36</f>
        <v>-53.771528483962442</v>
      </c>
      <c r="AN11" s="8">
        <f>AC4</f>
        <v>-55.5</v>
      </c>
    </row>
    <row r="12" spans="1:42" x14ac:dyDescent="0.25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1.0321447346722359</v>
      </c>
    </row>
    <row r="13" spans="1:42" x14ac:dyDescent="0.25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5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5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5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37" x14ac:dyDescent="0.25">
      <c r="V17" s="14"/>
      <c r="Z17" s="44"/>
      <c r="AA17" s="44"/>
      <c r="AB17" s="44"/>
      <c r="AC17" s="44"/>
      <c r="AD17" s="44"/>
      <c r="AE17" s="44"/>
      <c r="AF17" s="44"/>
      <c r="AG17" s="45"/>
    </row>
    <row r="18" spans="1:37" x14ac:dyDescent="0.25">
      <c r="V18" s="14"/>
      <c r="Z18" s="44"/>
      <c r="AA18" s="44"/>
      <c r="AB18" s="44"/>
      <c r="AC18" s="44"/>
      <c r="AD18" s="44"/>
      <c r="AE18" s="44"/>
      <c r="AF18" s="44"/>
      <c r="AG18" s="45"/>
    </row>
    <row r="19" spans="1:37" x14ac:dyDescent="0.25">
      <c r="A19">
        <v>5728</v>
      </c>
      <c r="B19" t="s">
        <v>159</v>
      </c>
      <c r="C19" t="s">
        <v>61</v>
      </c>
      <c r="D19" t="s">
        <v>22</v>
      </c>
      <c r="E19" t="s">
        <v>178</v>
      </c>
      <c r="F19">
        <v>7.8965031951844206E-2</v>
      </c>
      <c r="G19">
        <v>7.89616694345774E-2</v>
      </c>
      <c r="H19">
        <v>3.54445453603981E-3</v>
      </c>
      <c r="I19">
        <v>0.201012394954492</v>
      </c>
      <c r="J19">
        <v>0.20099214566913101</v>
      </c>
      <c r="K19">
        <v>1.58552025109955E-3</v>
      </c>
      <c r="L19">
        <v>-2.7162183478723699E-2</v>
      </c>
      <c r="M19">
        <v>3.6215514626863799E-3</v>
      </c>
      <c r="N19">
        <v>-10.116831602542</v>
      </c>
      <c r="O19">
        <v>3.5083188518653199E-3</v>
      </c>
      <c r="P19">
        <v>-19.6990959571161</v>
      </c>
      <c r="Q19">
        <v>1.55397456737991E-3</v>
      </c>
      <c r="R19">
        <v>-28.751295083444699</v>
      </c>
      <c r="S19">
        <v>0.14582892529415201</v>
      </c>
      <c r="T19">
        <v>286.98041419528198</v>
      </c>
      <c r="U19">
        <v>8.2263133640357103E-2</v>
      </c>
      <c r="V19" s="14">
        <v>45806.655717592592</v>
      </c>
      <c r="W19">
        <v>2.5</v>
      </c>
      <c r="X19">
        <v>1.1731766969003E-3</v>
      </c>
      <c r="Y19">
        <v>1.9668176569017102E-3</v>
      </c>
      <c r="Z19" s="44">
        <f>((((N19/1000)+1)/(([1]SMOW!$Z$4/1000)+1))-1)*1000</f>
        <v>0.22168742188322099</v>
      </c>
      <c r="AA19" s="44">
        <f>((((P19/1000)+1)/(([1]SMOW!$AA$4/1000)+1))-1)*1000</f>
        <v>0.41263853925110894</v>
      </c>
      <c r="AB19" s="44">
        <f>Z19*[1]SMOW!$AN$6</f>
        <v>0.22856312056041325</v>
      </c>
      <c r="AC19" s="44">
        <f>AA19*[1]SMOW!$AN$12</f>
        <v>0.42494321549249708</v>
      </c>
      <c r="AD19" s="44">
        <f t="shared" ref="AD19:AE22" si="0">LN((AB19/1000)+1)*1000</f>
        <v>0.22853700398992824</v>
      </c>
      <c r="AE19" s="44">
        <f t="shared" si="0"/>
        <v>0.42485295269451973</v>
      </c>
      <c r="AF19" s="44">
        <f>(AD19-[1]SMOW!AN$14*AE19)</f>
        <v>4.21464496722182E-3</v>
      </c>
      <c r="AG19" s="45">
        <f t="shared" ref="AG19:AG22" si="1">AF19*1000</f>
        <v>4.2146449672218198</v>
      </c>
      <c r="AK19">
        <v>33</v>
      </c>
    </row>
    <row r="20" spans="1:37" x14ac:dyDescent="0.25">
      <c r="A20">
        <v>5729</v>
      </c>
      <c r="B20" t="s">
        <v>179</v>
      </c>
      <c r="C20" t="s">
        <v>61</v>
      </c>
      <c r="D20" t="s">
        <v>22</v>
      </c>
      <c r="E20" t="s">
        <v>180</v>
      </c>
      <c r="F20">
        <v>-0.692876034671844</v>
      </c>
      <c r="G20">
        <v>-0.69311645157792601</v>
      </c>
      <c r="H20">
        <v>3.7002918655550002E-3</v>
      </c>
      <c r="I20">
        <v>-1.26232209286565</v>
      </c>
      <c r="J20">
        <v>-1.2631195397197299</v>
      </c>
      <c r="K20">
        <v>1.55383837977362E-3</v>
      </c>
      <c r="L20">
        <v>-2.6189334605910899E-2</v>
      </c>
      <c r="M20">
        <v>3.7803053592233198E-3</v>
      </c>
      <c r="N20">
        <v>-10.8808037559852</v>
      </c>
      <c r="O20">
        <v>3.6625674211164202E-3</v>
      </c>
      <c r="P20">
        <v>-21.133315782481301</v>
      </c>
      <c r="Q20">
        <v>1.52292304202013E-3</v>
      </c>
      <c r="R20">
        <v>-30.8316780236485</v>
      </c>
      <c r="S20">
        <v>9.5768848789091005E-2</v>
      </c>
      <c r="T20">
        <v>424.81056792688702</v>
      </c>
      <c r="U20">
        <v>9.2062783194328507E-2</v>
      </c>
      <c r="V20" s="14">
        <v>45806.744143518517</v>
      </c>
      <c r="W20">
        <v>2.5</v>
      </c>
      <c r="X20">
        <v>5.4949058786043503E-3</v>
      </c>
      <c r="Y20">
        <v>4.4501284138182698E-3</v>
      </c>
      <c r="Z20" s="44">
        <f>((((N20/1000)+1)/(([1]SMOW!$Z$4/1000)+1))-1)*1000</f>
        <v>-0.55026379504419243</v>
      </c>
      <c r="AA20" s="44">
        <f>((((P20/1000)+1)/(([1]SMOW!$AA$4/1000)+1))-1)*1000</f>
        <v>-1.0510055661676621</v>
      </c>
      <c r="AB20" s="44">
        <f>Z20*[1]SMOW!$AN$6</f>
        <v>-0.5673303837371908</v>
      </c>
      <c r="AC20" s="44">
        <f>AA20*[1]SMOW!$AN$12</f>
        <v>-1.0823460300105705</v>
      </c>
      <c r="AD20" s="44">
        <f t="shared" si="0"/>
        <v>-0.56749137651300541</v>
      </c>
      <c r="AE20" s="44">
        <f t="shared" si="0"/>
        <v>-1.0829321894646435</v>
      </c>
      <c r="AF20" s="44">
        <f>(AD20-[1]SMOW!AN$14*AE20)</f>
        <v>4.2968195243263674E-3</v>
      </c>
      <c r="AG20" s="45">
        <f t="shared" si="1"/>
        <v>4.2968195243263674</v>
      </c>
      <c r="AJ20" t="s">
        <v>181</v>
      </c>
      <c r="AK20">
        <v>33</v>
      </c>
    </row>
    <row r="21" spans="1:37" x14ac:dyDescent="0.25">
      <c r="A21">
        <v>5730</v>
      </c>
      <c r="B21" t="s">
        <v>159</v>
      </c>
      <c r="C21" t="s">
        <v>61</v>
      </c>
      <c r="D21" t="s">
        <v>22</v>
      </c>
      <c r="E21" t="s">
        <v>182</v>
      </c>
      <c r="F21">
        <v>-0.58806053980045103</v>
      </c>
      <c r="G21">
        <v>-0.58823385246146798</v>
      </c>
      <c r="H21">
        <v>4.2671137553185502E-3</v>
      </c>
      <c r="I21">
        <v>-1.06655240909232</v>
      </c>
      <c r="J21">
        <v>-1.0671216641461401</v>
      </c>
      <c r="K21">
        <v>2.1196344544778399E-3</v>
      </c>
      <c r="L21">
        <v>-2.4793613792304301E-2</v>
      </c>
      <c r="M21">
        <v>4.2797364611712298E-3</v>
      </c>
      <c r="N21">
        <v>-10.7770568542022</v>
      </c>
      <c r="O21">
        <v>4.2236105664833698E-3</v>
      </c>
      <c r="P21">
        <v>-20.941441153672798</v>
      </c>
      <c r="Q21">
        <v>2.07746197635756E-3</v>
      </c>
      <c r="R21">
        <v>-31.372783912678599</v>
      </c>
      <c r="S21">
        <v>0.141106103599866</v>
      </c>
      <c r="T21">
        <v>332.663806223069</v>
      </c>
      <c r="U21">
        <v>0.199231159926607</v>
      </c>
      <c r="V21" s="14">
        <v>45807.468622685185</v>
      </c>
      <c r="W21">
        <v>2.5</v>
      </c>
      <c r="X21">
        <v>9.9057374802003599E-3</v>
      </c>
      <c r="Y21">
        <v>4.6994385751641998E-2</v>
      </c>
      <c r="Z21" s="44">
        <f>((((N21/1000)+1)/(([1]SMOW!$Z$4/1000)+1))-1)*1000</f>
        <v>-0.44543334183611005</v>
      </c>
      <c r="AA21" s="44">
        <f>((((P21/1000)+1)/(([1]SMOW!$AA$4/1000)+1))-1)*1000</f>
        <v>-0.85519446073722971</v>
      </c>
      <c r="AB21" s="44">
        <f>Z21*[1]SMOW!$AN$6</f>
        <v>-0.45924858409578684</v>
      </c>
      <c r="AC21" s="44">
        <f>AA21*[1]SMOW!$AN$12</f>
        <v>-0.88069593469528018</v>
      </c>
      <c r="AD21" s="44">
        <f t="shared" si="0"/>
        <v>-0.45935407102445447</v>
      </c>
      <c r="AE21" s="44">
        <f t="shared" si="0"/>
        <v>-0.88108397520719872</v>
      </c>
      <c r="AF21" s="44">
        <f>(AD21-[1]SMOW!AN$14*AE21)</f>
        <v>5.8582678849464775E-3</v>
      </c>
      <c r="AG21" s="45">
        <f t="shared" si="1"/>
        <v>5.8582678849464775</v>
      </c>
    </row>
    <row r="22" spans="1:37" x14ac:dyDescent="0.25">
      <c r="A22">
        <v>5731</v>
      </c>
      <c r="B22" t="s">
        <v>159</v>
      </c>
      <c r="C22" t="s">
        <v>61</v>
      </c>
      <c r="D22" t="s">
        <v>22</v>
      </c>
      <c r="E22" t="s">
        <v>183</v>
      </c>
      <c r="F22">
        <v>-0.79454069132376703</v>
      </c>
      <c r="G22">
        <v>-0.79485686957182899</v>
      </c>
      <c r="H22">
        <v>4.3140301731127697E-3</v>
      </c>
      <c r="I22">
        <v>-1.4384750832407101</v>
      </c>
      <c r="J22">
        <v>-1.43951073068458</v>
      </c>
      <c r="K22">
        <v>1.58161982107779E-3</v>
      </c>
      <c r="L22">
        <v>-3.4795203770368197E-2</v>
      </c>
      <c r="M22">
        <v>4.3341108262750904E-3</v>
      </c>
      <c r="N22">
        <v>-10.981431942317901</v>
      </c>
      <c r="O22">
        <v>4.2700486717947E-3</v>
      </c>
      <c r="P22">
        <v>-21.305964013761301</v>
      </c>
      <c r="Q22">
        <v>1.55015174074102E-3</v>
      </c>
      <c r="R22">
        <v>-31.352426038103602</v>
      </c>
      <c r="S22">
        <v>0.14892780713939499</v>
      </c>
      <c r="T22">
        <v>373.500156759552</v>
      </c>
      <c r="U22">
        <v>8.2207485430747101E-2</v>
      </c>
      <c r="V22" s="14">
        <v>45807.549583333333</v>
      </c>
      <c r="W22">
        <v>2.5</v>
      </c>
      <c r="X22">
        <v>1.2796391599088601E-2</v>
      </c>
      <c r="Y22">
        <v>1.0299932817273001E-2</v>
      </c>
      <c r="Z22" s="44">
        <f>((((N22/1000)+1)/(([1]SMOW!$Z$4/1000)+1))-1)*1000</f>
        <v>-0.65194296037329735</v>
      </c>
      <c r="AA22" s="44">
        <f>((((P22/1000)+1)/(([1]SMOW!$AA$4/1000)+1))-1)*1000</f>
        <v>-1.2271958276287576</v>
      </c>
      <c r="AB22" s="44">
        <f>Z22*[1]SMOW!$AN$6</f>
        <v>-0.67216315740641897</v>
      </c>
      <c r="AC22" s="44">
        <f>AA22*[1]SMOW!$AN$12</f>
        <v>-1.2637901975370056</v>
      </c>
      <c r="AD22" s="44">
        <f t="shared" si="0"/>
        <v>-0.67238916034102858</v>
      </c>
      <c r="AE22" s="44">
        <f t="shared" si="0"/>
        <v>-1.2645894538344853</v>
      </c>
      <c r="AF22" s="44">
        <f>(AD22-[1]SMOW!AN$14*AE22)</f>
        <v>-4.6859287164202623E-3</v>
      </c>
      <c r="AG22" s="45">
        <f t="shared" si="1"/>
        <v>-4.6859287164202623</v>
      </c>
      <c r="AH22" s="2">
        <f>AVERAGE(AG19:AG22)</f>
        <v>2.4209509150186004</v>
      </c>
      <c r="AI22">
        <f>STDEVA(AG19:AG22)</f>
        <v>4.7978852091246136</v>
      </c>
    </row>
    <row r="23" spans="1:37" x14ac:dyDescent="0.25">
      <c r="V23" s="14"/>
      <c r="Z23" s="44"/>
      <c r="AA23" s="44"/>
      <c r="AB23" s="44"/>
      <c r="AC23" s="44"/>
      <c r="AD23" s="44"/>
      <c r="AE23" s="44"/>
      <c r="AF23" s="44"/>
      <c r="AG23" s="45"/>
      <c r="AH23" s="2"/>
      <c r="AI23" s="2"/>
    </row>
    <row r="24" spans="1:37" x14ac:dyDescent="0.25">
      <c r="V24" s="14"/>
      <c r="Z24" s="44"/>
      <c r="AA24" s="44"/>
      <c r="AB24" s="44"/>
      <c r="AC24" s="44"/>
      <c r="AD24" s="44"/>
      <c r="AE24" s="44"/>
      <c r="AF24" s="44"/>
      <c r="AG24" s="45"/>
    </row>
    <row r="25" spans="1:37" x14ac:dyDescent="0.25">
      <c r="V25" s="14"/>
      <c r="Z25" s="44"/>
      <c r="AA25" s="44"/>
      <c r="AB25" s="44"/>
      <c r="AC25" s="44"/>
      <c r="AD25" s="44"/>
      <c r="AE25" s="44"/>
      <c r="AF25" s="44"/>
      <c r="AG25" s="45"/>
    </row>
    <row r="26" spans="1:37" x14ac:dyDescent="0.25">
      <c r="V26" s="14"/>
      <c r="Z26" s="44"/>
      <c r="AA26" s="44"/>
      <c r="AB26" s="44"/>
      <c r="AC26" s="44"/>
      <c r="AD26" s="44"/>
      <c r="AE26" s="44"/>
      <c r="AF26" s="44"/>
      <c r="AG26" s="45"/>
    </row>
    <row r="27" spans="1:37" x14ac:dyDescent="0.25">
      <c r="V27" s="14"/>
      <c r="X27" s="66"/>
      <c r="Y27" s="66"/>
      <c r="Z27" s="44"/>
      <c r="AA27" s="44"/>
      <c r="AB27" s="44"/>
      <c r="AC27" s="44"/>
      <c r="AD27" s="44"/>
      <c r="AE27" s="44"/>
      <c r="AF27" s="44"/>
      <c r="AG27" s="45"/>
      <c r="AH27" s="2"/>
    </row>
    <row r="28" spans="1:37" x14ac:dyDescent="0.25">
      <c r="Y28" s="18" t="s">
        <v>35</v>
      </c>
      <c r="Z28" s="16"/>
      <c r="AA28" s="16"/>
      <c r="AB28" s="16"/>
      <c r="AC28" s="16"/>
      <c r="AD28" s="16"/>
      <c r="AE28" s="16"/>
      <c r="AF28" s="16"/>
      <c r="AG28" s="16"/>
      <c r="AH28" s="18" t="s">
        <v>35</v>
      </c>
      <c r="AI28" t="s">
        <v>75</v>
      </c>
    </row>
    <row r="29" spans="1:37" s="17" customFormat="1" x14ac:dyDescent="0.25">
      <c r="A29"/>
      <c r="B29" s="20"/>
      <c r="C29"/>
      <c r="D29"/>
      <c r="E29"/>
      <c r="F29" s="16"/>
      <c r="G29" s="16"/>
      <c r="H29" s="16"/>
      <c r="I29" s="16"/>
      <c r="J29" s="16"/>
      <c r="K29" s="16"/>
      <c r="L29"/>
      <c r="M29"/>
      <c r="N29"/>
      <c r="O29"/>
      <c r="P29"/>
      <c r="Q29"/>
      <c r="R29"/>
      <c r="S29"/>
      <c r="T29"/>
      <c r="U29"/>
      <c r="V29" s="14"/>
      <c r="W29"/>
      <c r="X29" s="15"/>
      <c r="Y29" s="15"/>
      <c r="Z29" s="15"/>
      <c r="AA29" s="15"/>
      <c r="AB29" s="15"/>
      <c r="AC29" s="15"/>
      <c r="AD29"/>
      <c r="AE29"/>
      <c r="AF29" s="15"/>
      <c r="AG29" s="2"/>
      <c r="AH29" s="18" t="s">
        <v>73</v>
      </c>
      <c r="AJ29"/>
      <c r="AK29"/>
    </row>
    <row r="30" spans="1:37" s="17" customFormat="1" x14ac:dyDescent="0.25">
      <c r="B30" s="20"/>
      <c r="C30"/>
      <c r="D30"/>
      <c r="E30"/>
      <c r="F30" s="16"/>
      <c r="G30" s="16"/>
      <c r="H30" s="16"/>
      <c r="I30" s="16"/>
      <c r="J30" s="16"/>
      <c r="K30" s="16"/>
      <c r="L30"/>
      <c r="M30"/>
      <c r="N30"/>
      <c r="O30"/>
      <c r="P30"/>
      <c r="Q30"/>
      <c r="R30"/>
      <c r="S30"/>
      <c r="T30"/>
      <c r="U30"/>
      <c r="V30" s="14"/>
      <c r="W30"/>
      <c r="X30" s="15"/>
      <c r="Y30" s="15"/>
      <c r="Z30" s="15"/>
      <c r="AA30" s="15"/>
      <c r="AB30" s="15"/>
      <c r="AC30" s="15"/>
      <c r="AD30"/>
      <c r="AE30"/>
      <c r="AF30"/>
      <c r="AG30" s="3"/>
      <c r="AH30" s="18"/>
      <c r="AI30"/>
      <c r="AJ30"/>
      <c r="AK30"/>
    </row>
    <row r="31" spans="1:37" x14ac:dyDescent="0.25">
      <c r="A31" s="17" t="s">
        <v>81</v>
      </c>
      <c r="B31" s="27"/>
      <c r="C31" s="17"/>
      <c r="D31" s="17"/>
      <c r="E31" s="17"/>
      <c r="F31" s="34"/>
      <c r="G31" s="34"/>
      <c r="H31" s="34"/>
      <c r="I31" s="36"/>
      <c r="J31" s="36"/>
      <c r="K31" s="36"/>
      <c r="L31" s="34"/>
      <c r="M31" s="34"/>
      <c r="N31" s="34"/>
      <c r="O31" s="34"/>
      <c r="P31" s="17"/>
      <c r="Q31" s="17"/>
      <c r="R31" s="17"/>
      <c r="S31" s="17"/>
      <c r="T31" s="17"/>
      <c r="U31" s="17"/>
      <c r="V31" s="12"/>
      <c r="W31" s="17"/>
      <c r="X31" s="34"/>
      <c r="Y31" s="34"/>
      <c r="Z31" s="36"/>
      <c r="AA31" s="44"/>
      <c r="AB31" s="36"/>
      <c r="AC31" s="36"/>
      <c r="AD31" s="36"/>
      <c r="AE31" s="36"/>
      <c r="AF31" s="34"/>
      <c r="AG31" s="35"/>
      <c r="AH31" s="17"/>
      <c r="AI31" s="17"/>
      <c r="AJ31" s="17"/>
    </row>
    <row r="32" spans="1:37" x14ac:dyDescent="0.25">
      <c r="V32" s="14"/>
      <c r="X32" s="66"/>
      <c r="Z32" s="44"/>
      <c r="AA32" s="44"/>
      <c r="AB32" s="44"/>
      <c r="AC32" s="44"/>
      <c r="AD32" s="44"/>
      <c r="AE32" s="44"/>
      <c r="AF32" s="44"/>
      <c r="AG32" s="45"/>
    </row>
    <row r="33" spans="2:35" x14ac:dyDescent="0.25">
      <c r="V33" s="14"/>
      <c r="Z33" s="44"/>
      <c r="AB33" s="44"/>
      <c r="AC33" s="44"/>
      <c r="AD33" s="44"/>
      <c r="AE33" s="44"/>
      <c r="AF33" s="44"/>
      <c r="AG33" s="45"/>
    </row>
    <row r="34" spans="2:35" x14ac:dyDescent="0.25">
      <c r="V34" s="14"/>
      <c r="Z34" s="44"/>
      <c r="AA34" s="44"/>
      <c r="AB34" s="44"/>
      <c r="AC34" s="44"/>
      <c r="AD34" s="44"/>
      <c r="AE34" s="44"/>
      <c r="AF34" s="44"/>
      <c r="AG34" s="45"/>
      <c r="AH34" s="2"/>
    </row>
    <row r="36" spans="2:35" x14ac:dyDescent="0.25">
      <c r="B36" s="20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</row>
    <row r="39" spans="2:35" x14ac:dyDescent="0.25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  <c r="AH39" s="2"/>
      <c r="AI39" s="2"/>
    </row>
    <row r="40" spans="2:35" x14ac:dyDescent="0.25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1" spans="2:35" x14ac:dyDescent="0.25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2" spans="2:35" x14ac:dyDescent="0.25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W42" s="19"/>
      <c r="X42" s="15"/>
      <c r="Y42" s="15"/>
      <c r="Z42" s="16"/>
      <c r="AA42" s="16"/>
      <c r="AB42" s="16"/>
      <c r="AC42" s="16"/>
      <c r="AD42" s="16"/>
      <c r="AE42" s="16"/>
      <c r="AF42" s="15"/>
      <c r="AG42" s="2"/>
      <c r="AH42" s="2"/>
      <c r="AI42" s="2"/>
    </row>
    <row r="43" spans="2:35" x14ac:dyDescent="0.25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W43" s="19"/>
      <c r="X43" s="15"/>
      <c r="Y43" s="15"/>
      <c r="Z43" s="16"/>
      <c r="AA43" s="16"/>
      <c r="AB43" s="16"/>
      <c r="AC43" s="16"/>
      <c r="AD43" s="16"/>
      <c r="AE43" s="16"/>
      <c r="AF43" s="15"/>
      <c r="AG43" s="2"/>
    </row>
  </sheetData>
  <mergeCells count="2">
    <mergeCell ref="Z1:AA1"/>
    <mergeCell ref="AB1:AC1"/>
  </mergeCells>
  <dataValidations count="3">
    <dataValidation type="list" allowBlank="1" showInputMessage="1" showErrorMessage="1" sqref="F16 D31:D34 F42:F43 H16 D39:D43 D36 D7:D27" xr:uid="{00000000-0002-0000-0200-000000000000}">
      <formula1>INDIRECT(C7)</formula1>
    </dataValidation>
    <dataValidation type="list" allowBlank="1" showInputMessage="1" showErrorMessage="1" sqref="C31:C34 E42:E43 E16 C39:C43 C36 C7:C27" xr:uid="{00000000-0002-0000-0200-000001000000}">
      <formula1>Type</formula1>
    </dataValidation>
    <dataValidation type="list" allowBlank="1" showInputMessage="1" showErrorMessage="1" sqref="E10:E15" xr:uid="{00000000-0002-0000-0200-000002000000}">
      <formula1>INDIRECT(#REF!)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7"/>
  <sheetViews>
    <sheetView workbookViewId="0">
      <selection activeCell="AM39" sqref="AM39"/>
    </sheetView>
  </sheetViews>
  <sheetFormatPr defaultColWidth="8.85546875" defaultRowHeight="15" x14ac:dyDescent="0.25"/>
  <cols>
    <col min="5" max="5" width="38.8554687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x14ac:dyDescent="0.25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40" x14ac:dyDescent="0.25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40" x14ac:dyDescent="0.25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40" x14ac:dyDescent="0.25">
      <c r="A4">
        <v>5732</v>
      </c>
      <c r="B4" t="s">
        <v>164</v>
      </c>
      <c r="C4" t="s">
        <v>61</v>
      </c>
      <c r="D4" t="s">
        <v>24</v>
      </c>
      <c r="E4" t="s">
        <v>184</v>
      </c>
      <c r="F4">
        <v>-28.681079731204299</v>
      </c>
      <c r="G4">
        <v>-29.100419880814801</v>
      </c>
      <c r="H4">
        <v>4.8168820659480298E-3</v>
      </c>
      <c r="I4">
        <v>-53.586231711365897</v>
      </c>
      <c r="J4">
        <v>-55.075419701044297</v>
      </c>
      <c r="K4">
        <v>8.17222772065887E-3</v>
      </c>
      <c r="L4">
        <v>-2.0598278663365801E-2</v>
      </c>
      <c r="M4">
        <v>2.84455902686456E-3</v>
      </c>
      <c r="N4">
        <v>-38.586609948596902</v>
      </c>
      <c r="O4">
        <v>5.4945985560647401E-3</v>
      </c>
      <c r="P4">
        <v>-72.421092528957701</v>
      </c>
      <c r="Q4">
        <v>9.2129937816039197E-3</v>
      </c>
      <c r="R4">
        <v>-102.42387599293799</v>
      </c>
      <c r="S4">
        <v>0.129460988948741</v>
      </c>
      <c r="T4">
        <v>182.59427734580899</v>
      </c>
      <c r="U4">
        <v>0.142948932575545</v>
      </c>
      <c r="V4" s="14">
        <v>45810.701874999999</v>
      </c>
      <c r="W4">
        <v>2.5</v>
      </c>
      <c r="X4">
        <v>9.45824707364286E-2</v>
      </c>
      <c r="Y4">
        <v>0.28224171651123697</v>
      </c>
      <c r="Z4" s="44">
        <f>((((N4/1000)+1)/(([1]SMOW!$Z$4/1000)+1))-1)*1000</f>
        <v>-28.545434443537076</v>
      </c>
      <c r="AA4" s="44">
        <f>((((P4/1000)+1)/(([1]SMOW!$AA$4/1000)+1))-1)*1000</f>
        <v>-53.390996122281486</v>
      </c>
      <c r="AB4" s="44">
        <f>Z4*[1]SMOW!$AN$6</f>
        <v>-29.430779241974474</v>
      </c>
      <c r="AC4" s="44">
        <f>AA4*[1]SMOW!$AN$12</f>
        <v>-54.983089101968226</v>
      </c>
      <c r="AD4" s="44">
        <f t="shared" ref="AD4:AE7" si="0">LN((AB4/1000)+1)*1000</f>
        <v>-29.872554075737597</v>
      </c>
      <c r="AE4" s="44">
        <f t="shared" si="0"/>
        <v>-56.552456518317904</v>
      </c>
      <c r="AF4" s="44">
        <f>(AD4-[1]SMOW!AN$14*AE4)</f>
        <v>-1.2857034065742567E-2</v>
      </c>
      <c r="AG4" s="45">
        <f t="shared" ref="AG4:AG7" si="1">AF4*1000</f>
        <v>-12.857034065742567</v>
      </c>
      <c r="AK4">
        <v>33</v>
      </c>
      <c r="AL4">
        <v>3</v>
      </c>
      <c r="AM4">
        <v>0</v>
      </c>
      <c r="AN4">
        <v>0</v>
      </c>
    </row>
    <row r="5" spans="1:40" x14ac:dyDescent="0.25">
      <c r="A5">
        <v>5733</v>
      </c>
      <c r="B5" t="s">
        <v>159</v>
      </c>
      <c r="C5" t="s">
        <v>61</v>
      </c>
      <c r="D5" t="s">
        <v>24</v>
      </c>
      <c r="E5" t="s">
        <v>185</v>
      </c>
      <c r="F5">
        <v>-29.1261042952694</v>
      </c>
      <c r="G5">
        <v>-29.5586899922741</v>
      </c>
      <c r="H5">
        <v>3.97327580575487E-3</v>
      </c>
      <c r="I5">
        <v>-54.4239769725801</v>
      </c>
      <c r="J5">
        <v>-55.960989833083502</v>
      </c>
      <c r="K5">
        <v>6.1421638412505397E-3</v>
      </c>
      <c r="L5">
        <v>-1.12873604060341E-2</v>
      </c>
      <c r="M5">
        <v>4.5371284603289899E-3</v>
      </c>
      <c r="N5">
        <v>-39.024155493684397</v>
      </c>
      <c r="O5">
        <v>3.9327682923430002E-3</v>
      </c>
      <c r="P5">
        <v>-73.237260582750196</v>
      </c>
      <c r="Q5">
        <v>6.0199586800456801E-3</v>
      </c>
      <c r="R5">
        <v>-103.037316079932</v>
      </c>
      <c r="S5">
        <v>0.15219100859245199</v>
      </c>
      <c r="T5">
        <v>298.58239624702497</v>
      </c>
      <c r="U5">
        <v>9.2644705640181804E-2</v>
      </c>
      <c r="V5" s="14">
        <v>45811.466909722221</v>
      </c>
      <c r="W5">
        <v>2.5</v>
      </c>
      <c r="X5">
        <v>0.21858322832501001</v>
      </c>
      <c r="Y5">
        <v>0.21488269738566099</v>
      </c>
      <c r="Z5" s="44">
        <f>((((N5/1000)+1)/(([1]SMOW!$Z$4/1000)+1))-1)*1000</f>
        <v>-28.987549793513146</v>
      </c>
      <c r="AA5" s="44">
        <f>((((P5/1000)+1)/(([1]SMOW!$AA$4/1000)+1))-1)*1000</f>
        <v>-54.223908580913971</v>
      </c>
      <c r="AB5" s="44">
        <f>Z5*[1]SMOW!$AN$6</f>
        <v>-29.886606925745458</v>
      </c>
      <c r="AC5" s="44">
        <f>AA5*[1]SMOW!$AN$12</f>
        <v>-55.84083859632571</v>
      </c>
      <c r="AD5" s="44">
        <f t="shared" si="0"/>
        <v>-30.34231424043891</v>
      </c>
      <c r="AE5" s="44">
        <f t="shared" si="0"/>
        <v>-57.460523866697045</v>
      </c>
      <c r="AF5" s="44">
        <f>(AD5-[1]SMOW!AN$14*AE5)</f>
        <v>-3.1576388228700125E-3</v>
      </c>
      <c r="AG5" s="45">
        <f t="shared" si="1"/>
        <v>-3.1576388228700125</v>
      </c>
      <c r="AL5">
        <v>1</v>
      </c>
    </row>
    <row r="6" spans="1:40" x14ac:dyDescent="0.25">
      <c r="A6">
        <v>5734</v>
      </c>
      <c r="B6" t="s">
        <v>164</v>
      </c>
      <c r="C6" t="s">
        <v>61</v>
      </c>
      <c r="D6" t="s">
        <v>24</v>
      </c>
      <c r="E6" t="s">
        <v>186</v>
      </c>
      <c r="F6">
        <v>-28.753503206265101</v>
      </c>
      <c r="G6">
        <v>-29.174984535758</v>
      </c>
      <c r="H6">
        <v>3.9602090993896997E-3</v>
      </c>
      <c r="I6">
        <v>-53.731434985354298</v>
      </c>
      <c r="J6">
        <v>-55.228854903193202</v>
      </c>
      <c r="K6">
        <v>1.46265389382707E-3</v>
      </c>
      <c r="L6">
        <v>-1.41491468720106E-2</v>
      </c>
      <c r="M6">
        <v>4.0497370109671702E-3</v>
      </c>
      <c r="N6">
        <v>-38.655353069647802</v>
      </c>
      <c r="O6">
        <v>3.9198348009386302E-3</v>
      </c>
      <c r="P6">
        <v>-72.558497486380801</v>
      </c>
      <c r="Q6">
        <v>1.43355277254475E-3</v>
      </c>
      <c r="R6">
        <v>-102.23412955949</v>
      </c>
      <c r="S6">
        <v>0.10670120968234099</v>
      </c>
      <c r="T6">
        <v>264.76573975319502</v>
      </c>
      <c r="U6">
        <v>5.6610014300995902E-2</v>
      </c>
      <c r="V6" s="14">
        <v>45811.544629629629</v>
      </c>
      <c r="W6">
        <v>2.5</v>
      </c>
      <c r="X6">
        <v>4.8304092765890198E-2</v>
      </c>
      <c r="Y6">
        <v>4.30511686419097E-2</v>
      </c>
      <c r="Z6" s="44">
        <f>((((N6/1000)+1)/(([1]SMOW!$Z$4/1000)+1))-1)*1000</f>
        <v>-28.614895530190033</v>
      </c>
      <c r="AA6" s="44">
        <f>((((P6/1000)+1)/(([1]SMOW!$AA$4/1000)+1))-1)*1000</f>
        <v>-53.531220063152141</v>
      </c>
      <c r="AB6" s="44">
        <f>Z6*[1]SMOW!$AN$6</f>
        <v>-29.502394684059773</v>
      </c>
      <c r="AC6" s="44">
        <f>AA6*[1]SMOW!$AN$12</f>
        <v>-55.127494451092304</v>
      </c>
      <c r="AD6" s="44">
        <f t="shared" si="0"/>
        <v>-29.946343850675621</v>
      </c>
      <c r="AE6" s="44">
        <f t="shared" si="0"/>
        <v>-56.705275353270267</v>
      </c>
      <c r="AF6" s="44">
        <f>(AD6-[1]SMOW!AN$14*AE6)</f>
        <v>-5.9584641489180967E-3</v>
      </c>
      <c r="AG6" s="45">
        <f t="shared" si="1"/>
        <v>-5.9584641489180967</v>
      </c>
    </row>
    <row r="7" spans="1:40" x14ac:dyDescent="0.25">
      <c r="A7">
        <v>5735</v>
      </c>
      <c r="B7" t="s">
        <v>164</v>
      </c>
      <c r="C7" t="s">
        <v>61</v>
      </c>
      <c r="D7" t="s">
        <v>24</v>
      </c>
      <c r="E7" t="s">
        <v>187</v>
      </c>
      <c r="F7">
        <v>-28.983703552883501</v>
      </c>
      <c r="G7">
        <v>-29.412028146802701</v>
      </c>
      <c r="H7">
        <v>4.7867646969984596E-3</v>
      </c>
      <c r="I7">
        <v>-54.140117621155497</v>
      </c>
      <c r="J7">
        <v>-55.660836827720701</v>
      </c>
      <c r="K7">
        <v>1.4935737022801999E-3</v>
      </c>
      <c r="L7">
        <v>-2.3106301766203301E-2</v>
      </c>
      <c r="M7">
        <v>4.9329820791139201E-3</v>
      </c>
      <c r="N7">
        <v>-38.883206525669102</v>
      </c>
      <c r="O7">
        <v>4.73796367118516E-3</v>
      </c>
      <c r="P7">
        <v>-72.959048927918701</v>
      </c>
      <c r="Q7">
        <v>1.4638573971181199E-3</v>
      </c>
      <c r="R7">
        <v>-102.64268794297701</v>
      </c>
      <c r="S7">
        <v>0.141882352580814</v>
      </c>
      <c r="T7">
        <v>245.50177641366599</v>
      </c>
      <c r="U7">
        <v>8.2061518948269199E-2</v>
      </c>
      <c r="V7" s="14">
        <v>45811.626909722225</v>
      </c>
      <c r="W7">
        <v>2.5</v>
      </c>
      <c r="X7">
        <v>7.7006639753177E-4</v>
      </c>
      <c r="Y7">
        <v>2.2183031724369999E-4</v>
      </c>
      <c r="Z7" s="44">
        <f>((((N7/1000)+1)/(([1]SMOW!$Z$4/1000)+1))-1)*1000</f>
        <v>-28.845128728957725</v>
      </c>
      <c r="AA7" s="44">
        <f>((((P7/1000)+1)/(([1]SMOW!$AA$4/1000)+1))-1)*1000</f>
        <v>-53.939989169502155</v>
      </c>
      <c r="AB7" s="44">
        <f>Z7*[1]SMOW!$AN$6</f>
        <v>-29.739768631214382</v>
      </c>
      <c r="AC7" s="44">
        <f>AA7*[1]SMOW!$AN$12</f>
        <v>-55.548452849116934</v>
      </c>
      <c r="AD7" s="44">
        <f t="shared" si="0"/>
        <v>-30.190963703654074</v>
      </c>
      <c r="AE7" s="44">
        <f t="shared" si="0"/>
        <v>-57.150893355527792</v>
      </c>
      <c r="AF7" s="44">
        <f>(AD7-[1]SMOW!AN$14*AE7)</f>
        <v>-1.5292011935397198E-2</v>
      </c>
      <c r="AG7" s="45">
        <f t="shared" si="1"/>
        <v>-15.292011935397198</v>
      </c>
      <c r="AH7" s="2">
        <f>AVERAGE(AG4:AG7)</f>
        <v>-9.3162872432319688</v>
      </c>
      <c r="AI7">
        <f>STDEV(AG4:AG7)</f>
        <v>5.6994180976659532</v>
      </c>
      <c r="AK7">
        <v>33</v>
      </c>
      <c r="AL7">
        <v>0</v>
      </c>
      <c r="AM7">
        <v>0</v>
      </c>
      <c r="AN7">
        <v>0</v>
      </c>
    </row>
    <row r="8" spans="1:40" x14ac:dyDescent="0.25">
      <c r="V8" s="14"/>
      <c r="X8" s="66"/>
      <c r="Z8" s="75"/>
      <c r="AA8" s="75"/>
      <c r="AB8" s="75"/>
      <c r="AC8" s="75"/>
      <c r="AD8" s="75"/>
      <c r="AE8" s="75"/>
      <c r="AF8" s="44"/>
      <c r="AG8" s="45"/>
    </row>
    <row r="9" spans="1:40" x14ac:dyDescent="0.25">
      <c r="V9" s="14"/>
      <c r="Z9" s="44"/>
      <c r="AA9" s="44"/>
      <c r="AB9" s="44"/>
      <c r="AC9" s="44"/>
      <c r="AD9" s="44"/>
      <c r="AE9" s="44"/>
      <c r="AF9" s="44"/>
      <c r="AG9" s="45"/>
    </row>
    <row r="10" spans="1:40" x14ac:dyDescent="0.25">
      <c r="V10" s="14"/>
      <c r="Z10" s="44"/>
      <c r="AA10" s="44"/>
      <c r="AB10" s="44"/>
      <c r="AC10" s="44"/>
      <c r="AD10" s="44"/>
      <c r="AE10" s="44"/>
      <c r="AF10" s="44"/>
      <c r="AG10" s="45"/>
    </row>
    <row r="11" spans="1:40" x14ac:dyDescent="0.25">
      <c r="V11" s="14"/>
      <c r="Z11" s="44"/>
      <c r="AA11" s="44"/>
      <c r="AB11" s="44"/>
      <c r="AC11" s="44"/>
      <c r="AD11" s="44"/>
      <c r="AE11" s="44"/>
      <c r="AF11" s="44"/>
      <c r="AG11" s="45"/>
    </row>
    <row r="12" spans="1:40" x14ac:dyDescent="0.25">
      <c r="V12" s="14"/>
      <c r="Z12" s="44"/>
      <c r="AA12" s="44"/>
      <c r="AB12" s="44"/>
      <c r="AC12" s="44"/>
      <c r="AD12" s="44"/>
      <c r="AE12" s="44"/>
      <c r="AF12" s="44"/>
      <c r="AG12" s="45"/>
      <c r="AH12" s="2"/>
    </row>
    <row r="13" spans="1:40" x14ac:dyDescent="0.25">
      <c r="V13" s="14"/>
      <c r="Z13" s="44"/>
      <c r="AA13" s="44"/>
      <c r="AB13" s="44"/>
      <c r="AC13" s="44"/>
      <c r="AD13" s="44"/>
      <c r="AE13" s="44"/>
      <c r="AF13" s="44"/>
      <c r="AG13" s="45"/>
      <c r="AH13" s="2"/>
    </row>
    <row r="14" spans="1:40" x14ac:dyDescent="0.25">
      <c r="V14" s="14"/>
      <c r="Z14" s="44"/>
      <c r="AA14" s="44"/>
      <c r="AB14" s="44"/>
      <c r="AC14" s="44"/>
      <c r="AD14" s="44"/>
      <c r="AE14" s="44"/>
      <c r="AF14" s="44"/>
      <c r="AG14" s="45"/>
    </row>
    <row r="15" spans="1:40" x14ac:dyDescent="0.25">
      <c r="V15" s="14"/>
      <c r="Z15" s="44"/>
      <c r="AA15" s="44"/>
      <c r="AB15" s="44"/>
      <c r="AC15" s="44"/>
      <c r="AD15" s="44"/>
      <c r="AE15" s="44"/>
      <c r="AF15" s="44"/>
      <c r="AG15" s="45"/>
    </row>
    <row r="16" spans="1:40" x14ac:dyDescent="0.25">
      <c r="V16" s="14"/>
      <c r="X16" s="66"/>
      <c r="Z16" s="44"/>
      <c r="AA16" s="44"/>
      <c r="AB16" s="44"/>
      <c r="AC16" s="44"/>
      <c r="AD16" s="44"/>
      <c r="AE16" s="44"/>
      <c r="AF16" s="44"/>
      <c r="AG16" s="45"/>
      <c r="AH16" s="2"/>
    </row>
    <row r="17" spans="2:34" x14ac:dyDescent="0.25">
      <c r="V17" s="14"/>
      <c r="X17" s="66"/>
      <c r="Z17" s="44"/>
      <c r="AA17" s="44"/>
      <c r="AB17" s="44"/>
      <c r="AC17" s="44"/>
      <c r="AD17" s="44"/>
      <c r="AE17" s="44"/>
      <c r="AF17" s="44"/>
      <c r="AG17" s="45"/>
      <c r="AH17" s="2"/>
    </row>
    <row r="18" spans="2:34" x14ac:dyDescent="0.25">
      <c r="V18" s="14"/>
      <c r="Z18" s="44"/>
      <c r="AA18" s="44"/>
      <c r="AB18" s="44"/>
      <c r="AC18" s="44"/>
      <c r="AD18" s="44"/>
      <c r="AE18" s="44"/>
      <c r="AF18" s="44"/>
      <c r="AG18" s="45"/>
    </row>
    <row r="19" spans="2:34" x14ac:dyDescent="0.25">
      <c r="V19" s="14"/>
      <c r="Z19" s="44"/>
      <c r="AA19" s="44"/>
      <c r="AB19" s="44"/>
      <c r="AC19" s="44"/>
      <c r="AD19" s="44"/>
      <c r="AE19" s="44"/>
      <c r="AF19" s="44"/>
      <c r="AG19" s="45"/>
    </row>
    <row r="20" spans="2:34" x14ac:dyDescent="0.25">
      <c r="V20" s="14"/>
      <c r="Z20" s="44"/>
      <c r="AA20" s="44"/>
      <c r="AB20" s="44"/>
      <c r="AC20" s="44"/>
      <c r="AD20" s="44"/>
      <c r="AE20" s="44"/>
      <c r="AF20" s="44"/>
      <c r="AG20" s="45"/>
    </row>
    <row r="21" spans="2:34" x14ac:dyDescent="0.25">
      <c r="V21" s="14"/>
      <c r="Z21" s="44"/>
      <c r="AA21" s="44"/>
      <c r="AB21" s="44"/>
      <c r="AC21" s="44"/>
      <c r="AD21" s="44"/>
      <c r="AE21" s="44"/>
      <c r="AF21" s="44"/>
      <c r="AG21" s="45"/>
      <c r="AH21" s="2"/>
    </row>
    <row r="22" spans="2:34" x14ac:dyDescent="0.25">
      <c r="V22" s="14"/>
      <c r="Z22" s="44"/>
      <c r="AA22" s="44"/>
      <c r="AB22" s="44"/>
      <c r="AC22" s="44"/>
      <c r="AD22" s="44"/>
      <c r="AE22" s="44"/>
      <c r="AF22" s="44"/>
      <c r="AG22" s="45"/>
      <c r="AH22" s="2"/>
    </row>
    <row r="23" spans="2:34" x14ac:dyDescent="0.25">
      <c r="V23" s="14"/>
      <c r="Z23" s="44"/>
      <c r="AA23" s="44"/>
      <c r="AB23" s="44"/>
      <c r="AC23" s="44"/>
      <c r="AD23" s="44"/>
      <c r="AE23" s="44"/>
      <c r="AF23" s="44"/>
      <c r="AG23" s="45"/>
      <c r="AH23" s="2"/>
    </row>
    <row r="24" spans="2:34" x14ac:dyDescent="0.25">
      <c r="V24" s="14"/>
      <c r="Z24" s="44"/>
      <c r="AA24" s="44"/>
      <c r="AB24" s="44"/>
      <c r="AC24" s="44"/>
      <c r="AD24" s="44"/>
      <c r="AE24" s="44"/>
      <c r="AF24" s="44"/>
      <c r="AG24" s="45"/>
    </row>
    <row r="25" spans="2:34" x14ac:dyDescent="0.25">
      <c r="V25" s="14"/>
      <c r="Z25" s="44"/>
      <c r="AA25" s="44"/>
      <c r="AB25" s="44"/>
      <c r="AC25" s="44"/>
      <c r="AD25" s="44"/>
      <c r="AE25" s="44"/>
      <c r="AF25" s="44"/>
      <c r="AG25" s="45"/>
    </row>
    <row r="26" spans="2:34" x14ac:dyDescent="0.25">
      <c r="V26" s="14"/>
      <c r="Z26" s="44"/>
      <c r="AA26" s="44"/>
      <c r="AB26" s="44"/>
      <c r="AC26" s="44"/>
      <c r="AD26" s="44"/>
      <c r="AE26" s="44"/>
      <c r="AF26" s="44"/>
      <c r="AG26" s="45"/>
      <c r="AH26" s="2"/>
    </row>
    <row r="27" spans="2:34" x14ac:dyDescent="0.25">
      <c r="B27" s="20"/>
      <c r="F27" s="16"/>
      <c r="G27" s="16"/>
      <c r="H27" s="16"/>
      <c r="I27" s="16"/>
      <c r="J27" s="16"/>
      <c r="K27" s="16"/>
      <c r="L27" s="15"/>
      <c r="M27" s="15"/>
      <c r="X27" s="15"/>
    </row>
    <row r="32" spans="2:34" x14ac:dyDescent="0.25">
      <c r="V32" s="14"/>
      <c r="Z32" s="44"/>
      <c r="AA32" s="44"/>
      <c r="AB32" s="44"/>
      <c r="AC32" s="44"/>
      <c r="AD32" s="44"/>
      <c r="AE32" s="44"/>
      <c r="AF32" s="44"/>
      <c r="AG32" s="45"/>
    </row>
    <row r="33" spans="1:35" x14ac:dyDescent="0.25">
      <c r="V33" s="14"/>
      <c r="Z33" s="44"/>
      <c r="AA33" s="44"/>
      <c r="AB33" s="44"/>
      <c r="AC33" s="44"/>
      <c r="AD33" s="44"/>
      <c r="AE33" s="44"/>
      <c r="AF33" s="44"/>
      <c r="AG33" s="45"/>
    </row>
    <row r="34" spans="1:35" x14ac:dyDescent="0.25">
      <c r="V34" s="14"/>
      <c r="Z34" s="44"/>
      <c r="AA34" s="44"/>
      <c r="AB34" s="44"/>
      <c r="AC34" s="44"/>
      <c r="AD34" s="44"/>
      <c r="AE34" s="44"/>
      <c r="AF34" s="44"/>
      <c r="AG34" s="45"/>
      <c r="AH34" s="2"/>
    </row>
    <row r="35" spans="1:35" x14ac:dyDescent="0.25">
      <c r="V35" s="14"/>
      <c r="Z35" s="44"/>
      <c r="AA35" s="44"/>
      <c r="AB35" s="44"/>
      <c r="AC35" s="44"/>
      <c r="AD35" s="44"/>
      <c r="AE35" s="44"/>
      <c r="AF35" s="44"/>
      <c r="AG35" s="45"/>
      <c r="AH35" s="2" t="e">
        <f>AVERAGE(AG32:AG35)</f>
        <v>#DIV/0!</v>
      </c>
      <c r="AI35" t="e">
        <f>STDEV(AG32:AG35)</f>
        <v>#DIV/0!</v>
      </c>
    </row>
    <row r="36" spans="1:35" x14ac:dyDescent="0.25">
      <c r="Y36" s="18" t="s">
        <v>35</v>
      </c>
      <c r="Z36" s="16">
        <f t="shared" ref="Z36:AG36" si="2">AVERAGE(Z4:Z17)</f>
        <v>-28.748252124049493</v>
      </c>
      <c r="AA36" s="16">
        <f t="shared" si="2"/>
        <v>-53.771528483962442</v>
      </c>
      <c r="AB36" s="16">
        <f t="shared" si="2"/>
        <v>-29.639887370748525</v>
      </c>
      <c r="AC36" s="16">
        <f t="shared" si="2"/>
        <v>-55.374968749625793</v>
      </c>
      <c r="AD36" s="16">
        <f t="shared" si="2"/>
        <v>-30.08804396762655</v>
      </c>
      <c r="AE36" s="16">
        <f t="shared" si="2"/>
        <v>-56.967287273453252</v>
      </c>
      <c r="AF36" s="16">
        <f t="shared" si="2"/>
        <v>-9.3162872432319688E-3</v>
      </c>
      <c r="AG36" s="16">
        <f t="shared" si="2"/>
        <v>-9.3162872432319688</v>
      </c>
      <c r="AH36" s="18" t="s">
        <v>35</v>
      </c>
      <c r="AI36" s="2" t="e">
        <f>AVERAGE(AG23:AG26,AG32:AG35)</f>
        <v>#DIV/0!</v>
      </c>
    </row>
    <row r="37" spans="1:35" x14ac:dyDescent="0.25">
      <c r="Y37" s="18" t="s">
        <v>166</v>
      </c>
      <c r="Z37" s="16" t="e">
        <f t="shared" ref="Z37:AF37" si="3">STDEV(Z23:Z35)</f>
        <v>#DIV/0!</v>
      </c>
      <c r="AA37" s="16" t="e">
        <f t="shared" si="3"/>
        <v>#DIV/0!</v>
      </c>
      <c r="AB37" s="16" t="e">
        <f t="shared" si="3"/>
        <v>#DIV/0!</v>
      </c>
      <c r="AC37" s="16" t="e">
        <f t="shared" si="3"/>
        <v>#DIV/0!</v>
      </c>
      <c r="AD37" s="16" t="e">
        <f t="shared" si="3"/>
        <v>#DIV/0!</v>
      </c>
      <c r="AE37" s="16" t="e">
        <f t="shared" si="3"/>
        <v>#DIV/0!</v>
      </c>
      <c r="AF37" s="16" t="e">
        <f t="shared" si="3"/>
        <v>#DIV/0!</v>
      </c>
      <c r="AG37" s="16" t="e">
        <f>STDEV(AG23:AG35)</f>
        <v>#DIV/0!</v>
      </c>
      <c r="AH37" s="18" t="s">
        <v>166</v>
      </c>
      <c r="AI37" s="16" t="e">
        <f>STDEV(AG23:AG26:AG32:AG35)</f>
        <v>#DIV/0!</v>
      </c>
    </row>
    <row r="38" spans="1:35" x14ac:dyDescent="0.25">
      <c r="A38" s="17"/>
    </row>
    <row r="39" spans="1:35" x14ac:dyDescent="0.25">
      <c r="A39" t="s">
        <v>81</v>
      </c>
    </row>
    <row r="40" spans="1:35" x14ac:dyDescent="0.25">
      <c r="V40" s="14"/>
      <c r="Z40" s="44"/>
      <c r="AA40" s="44"/>
      <c r="AB40" s="44"/>
      <c r="AC40" s="44"/>
      <c r="AD40" s="44"/>
      <c r="AE40" s="44"/>
      <c r="AF40" s="44"/>
      <c r="AG40" s="45"/>
    </row>
    <row r="41" spans="1:35" x14ac:dyDescent="0.25">
      <c r="V41" s="14"/>
      <c r="Z41" s="44"/>
      <c r="AA41" s="44"/>
      <c r="AB41" s="44"/>
      <c r="AC41" s="44"/>
      <c r="AD41" s="44"/>
      <c r="AE41" s="44"/>
      <c r="AF41" s="44"/>
      <c r="AG41" s="45"/>
    </row>
    <row r="42" spans="1:35" x14ac:dyDescent="0.25">
      <c r="V42" s="14"/>
      <c r="Z42" s="44"/>
      <c r="AA42" s="44"/>
      <c r="AB42" s="44"/>
      <c r="AC42" s="44"/>
      <c r="AD42" s="44"/>
      <c r="AE42" s="44"/>
      <c r="AF42" s="44"/>
      <c r="AG42" s="45"/>
      <c r="AH42" s="2"/>
    </row>
    <row r="43" spans="1:35" x14ac:dyDescent="0.25">
      <c r="V43" s="14"/>
      <c r="Z43" s="44"/>
      <c r="AA43" s="44"/>
      <c r="AB43" s="44"/>
      <c r="AC43" s="44"/>
      <c r="AD43" s="44"/>
      <c r="AE43" s="44"/>
      <c r="AF43" s="44"/>
      <c r="AG43" s="45"/>
      <c r="AH43" s="2"/>
    </row>
    <row r="44" spans="1:35" x14ac:dyDescent="0.25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5" spans="1:35" x14ac:dyDescent="0.25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</row>
    <row r="46" spans="1:35" x14ac:dyDescent="0.25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  <row r="47" spans="1:35" s="20" customFormat="1" x14ac:dyDescent="0.25">
      <c r="A47" s="46"/>
      <c r="C47" s="42"/>
      <c r="D47" s="42"/>
      <c r="E47" s="42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14"/>
      <c r="W47" s="47"/>
      <c r="X47" s="47"/>
      <c r="Y47" s="47"/>
      <c r="Z47" s="48"/>
      <c r="AA47" s="48"/>
      <c r="AB47" s="48"/>
      <c r="AC47" s="48"/>
      <c r="AD47" s="48"/>
      <c r="AE47" s="48"/>
      <c r="AF47" s="47"/>
      <c r="AG47" s="49"/>
      <c r="AH47" s="45"/>
      <c r="AI47" s="45"/>
    </row>
    <row r="48" spans="1:35" s="20" customFormat="1" x14ac:dyDescent="0.25">
      <c r="A48" s="46"/>
      <c r="C48" s="42"/>
      <c r="D48" s="42"/>
      <c r="E48" s="4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14"/>
      <c r="W48" s="47"/>
      <c r="X48" s="47"/>
      <c r="Y48" s="47"/>
      <c r="Z48" s="48"/>
      <c r="AA48" s="48"/>
      <c r="AB48" s="48"/>
      <c r="AC48" s="48"/>
      <c r="AD48" s="48"/>
      <c r="AE48" s="48"/>
      <c r="AF48" s="47"/>
      <c r="AG48" s="49"/>
    </row>
    <row r="49" spans="1:37" s="20" customFormat="1" x14ac:dyDescent="0.25">
      <c r="A49" s="46"/>
      <c r="C49" s="42"/>
      <c r="D49" s="42"/>
      <c r="E49" s="42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14"/>
      <c r="W49" s="47"/>
      <c r="X49" s="47"/>
      <c r="Y49" s="47"/>
      <c r="Z49" s="48"/>
      <c r="AA49" s="48"/>
      <c r="AB49" s="48"/>
      <c r="AC49" s="48"/>
      <c r="AD49" s="48"/>
      <c r="AE49" s="48"/>
      <c r="AF49" s="47"/>
      <c r="AG49" s="49"/>
    </row>
    <row r="50" spans="1:37" s="20" customFormat="1" x14ac:dyDescent="0.25">
      <c r="A50" s="46"/>
      <c r="C50" s="42"/>
      <c r="D50" s="42"/>
      <c r="E50" s="42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14"/>
      <c r="W50" s="47"/>
      <c r="X50" s="47"/>
      <c r="Y50" s="47"/>
      <c r="Z50" s="48"/>
      <c r="AA50" s="48"/>
      <c r="AB50" s="48"/>
      <c r="AC50" s="48"/>
      <c r="AD50" s="48"/>
      <c r="AE50" s="48"/>
      <c r="AF50" s="47"/>
      <c r="AG50" s="49"/>
      <c r="AH50" s="44"/>
      <c r="AI50" s="45"/>
      <c r="AJ50" s="45"/>
      <c r="AK50" s="45"/>
    </row>
    <row r="51" spans="1:37" x14ac:dyDescent="0.25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1:37" x14ac:dyDescent="0.25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</row>
    <row r="53" spans="1:37" x14ac:dyDescent="0.25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X53" s="15"/>
      <c r="Y53" s="15"/>
      <c r="Z53" s="16"/>
      <c r="AA53" s="16"/>
      <c r="AB53" s="16"/>
      <c r="AC53" s="16"/>
      <c r="AD53" s="16"/>
      <c r="AE53" s="16"/>
      <c r="AF53" s="15"/>
      <c r="AG53" s="2"/>
    </row>
    <row r="54" spans="1:37" x14ac:dyDescent="0.25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X54" s="15"/>
      <c r="Y54" s="15"/>
      <c r="Z54" s="16"/>
      <c r="AA54" s="16"/>
      <c r="AB54" s="16"/>
      <c r="AC54" s="16"/>
      <c r="AD54" s="16"/>
      <c r="AE54" s="16"/>
      <c r="AF54" s="15"/>
      <c r="AG54" s="2"/>
    </row>
    <row r="59" spans="1:37" x14ac:dyDescent="0.25">
      <c r="B59" s="20"/>
      <c r="C59" s="42"/>
      <c r="D59" s="4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4"/>
      <c r="X59" s="15"/>
      <c r="Y59" s="15"/>
      <c r="Z59" s="16"/>
      <c r="AA59" s="16"/>
      <c r="AB59" s="16"/>
      <c r="AC59" s="16"/>
      <c r="AD59" s="16"/>
      <c r="AE59" s="16"/>
      <c r="AF59" s="15"/>
      <c r="AG59" s="2"/>
      <c r="AH59" s="51"/>
      <c r="AI59" s="53"/>
    </row>
    <row r="60" spans="1:37" x14ac:dyDescent="0.25">
      <c r="B60" s="20"/>
      <c r="C60" s="42"/>
      <c r="D60" s="4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4"/>
      <c r="X60" s="15"/>
      <c r="Y60" s="15"/>
      <c r="Z60" s="16"/>
      <c r="AA60" s="16"/>
      <c r="AB60" s="16"/>
      <c r="AC60" s="16"/>
      <c r="AD60" s="16"/>
      <c r="AE60" s="16"/>
      <c r="AF60" s="15"/>
      <c r="AG60" s="2"/>
      <c r="AH60" s="54"/>
      <c r="AI60" s="39"/>
    </row>
    <row r="61" spans="1:37" x14ac:dyDescent="0.25">
      <c r="B61" s="20"/>
      <c r="C61" s="42"/>
      <c r="D61" s="4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4"/>
      <c r="X61" s="15"/>
      <c r="Y61" s="15"/>
      <c r="Z61" s="16"/>
      <c r="AA61" s="16"/>
      <c r="AB61" s="16"/>
      <c r="AC61" s="16"/>
      <c r="AD61" s="16"/>
      <c r="AE61" s="16"/>
      <c r="AF61" s="15"/>
      <c r="AG61" s="2"/>
    </row>
    <row r="62" spans="1:37" x14ac:dyDescent="0.25">
      <c r="B62" s="20"/>
      <c r="C62" s="42"/>
      <c r="D62" s="4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4"/>
      <c r="X62" s="15"/>
      <c r="Y62" s="15"/>
      <c r="Z62" s="16"/>
      <c r="AA62" s="16"/>
      <c r="AB62" s="16"/>
      <c r="AC62" s="16"/>
      <c r="AD62" s="16"/>
      <c r="AE62" s="16"/>
      <c r="AF62" s="15"/>
      <c r="AG62" s="2"/>
    </row>
    <row r="63" spans="1:37" x14ac:dyDescent="0.25">
      <c r="B63" s="20"/>
      <c r="C63" s="42"/>
      <c r="D63" s="4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4"/>
      <c r="X63" s="15"/>
      <c r="Y63" s="15"/>
      <c r="Z63" s="16"/>
      <c r="AA63" s="16"/>
      <c r="AB63" s="16"/>
      <c r="AC63" s="16"/>
      <c r="AD63" s="16"/>
      <c r="AE63" s="16"/>
      <c r="AF63" s="15"/>
      <c r="AG63" s="2"/>
    </row>
    <row r="64" spans="1:37" x14ac:dyDescent="0.25">
      <c r="B64" s="20"/>
      <c r="C64" s="42"/>
      <c r="D64" s="4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4"/>
      <c r="X64" s="15"/>
      <c r="Y64" s="15"/>
      <c r="Z64" s="16"/>
      <c r="AA64" s="16"/>
      <c r="AB64" s="16"/>
      <c r="AC64" s="16"/>
      <c r="AD64" s="16"/>
      <c r="AE64" s="16"/>
      <c r="AF64" s="15"/>
      <c r="AG64" s="2"/>
      <c r="AH64" s="55"/>
      <c r="AI64" s="55"/>
    </row>
    <row r="65" spans="2:35" x14ac:dyDescent="0.25">
      <c r="B65" s="20"/>
      <c r="C65" s="42"/>
      <c r="D65" s="4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4"/>
      <c r="W65" s="19"/>
      <c r="X65" s="15"/>
      <c r="Y65" s="15"/>
      <c r="Z65" s="16"/>
      <c r="AA65" s="16"/>
      <c r="AB65" s="16"/>
      <c r="AC65" s="16"/>
      <c r="AD65" s="16"/>
      <c r="AE65" s="16"/>
      <c r="AF65" s="15"/>
      <c r="AG65" s="2"/>
      <c r="AH65" s="56"/>
      <c r="AI65" s="56"/>
    </row>
    <row r="66" spans="2:35" x14ac:dyDescent="0.25">
      <c r="B66" s="20"/>
      <c r="C66" s="42"/>
      <c r="D66" s="4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4"/>
      <c r="W66" s="19"/>
      <c r="X66" s="15"/>
      <c r="Y66" s="15"/>
      <c r="Z66" s="16"/>
      <c r="AA66" s="16"/>
      <c r="AB66" s="16"/>
      <c r="AC66" s="16"/>
      <c r="AD66" s="16"/>
      <c r="AE66" s="16"/>
      <c r="AF66" s="15"/>
      <c r="AG66" s="2"/>
      <c r="AH66" s="2"/>
      <c r="AI66" s="2"/>
    </row>
    <row r="67" spans="2:35" x14ac:dyDescent="0.25">
      <c r="B67" s="20"/>
      <c r="C67" s="42"/>
      <c r="D67" s="4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4"/>
      <c r="W67" s="19"/>
      <c r="X67" s="15"/>
      <c r="Y67" s="15"/>
      <c r="Z67" s="16"/>
      <c r="AA67" s="16"/>
      <c r="AB67" s="16"/>
      <c r="AC67" s="16"/>
      <c r="AD67" s="16"/>
      <c r="AE67" s="16"/>
      <c r="AF67" s="15"/>
      <c r="AG67" s="2"/>
    </row>
  </sheetData>
  <dataValidations count="2">
    <dataValidation type="list" allowBlank="1" showInputMessage="1" showErrorMessage="1" sqref="D59:D67 D32:D35 D40:D54 D4:D26" xr:uid="{00000000-0002-0000-0300-000000000000}">
      <formula1>INDIRECT(C4)</formula1>
    </dataValidation>
    <dataValidation type="list" allowBlank="1" showInputMessage="1" showErrorMessage="1" sqref="C59:C67 C32:C35 C40:C54 C4:C26" xr:uid="{00000000-0002-0000-0300-000001000000}">
      <formula1>Type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selection activeCell="E14" sqref="E14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24.7109375" customWidth="1"/>
    <col min="5" max="5" width="21.42578125" customWidth="1"/>
    <col min="6" max="7" width="13.42578125" customWidth="1"/>
    <col min="8" max="8" width="12.42578125" customWidth="1"/>
    <col min="9" max="9" width="13.42578125" customWidth="1"/>
  </cols>
  <sheetData>
    <row r="1" spans="1:9" x14ac:dyDescent="0.25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0" t="s">
        <v>119</v>
      </c>
      <c r="H1" s="74" t="s">
        <v>132</v>
      </c>
      <c r="I1" s="70" t="s">
        <v>142</v>
      </c>
    </row>
    <row r="2" spans="1:9" x14ac:dyDescent="0.25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1" t="s">
        <v>121</v>
      </c>
      <c r="H2" s="76" t="s">
        <v>134</v>
      </c>
      <c r="I2" s="73" t="s">
        <v>141</v>
      </c>
    </row>
    <row r="3" spans="1:9" x14ac:dyDescent="0.25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2" t="s">
        <v>120</v>
      </c>
      <c r="H3" s="77" t="s">
        <v>133</v>
      </c>
    </row>
    <row r="4" spans="1:9" x14ac:dyDescent="0.25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1" t="s">
        <v>122</v>
      </c>
      <c r="H4" s="76" t="s">
        <v>143</v>
      </c>
      <c r="I4" s="71"/>
    </row>
    <row r="5" spans="1:9" x14ac:dyDescent="0.25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2" t="s">
        <v>125</v>
      </c>
      <c r="H5" s="76" t="s">
        <v>144</v>
      </c>
      <c r="I5" s="72"/>
    </row>
    <row r="6" spans="1:9" x14ac:dyDescent="0.25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1"/>
      <c r="I6" s="71"/>
    </row>
    <row r="7" spans="1:9" x14ac:dyDescent="0.25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5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5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5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5">
      <c r="B11" t="s">
        <v>104</v>
      </c>
      <c r="C11" t="s">
        <v>89</v>
      </c>
      <c r="D11" t="s">
        <v>90</v>
      </c>
      <c r="E11" t="s">
        <v>97</v>
      </c>
    </row>
    <row r="12" spans="1:9" x14ac:dyDescent="0.25">
      <c r="B12" t="s">
        <v>70</v>
      </c>
      <c r="C12" t="s">
        <v>98</v>
      </c>
      <c r="D12" t="s">
        <v>92</v>
      </c>
      <c r="E12" t="s">
        <v>139</v>
      </c>
    </row>
    <row r="13" spans="1:9" x14ac:dyDescent="0.25">
      <c r="C13" t="s">
        <v>100</v>
      </c>
      <c r="D13" t="s">
        <v>93</v>
      </c>
      <c r="E13" t="s">
        <v>99</v>
      </c>
    </row>
    <row r="14" spans="1:9" x14ac:dyDescent="0.25">
      <c r="C14" t="s">
        <v>111</v>
      </c>
      <c r="D14" t="s">
        <v>95</v>
      </c>
      <c r="E14" t="s">
        <v>103</v>
      </c>
    </row>
    <row r="15" spans="1:9" x14ac:dyDescent="0.25">
      <c r="C15" t="s">
        <v>116</v>
      </c>
      <c r="D15" t="s">
        <v>105</v>
      </c>
      <c r="E15" t="s">
        <v>108</v>
      </c>
    </row>
    <row r="16" spans="1:9" x14ac:dyDescent="0.25">
      <c r="C16" t="s">
        <v>117</v>
      </c>
      <c r="D16" t="s">
        <v>106</v>
      </c>
      <c r="E16" t="s">
        <v>109</v>
      </c>
    </row>
    <row r="17" spans="1:5" x14ac:dyDescent="0.25">
      <c r="D17" t="s">
        <v>56</v>
      </c>
      <c r="E17" t="s">
        <v>56</v>
      </c>
    </row>
    <row r="18" spans="1:5" x14ac:dyDescent="0.25">
      <c r="D18" t="s">
        <v>118</v>
      </c>
      <c r="E18" t="s">
        <v>124</v>
      </c>
    </row>
    <row r="19" spans="1:5" x14ac:dyDescent="0.25">
      <c r="A19" t="s">
        <v>64</v>
      </c>
      <c r="B19" t="s">
        <v>57</v>
      </c>
      <c r="D19" t="s">
        <v>128</v>
      </c>
      <c r="E19" t="s">
        <v>123</v>
      </c>
    </row>
    <row r="20" spans="1:5" x14ac:dyDescent="0.25">
      <c r="A20" s="58" t="s">
        <v>62</v>
      </c>
      <c r="B20" s="58" t="s">
        <v>77</v>
      </c>
      <c r="D20" t="s">
        <v>153</v>
      </c>
      <c r="E20" t="s">
        <v>129</v>
      </c>
    </row>
    <row r="21" spans="1:5" x14ac:dyDescent="0.25">
      <c r="D21" t="s">
        <v>138</v>
      </c>
      <c r="E21" t="s">
        <v>131</v>
      </c>
    </row>
    <row r="22" spans="1:5" x14ac:dyDescent="0.25">
      <c r="D22" t="s">
        <v>137</v>
      </c>
      <c r="E22" t="s">
        <v>135</v>
      </c>
    </row>
    <row r="23" spans="1:5" x14ac:dyDescent="0.25">
      <c r="D23" t="s">
        <v>145</v>
      </c>
      <c r="E23" t="s">
        <v>136</v>
      </c>
    </row>
    <row r="24" spans="1:5" x14ac:dyDescent="0.25">
      <c r="D24" t="s">
        <v>146</v>
      </c>
      <c r="E24" t="s">
        <v>137</v>
      </c>
    </row>
    <row r="25" spans="1:5" x14ac:dyDescent="0.25">
      <c r="D25" t="s">
        <v>147</v>
      </c>
      <c r="E25" t="s">
        <v>150</v>
      </c>
    </row>
    <row r="26" spans="1:5" x14ac:dyDescent="0.25">
      <c r="D26" t="s">
        <v>148</v>
      </c>
      <c r="E26" t="s">
        <v>151</v>
      </c>
    </row>
    <row r="27" spans="1:5" x14ac:dyDescent="0.25">
      <c r="D27" t="s">
        <v>149</v>
      </c>
      <c r="E27" t="s">
        <v>130</v>
      </c>
    </row>
    <row r="28" spans="1:5" x14ac:dyDescent="0.25">
      <c r="D28" t="s">
        <v>152</v>
      </c>
      <c r="E28" t="s">
        <v>156</v>
      </c>
    </row>
    <row r="29" spans="1:5" x14ac:dyDescent="0.25">
      <c r="D29" t="s">
        <v>154</v>
      </c>
      <c r="E29" t="s">
        <v>157</v>
      </c>
    </row>
    <row r="30" spans="1:5" x14ac:dyDescent="0.25">
      <c r="D30" t="s">
        <v>155</v>
      </c>
      <c r="E30" t="s">
        <v>161</v>
      </c>
    </row>
    <row r="31" spans="1:5" x14ac:dyDescent="0.25">
      <c r="D31" t="s">
        <v>158</v>
      </c>
      <c r="E31" t="s">
        <v>149</v>
      </c>
    </row>
    <row r="32" spans="1:5" x14ac:dyDescent="0.25">
      <c r="D32" t="s">
        <v>163</v>
      </c>
      <c r="E32" t="s">
        <v>162</v>
      </c>
    </row>
    <row r="33" spans="4:5" x14ac:dyDescent="0.25">
      <c r="D33" t="s">
        <v>165</v>
      </c>
      <c r="E33" t="s">
        <v>163</v>
      </c>
    </row>
    <row r="34" spans="4:5" x14ac:dyDescent="0.25">
      <c r="E34" t="s">
        <v>169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Standards</vt:lpstr>
      <vt:lpstr>SMOW</vt:lpstr>
      <vt:lpstr>SLAP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Levin, Naomi</cp:lastModifiedBy>
  <cp:lastPrinted>2018-07-24T20:05:26Z</cp:lastPrinted>
  <dcterms:created xsi:type="dcterms:W3CDTF">2018-05-08T13:04:56Z</dcterms:created>
  <dcterms:modified xsi:type="dcterms:W3CDTF">2025-06-26T14:00:56Z</dcterms:modified>
</cp:coreProperties>
</file>