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T:\IPL\InstrumentsData\TripleDog 17O\Operating Conditions\Active Reactor\"/>
    </mc:Choice>
  </mc:AlternateContent>
  <bookViews>
    <workbookView xWindow="0" yWindow="0" windowWidth="26985" windowHeight="10815"/>
  </bookViews>
  <sheets>
    <sheet name="All Data" sheetId="10" r:id="rId1"/>
    <sheet name="Standards" sheetId="9" r:id="rId2"/>
    <sheet name="SMOW" sheetId="7" r:id="rId3"/>
    <sheet name="SLAP" sheetId="8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9" i="10" l="1"/>
  <c r="AH169" i="10"/>
  <c r="Z169" i="10"/>
  <c r="AB169" i="10" s="1"/>
  <c r="AD169" i="10" s="1"/>
  <c r="AF169" i="10" s="1"/>
  <c r="AG169" i="10" s="1"/>
  <c r="AA169" i="10"/>
  <c r="AC169" i="10" s="1"/>
  <c r="AE169" i="10" s="1"/>
  <c r="Z168" i="10"/>
  <c r="AB168" i="10" s="1"/>
  <c r="AD168" i="10" s="1"/>
  <c r="AF168" i="10" s="1"/>
  <c r="AG168" i="10" s="1"/>
  <c r="AA168" i="10"/>
  <c r="AC168" i="10" s="1"/>
  <c r="AE168" i="10" s="1"/>
  <c r="Z167" i="10"/>
  <c r="AB167" i="10" s="1"/>
  <c r="AD167" i="10" s="1"/>
  <c r="AA167" i="10"/>
  <c r="AC167" i="10" s="1"/>
  <c r="AE167" i="10" s="1"/>
  <c r="AI164" i="10"/>
  <c r="AH164" i="10"/>
  <c r="Z165" i="10"/>
  <c r="AB165" i="10" s="1"/>
  <c r="AD165" i="10" s="1"/>
  <c r="AA165" i="10"/>
  <c r="AC165" i="10" s="1"/>
  <c r="AE165" i="10" s="1"/>
  <c r="Z166" i="10"/>
  <c r="AB166" i="10" s="1"/>
  <c r="AD166" i="10" s="1"/>
  <c r="AA166" i="10"/>
  <c r="AC166" i="10" s="1"/>
  <c r="AE166" i="10" s="1"/>
  <c r="Z163" i="10"/>
  <c r="AA163" i="10"/>
  <c r="AB163" i="10"/>
  <c r="AC163" i="10"/>
  <c r="AD163" i="10"/>
  <c r="AF163" i="10" s="1"/>
  <c r="AG163" i="10" s="1"/>
  <c r="AE163" i="10"/>
  <c r="Z164" i="10"/>
  <c r="AA164" i="10"/>
  <c r="AB164" i="10"/>
  <c r="AC164" i="10"/>
  <c r="AD164" i="10"/>
  <c r="AF164" i="10" s="1"/>
  <c r="AG164" i="10" s="1"/>
  <c r="AE164" i="10"/>
  <c r="Z161" i="10"/>
  <c r="AB161" i="10" s="1"/>
  <c r="AD161" i="10" s="1"/>
  <c r="AA161" i="10"/>
  <c r="AC161" i="10" s="1"/>
  <c r="AE161" i="10" s="1"/>
  <c r="Z158" i="10"/>
  <c r="AB158" i="10" s="1"/>
  <c r="AD158" i="10" s="1"/>
  <c r="AA158" i="10"/>
  <c r="AC158" i="10" s="1"/>
  <c r="AE158" i="10" s="1"/>
  <c r="Z159" i="10"/>
  <c r="AB159" i="10" s="1"/>
  <c r="AD159" i="10" s="1"/>
  <c r="AA159" i="10"/>
  <c r="AC159" i="10" s="1"/>
  <c r="AE159" i="10" s="1"/>
  <c r="Z160" i="10"/>
  <c r="AB160" i="10" s="1"/>
  <c r="AD160" i="10" s="1"/>
  <c r="AF160" i="10" s="1"/>
  <c r="AG160" i="10" s="1"/>
  <c r="AA160" i="10"/>
  <c r="AC160" i="10" s="1"/>
  <c r="AE160" i="10" s="1"/>
  <c r="Z162" i="10"/>
  <c r="AB162" i="10" s="1"/>
  <c r="AD162" i="10" s="1"/>
  <c r="AA162" i="10"/>
  <c r="AC162" i="10" s="1"/>
  <c r="AE162" i="10" s="1"/>
  <c r="AF167" i="10" l="1"/>
  <c r="AG167" i="10" s="1"/>
  <c r="AF166" i="10"/>
  <c r="AG166" i="10" s="1"/>
  <c r="AF165" i="10"/>
  <c r="AG165" i="10" s="1"/>
  <c r="AF161" i="10"/>
  <c r="AG161" i="10" s="1"/>
  <c r="AF162" i="10"/>
  <c r="AG162" i="10" s="1"/>
  <c r="AF159" i="10"/>
  <c r="AG159" i="10" s="1"/>
  <c r="AF158" i="10"/>
  <c r="AG158" i="10" s="1"/>
  <c r="AI35" i="9"/>
  <c r="AH35" i="9"/>
  <c r="AA34" i="9"/>
  <c r="AC34" i="9" s="1"/>
  <c r="AE34" i="9" s="1"/>
  <c r="Z34" i="9"/>
  <c r="AB34" i="9" s="1"/>
  <c r="AD34" i="9" s="1"/>
  <c r="AF34" i="9" s="1"/>
  <c r="AG34" i="9" s="1"/>
  <c r="AA33" i="9"/>
  <c r="AC33" i="9" s="1"/>
  <c r="AE33" i="9" s="1"/>
  <c r="Z33" i="9"/>
  <c r="AB33" i="9" s="1"/>
  <c r="AD33" i="9" s="1"/>
  <c r="AF33" i="9" s="1"/>
  <c r="AG33" i="9" s="1"/>
  <c r="AA32" i="9"/>
  <c r="AC32" i="9" s="1"/>
  <c r="AE32" i="9" s="1"/>
  <c r="Z32" i="9"/>
  <c r="AB32" i="9" s="1"/>
  <c r="AD32" i="9" s="1"/>
  <c r="AF32" i="9" s="1"/>
  <c r="AG32" i="9" s="1"/>
  <c r="AA31" i="9"/>
  <c r="AC31" i="9" s="1"/>
  <c r="AE31" i="9" s="1"/>
  <c r="Z31" i="9"/>
  <c r="AB31" i="9" s="1"/>
  <c r="AD31" i="9" s="1"/>
  <c r="AA30" i="9"/>
  <c r="AC30" i="9" s="1"/>
  <c r="AE30" i="9" s="1"/>
  <c r="Z30" i="9"/>
  <c r="AB30" i="9" s="1"/>
  <c r="AD30" i="9" s="1"/>
  <c r="AF30" i="9" s="1"/>
  <c r="AG30" i="9" s="1"/>
  <c r="Z155" i="10"/>
  <c r="AB155" i="10" s="1"/>
  <c r="AD155" i="10" s="1"/>
  <c r="AA155" i="10"/>
  <c r="AC155" i="10" s="1"/>
  <c r="AE155" i="10" s="1"/>
  <c r="Z156" i="10"/>
  <c r="AB156" i="10" s="1"/>
  <c r="AD156" i="10" s="1"/>
  <c r="AA156" i="10"/>
  <c r="AC156" i="10" s="1"/>
  <c r="AE156" i="10" s="1"/>
  <c r="Z157" i="10"/>
  <c r="AB157" i="10" s="1"/>
  <c r="AD157" i="10" s="1"/>
  <c r="AA157" i="10"/>
  <c r="AC157" i="10" s="1"/>
  <c r="AE157" i="10" s="1"/>
  <c r="Z154" i="10"/>
  <c r="AB154" i="10" s="1"/>
  <c r="AD154" i="10" s="1"/>
  <c r="AA154" i="10"/>
  <c r="AC154" i="10" s="1"/>
  <c r="AE154" i="10" s="1"/>
  <c r="Z153" i="10"/>
  <c r="AB153" i="10" s="1"/>
  <c r="AD153" i="10" s="1"/>
  <c r="AA153" i="10"/>
  <c r="AC153" i="10" s="1"/>
  <c r="AE153" i="10" s="1"/>
  <c r="AA29" i="9"/>
  <c r="AC29" i="9" s="1"/>
  <c r="AE29" i="9" s="1"/>
  <c r="Z29" i="9"/>
  <c r="AB29" i="9" s="1"/>
  <c r="AD29" i="9" s="1"/>
  <c r="AA28" i="9"/>
  <c r="AC28" i="9" s="1"/>
  <c r="AE28" i="9" s="1"/>
  <c r="Z28" i="9"/>
  <c r="AB28" i="9" s="1"/>
  <c r="AD28" i="9" s="1"/>
  <c r="AA27" i="9"/>
  <c r="AC27" i="9" s="1"/>
  <c r="AE27" i="9" s="1"/>
  <c r="Z27" i="9"/>
  <c r="AB27" i="9" s="1"/>
  <c r="AD27" i="9" s="1"/>
  <c r="AA26" i="9"/>
  <c r="AC26" i="9" s="1"/>
  <c r="AE26" i="9" s="1"/>
  <c r="Z26" i="9"/>
  <c r="AB26" i="9" s="1"/>
  <c r="AD26" i="9" s="1"/>
  <c r="AF26" i="9" s="1"/>
  <c r="AG26" i="9" s="1"/>
  <c r="AA25" i="9"/>
  <c r="AC25" i="9" s="1"/>
  <c r="AE25" i="9" s="1"/>
  <c r="Z25" i="9"/>
  <c r="AB25" i="9" s="1"/>
  <c r="AD25" i="9" s="1"/>
  <c r="AA24" i="9"/>
  <c r="AC24" i="9" s="1"/>
  <c r="AE24" i="9" s="1"/>
  <c r="Z24" i="9"/>
  <c r="AB24" i="9" s="1"/>
  <c r="AD24" i="9" s="1"/>
  <c r="AF24" i="9" s="1"/>
  <c r="AG24" i="9" s="1"/>
  <c r="AB23" i="9"/>
  <c r="AD23" i="9" s="1"/>
  <c r="AA23" i="9"/>
  <c r="AC23" i="9" s="1"/>
  <c r="AE23" i="9" s="1"/>
  <c r="Z23" i="9"/>
  <c r="AA22" i="9"/>
  <c r="AC22" i="9" s="1"/>
  <c r="AE22" i="9" s="1"/>
  <c r="Z22" i="9"/>
  <c r="AB22" i="9" s="1"/>
  <c r="AD22" i="9" s="1"/>
  <c r="AF22" i="9" s="1"/>
  <c r="AG22" i="9" s="1"/>
  <c r="Z152" i="10"/>
  <c r="AB152" i="10" s="1"/>
  <c r="AD152" i="10" s="1"/>
  <c r="AA152" i="10"/>
  <c r="AC152" i="10" s="1"/>
  <c r="AE152" i="10" s="1"/>
  <c r="Z151" i="10"/>
  <c r="AB151" i="10" s="1"/>
  <c r="AD151" i="10" s="1"/>
  <c r="AA151" i="10"/>
  <c r="AC151" i="10" s="1"/>
  <c r="AE151" i="10" s="1"/>
  <c r="Z150" i="10"/>
  <c r="AB150" i="10" s="1"/>
  <c r="AD150" i="10" s="1"/>
  <c r="AA150" i="10"/>
  <c r="AC150" i="10" s="1"/>
  <c r="AE150" i="10" s="1"/>
  <c r="Z149" i="10"/>
  <c r="AB149" i="10" s="1"/>
  <c r="AD149" i="10" s="1"/>
  <c r="AA149" i="10"/>
  <c r="AC149" i="10" s="1"/>
  <c r="AE149" i="10" s="1"/>
  <c r="Z148" i="10"/>
  <c r="AB148" i="10" s="1"/>
  <c r="AD148" i="10" s="1"/>
  <c r="AA148" i="10"/>
  <c r="AC148" i="10" s="1"/>
  <c r="AE148" i="10" s="1"/>
  <c r="Z147" i="10"/>
  <c r="AB147" i="10" s="1"/>
  <c r="AD147" i="10" s="1"/>
  <c r="AA147" i="10"/>
  <c r="AC147" i="10" s="1"/>
  <c r="AE147" i="10" s="1"/>
  <c r="Z146" i="10"/>
  <c r="AB146" i="10" s="1"/>
  <c r="AD146" i="10" s="1"/>
  <c r="AA146" i="10"/>
  <c r="AC146" i="10" s="1"/>
  <c r="AE146" i="10" s="1"/>
  <c r="Z145" i="10"/>
  <c r="AB145" i="10" s="1"/>
  <c r="AD145" i="10" s="1"/>
  <c r="AA145" i="10"/>
  <c r="AC145" i="10" s="1"/>
  <c r="AE145" i="10" s="1"/>
  <c r="Z144" i="10"/>
  <c r="AB144" i="10" s="1"/>
  <c r="AD144" i="10" s="1"/>
  <c r="AA144" i="10"/>
  <c r="AC144" i="10" s="1"/>
  <c r="AE144" i="10" s="1"/>
  <c r="Z143" i="10"/>
  <c r="AB143" i="10" s="1"/>
  <c r="AD143" i="10" s="1"/>
  <c r="AA143" i="10"/>
  <c r="AC143" i="10" s="1"/>
  <c r="AE143" i="10" s="1"/>
  <c r="Z142" i="10"/>
  <c r="AB142" i="10" s="1"/>
  <c r="AD142" i="10" s="1"/>
  <c r="AA142" i="10"/>
  <c r="AC142" i="10" s="1"/>
  <c r="AE142" i="10" s="1"/>
  <c r="Z141" i="10"/>
  <c r="AB141" i="10" s="1"/>
  <c r="AD141" i="10" s="1"/>
  <c r="AA141" i="10"/>
  <c r="AC141" i="10" s="1"/>
  <c r="AE141" i="10" s="1"/>
  <c r="Z140" i="10"/>
  <c r="AB140" i="10" s="1"/>
  <c r="AD140" i="10" s="1"/>
  <c r="AA140" i="10"/>
  <c r="AC140" i="10" s="1"/>
  <c r="AE140" i="10" s="1"/>
  <c r="Z139" i="10"/>
  <c r="AB139" i="10" s="1"/>
  <c r="AD139" i="10" s="1"/>
  <c r="AA139" i="10"/>
  <c r="AC139" i="10" s="1"/>
  <c r="AE139" i="10" s="1"/>
  <c r="Z138" i="10"/>
  <c r="AB138" i="10" s="1"/>
  <c r="AD138" i="10" s="1"/>
  <c r="AA138" i="10"/>
  <c r="AC138" i="10" s="1"/>
  <c r="AE138" i="10" s="1"/>
  <c r="Z137" i="10"/>
  <c r="AB137" i="10" s="1"/>
  <c r="AD137" i="10" s="1"/>
  <c r="AA137" i="10"/>
  <c r="AC137" i="10" s="1"/>
  <c r="AE137" i="10" s="1"/>
  <c r="Z136" i="10"/>
  <c r="AB136" i="10" s="1"/>
  <c r="AD136" i="10" s="1"/>
  <c r="AA136" i="10"/>
  <c r="AC136" i="10" s="1"/>
  <c r="AE136" i="10" s="1"/>
  <c r="Z135" i="10"/>
  <c r="AB135" i="10" s="1"/>
  <c r="AD135" i="10" s="1"/>
  <c r="AA135" i="10"/>
  <c r="AC135" i="10" s="1"/>
  <c r="AE135" i="10" s="1"/>
  <c r="AF157" i="10" l="1"/>
  <c r="AG157" i="10" s="1"/>
  <c r="AF28" i="9"/>
  <c r="AG28" i="9" s="1"/>
  <c r="AF25" i="9"/>
  <c r="AG25" i="9" s="1"/>
  <c r="AF31" i="9"/>
  <c r="AG31" i="9" s="1"/>
  <c r="AI32" i="9" s="1"/>
  <c r="AF155" i="10"/>
  <c r="AG155" i="10" s="1"/>
  <c r="AF156" i="10"/>
  <c r="AG156" i="10" s="1"/>
  <c r="AF142" i="10"/>
  <c r="AG142" i="10" s="1"/>
  <c r="AF139" i="10"/>
  <c r="AG139" i="10" s="1"/>
  <c r="AF151" i="10"/>
  <c r="AG151" i="10" s="1"/>
  <c r="AF145" i="10"/>
  <c r="AG145" i="10" s="1"/>
  <c r="AF149" i="10"/>
  <c r="AG149" i="10" s="1"/>
  <c r="AF141" i="10"/>
  <c r="AG141" i="10" s="1"/>
  <c r="AF146" i="10"/>
  <c r="AG146" i="10" s="1"/>
  <c r="AF143" i="10"/>
  <c r="AG143" i="10" s="1"/>
  <c r="AI143" i="10"/>
  <c r="AF135" i="10"/>
  <c r="AG135" i="10" s="1"/>
  <c r="AF140" i="10"/>
  <c r="AG140" i="10" s="1"/>
  <c r="AF144" i="10"/>
  <c r="AG144" i="10" s="1"/>
  <c r="AF154" i="10"/>
  <c r="AG154" i="10" s="1"/>
  <c r="AF153" i="10"/>
  <c r="AG153" i="10" s="1"/>
  <c r="AF27" i="9"/>
  <c r="AG27" i="9" s="1"/>
  <c r="AF29" i="9"/>
  <c r="AG29" i="9" s="1"/>
  <c r="AI26" i="9"/>
  <c r="AH26" i="9"/>
  <c r="AF23" i="9"/>
  <c r="AG23" i="9" s="1"/>
  <c r="AH24" i="9" s="1"/>
  <c r="AF152" i="10"/>
  <c r="AG152" i="10" s="1"/>
  <c r="AF150" i="10"/>
  <c r="AG150" i="10" s="1"/>
  <c r="AF148" i="10"/>
  <c r="AG148" i="10" s="1"/>
  <c r="AF147" i="10"/>
  <c r="AG147" i="10" s="1"/>
  <c r="AF138" i="10"/>
  <c r="AG138" i="10" s="1"/>
  <c r="AF137" i="10"/>
  <c r="AG137" i="10" s="1"/>
  <c r="AF136" i="10"/>
  <c r="AG136" i="10" s="1"/>
  <c r="AH143" i="10" l="1"/>
  <c r="AH32" i="9"/>
  <c r="AH140" i="10"/>
  <c r="AI140" i="10"/>
  <c r="AH138" i="10"/>
  <c r="AI138" i="10"/>
  <c r="AI152" i="10"/>
  <c r="AH152" i="10"/>
  <c r="AI24" i="9"/>
  <c r="AH29" i="9"/>
  <c r="AI29" i="9"/>
  <c r="Z134" i="10" l="1"/>
  <c r="AB134" i="10" s="1"/>
  <c r="AD134" i="10" s="1"/>
  <c r="AA134" i="10"/>
  <c r="AC134" i="10" s="1"/>
  <c r="AE134" i="10" s="1"/>
  <c r="AF134" i="10" l="1"/>
  <c r="AG134" i="10" s="1"/>
  <c r="AH136" i="10" l="1"/>
  <c r="AI136" i="10"/>
  <c r="Z133" i="10"/>
  <c r="AB133" i="10" s="1"/>
  <c r="AD133" i="10" s="1"/>
  <c r="AA133" i="10"/>
  <c r="AC133" i="10" s="1"/>
  <c r="AE133" i="10" s="1"/>
  <c r="AF133" i="10" l="1"/>
  <c r="AG133" i="10" s="1"/>
  <c r="Z132" i="10"/>
  <c r="AB132" i="10" s="1"/>
  <c r="AD132" i="10" s="1"/>
  <c r="AA132" i="10"/>
  <c r="AC132" i="10" s="1"/>
  <c r="AE132" i="10" s="1"/>
  <c r="AA21" i="9"/>
  <c r="AC21" i="9" s="1"/>
  <c r="AE21" i="9" s="1"/>
  <c r="Z21" i="9"/>
  <c r="AB21" i="9" s="1"/>
  <c r="AD21" i="9" s="1"/>
  <c r="AA20" i="9"/>
  <c r="AC20" i="9" s="1"/>
  <c r="AE20" i="9" s="1"/>
  <c r="Z20" i="9"/>
  <c r="AB20" i="9" s="1"/>
  <c r="AD20" i="9" s="1"/>
  <c r="AA19" i="9"/>
  <c r="AC19" i="9" s="1"/>
  <c r="AE19" i="9" s="1"/>
  <c r="Z19" i="9"/>
  <c r="AB19" i="9" s="1"/>
  <c r="AD19" i="9" s="1"/>
  <c r="AA18" i="9"/>
  <c r="AC18" i="9" s="1"/>
  <c r="AE18" i="9" s="1"/>
  <c r="Z18" i="9"/>
  <c r="AB18" i="9" s="1"/>
  <c r="AD18" i="9" s="1"/>
  <c r="AA17" i="9"/>
  <c r="AC17" i="9" s="1"/>
  <c r="AE17" i="9" s="1"/>
  <c r="Z17" i="9"/>
  <c r="AB17" i="9" s="1"/>
  <c r="AD17" i="9" s="1"/>
  <c r="AA16" i="9"/>
  <c r="AC16" i="9" s="1"/>
  <c r="AE16" i="9" s="1"/>
  <c r="Z16" i="9"/>
  <c r="AB16" i="9" s="1"/>
  <c r="AD16" i="9" s="1"/>
  <c r="AF16" i="9" s="1"/>
  <c r="AG16" i="9" s="1"/>
  <c r="AA15" i="9"/>
  <c r="AC15" i="9" s="1"/>
  <c r="AE15" i="9" s="1"/>
  <c r="Z15" i="9"/>
  <c r="AB15" i="9" s="1"/>
  <c r="AD15" i="9" s="1"/>
  <c r="AA14" i="9"/>
  <c r="AC14" i="9" s="1"/>
  <c r="AE14" i="9" s="1"/>
  <c r="Z14" i="9"/>
  <c r="AB14" i="9" s="1"/>
  <c r="AD14" i="9" s="1"/>
  <c r="Z128" i="10"/>
  <c r="AB128" i="10" s="1"/>
  <c r="AD128" i="10" s="1"/>
  <c r="AA128" i="10"/>
  <c r="AC128" i="10" s="1"/>
  <c r="AE128" i="10" s="1"/>
  <c r="Z129" i="10"/>
  <c r="AB129" i="10" s="1"/>
  <c r="AD129" i="10" s="1"/>
  <c r="AA129" i="10"/>
  <c r="AC129" i="10" s="1"/>
  <c r="AE129" i="10" s="1"/>
  <c r="Z130" i="10"/>
  <c r="AB130" i="10" s="1"/>
  <c r="AD130" i="10" s="1"/>
  <c r="AA130" i="10"/>
  <c r="AC130" i="10" s="1"/>
  <c r="AE130" i="10" s="1"/>
  <c r="Z131" i="10"/>
  <c r="AB131" i="10" s="1"/>
  <c r="AD131" i="10" s="1"/>
  <c r="AA131" i="10"/>
  <c r="AC131" i="10" s="1"/>
  <c r="AE131" i="10" s="1"/>
  <c r="Z127" i="10"/>
  <c r="AB127" i="10" s="1"/>
  <c r="AD127" i="10" s="1"/>
  <c r="AA127" i="10"/>
  <c r="AC127" i="10" s="1"/>
  <c r="AE127" i="10" s="1"/>
  <c r="Z126" i="10"/>
  <c r="AB126" i="10" s="1"/>
  <c r="AD126" i="10" s="1"/>
  <c r="AA126" i="10"/>
  <c r="AC126" i="10" s="1"/>
  <c r="AE126" i="10" s="1"/>
  <c r="AF128" i="10" l="1"/>
  <c r="AG128" i="10" s="1"/>
  <c r="AF129" i="10"/>
  <c r="AG129" i="10" s="1"/>
  <c r="AF14" i="9"/>
  <c r="AG14" i="9" s="1"/>
  <c r="AF18" i="9"/>
  <c r="AG18" i="9" s="1"/>
  <c r="AF20" i="9"/>
  <c r="AG20" i="9" s="1"/>
  <c r="AF17" i="9"/>
  <c r="AG17" i="9" s="1"/>
  <c r="AF21" i="9"/>
  <c r="AG21" i="9" s="1"/>
  <c r="AF126" i="10"/>
  <c r="AG126" i="10" s="1"/>
  <c r="AF130" i="10"/>
  <c r="AG130" i="10" s="1"/>
  <c r="AF131" i="10"/>
  <c r="AG131" i="10" s="1"/>
  <c r="AF132" i="10"/>
  <c r="AG132" i="10" s="1"/>
  <c r="AF15" i="9"/>
  <c r="AG15" i="9" s="1"/>
  <c r="AF19" i="9"/>
  <c r="AG19" i="9" s="1"/>
  <c r="AF127" i="10"/>
  <c r="AG127" i="10" s="1"/>
  <c r="Z125" i="10"/>
  <c r="AB125" i="10" s="1"/>
  <c r="AD125" i="10" s="1"/>
  <c r="AA125" i="10"/>
  <c r="AC125" i="10" s="1"/>
  <c r="AE125" i="10" s="1"/>
  <c r="AH18" i="9" l="1"/>
  <c r="AI39" i="9" s="1"/>
  <c r="AH39" i="9"/>
  <c r="AI40" i="9"/>
  <c r="AH40" i="9"/>
  <c r="AI38" i="9"/>
  <c r="AH38" i="9"/>
  <c r="AH131" i="10"/>
  <c r="AI21" i="9"/>
  <c r="AI18" i="9"/>
  <c r="AI131" i="10"/>
  <c r="AH128" i="10"/>
  <c r="AI128" i="10"/>
  <c r="AH21" i="9"/>
  <c r="AF125" i="10"/>
  <c r="AG125" i="10" s="1"/>
  <c r="Z124" i="10"/>
  <c r="AB124" i="10" s="1"/>
  <c r="AD124" i="10" s="1"/>
  <c r="AA124" i="10"/>
  <c r="AC124" i="10" s="1"/>
  <c r="AE124" i="10" s="1"/>
  <c r="AF124" i="10" l="1"/>
  <c r="AG124" i="10" s="1"/>
  <c r="AH126" i="10" s="1"/>
  <c r="AA35" i="8"/>
  <c r="AC35" i="8" s="1"/>
  <c r="AE35" i="8" s="1"/>
  <c r="Z35" i="8"/>
  <c r="AB35" i="8" s="1"/>
  <c r="AD35" i="8" s="1"/>
  <c r="Z123" i="10"/>
  <c r="AB123" i="10" s="1"/>
  <c r="AD123" i="10" s="1"/>
  <c r="AA123" i="10"/>
  <c r="AC123" i="10" s="1"/>
  <c r="AE123" i="10" s="1"/>
  <c r="AA34" i="8"/>
  <c r="AC34" i="8" s="1"/>
  <c r="AE34" i="8" s="1"/>
  <c r="Z34" i="8"/>
  <c r="AB34" i="8" s="1"/>
  <c r="AD34" i="8" s="1"/>
  <c r="AA33" i="8"/>
  <c r="AC33" i="8" s="1"/>
  <c r="AE33" i="8" s="1"/>
  <c r="Z33" i="8"/>
  <c r="AB33" i="8" s="1"/>
  <c r="AD33" i="8" s="1"/>
  <c r="Z122" i="10"/>
  <c r="AB122" i="10" s="1"/>
  <c r="AD122" i="10" s="1"/>
  <c r="AA122" i="10"/>
  <c r="AC122" i="10" s="1"/>
  <c r="AE122" i="10" s="1"/>
  <c r="Z121" i="10"/>
  <c r="AB121" i="10" s="1"/>
  <c r="AD121" i="10" s="1"/>
  <c r="AA121" i="10"/>
  <c r="AC121" i="10" s="1"/>
  <c r="AE121" i="10" s="1"/>
  <c r="AA32" i="8"/>
  <c r="AC32" i="8" s="1"/>
  <c r="AE32" i="8" s="1"/>
  <c r="Z32" i="8"/>
  <c r="AB32" i="8" s="1"/>
  <c r="AD32" i="8" s="1"/>
  <c r="Z120" i="10"/>
  <c r="AB120" i="10" s="1"/>
  <c r="AD120" i="10" s="1"/>
  <c r="AA120" i="10"/>
  <c r="AC120" i="10" s="1"/>
  <c r="AE120" i="10" s="1"/>
  <c r="AA43" i="8"/>
  <c r="AC43" i="8" s="1"/>
  <c r="AE43" i="8" s="1"/>
  <c r="Z43" i="8"/>
  <c r="AB43" i="8" s="1"/>
  <c r="AD43" i="8" s="1"/>
  <c r="Z119" i="10"/>
  <c r="AB119" i="10" s="1"/>
  <c r="AD119" i="10" s="1"/>
  <c r="AA119" i="10"/>
  <c r="AC119" i="10" s="1"/>
  <c r="AE119" i="10" s="1"/>
  <c r="AA42" i="8"/>
  <c r="AC42" i="8" s="1"/>
  <c r="AE42" i="8" s="1"/>
  <c r="Z42" i="8"/>
  <c r="AB42" i="8" s="1"/>
  <c r="AD42" i="8" s="1"/>
  <c r="AA41" i="8"/>
  <c r="AC41" i="8" s="1"/>
  <c r="AE41" i="8" s="1"/>
  <c r="Z41" i="8"/>
  <c r="AB41" i="8" s="1"/>
  <c r="AD41" i="8" s="1"/>
  <c r="AA40" i="8"/>
  <c r="AC40" i="8" s="1"/>
  <c r="AE40" i="8" s="1"/>
  <c r="Z40" i="8"/>
  <c r="AB40" i="8" s="1"/>
  <c r="AD40" i="8" s="1"/>
  <c r="Z118" i="10"/>
  <c r="AB118" i="10" s="1"/>
  <c r="AD118" i="10" s="1"/>
  <c r="AA118" i="10"/>
  <c r="AC118" i="10" s="1"/>
  <c r="AE118" i="10" s="1"/>
  <c r="Z116" i="10"/>
  <c r="AB116" i="10" s="1"/>
  <c r="AD116" i="10" s="1"/>
  <c r="AA116" i="10"/>
  <c r="AC116" i="10" s="1"/>
  <c r="AE116" i="10" s="1"/>
  <c r="Z117" i="10"/>
  <c r="AB117" i="10" s="1"/>
  <c r="AD117" i="10" s="1"/>
  <c r="AA117" i="10"/>
  <c r="AC117" i="10" s="1"/>
  <c r="AE117" i="10" s="1"/>
  <c r="AA27" i="7"/>
  <c r="AC27" i="7" s="1"/>
  <c r="AE27" i="7" s="1"/>
  <c r="Z27" i="7"/>
  <c r="AB27" i="7" s="1"/>
  <c r="AD27" i="7" s="1"/>
  <c r="AF27" i="7" s="1"/>
  <c r="AG27" i="7" s="1"/>
  <c r="AA26" i="7"/>
  <c r="AC26" i="7" s="1"/>
  <c r="AE26" i="7" s="1"/>
  <c r="Z26" i="7"/>
  <c r="AB26" i="7" s="1"/>
  <c r="AD26" i="7" s="1"/>
  <c r="Z114" i="10"/>
  <c r="AB114" i="10" s="1"/>
  <c r="AD114" i="10" s="1"/>
  <c r="AA114" i="10"/>
  <c r="AC114" i="10" s="1"/>
  <c r="AE114" i="10" s="1"/>
  <c r="Z115" i="10"/>
  <c r="AB115" i="10" s="1"/>
  <c r="AD115" i="10" s="1"/>
  <c r="AA115" i="10"/>
  <c r="AC115" i="10" s="1"/>
  <c r="AE115" i="10" s="1"/>
  <c r="AA25" i="7"/>
  <c r="AC25" i="7" s="1"/>
  <c r="AE25" i="7" s="1"/>
  <c r="Z25" i="7"/>
  <c r="AB25" i="7" s="1"/>
  <c r="AD25" i="7" s="1"/>
  <c r="Z113" i="10"/>
  <c r="AB113" i="10" s="1"/>
  <c r="AD113" i="10" s="1"/>
  <c r="AA113" i="10"/>
  <c r="AC113" i="10" s="1"/>
  <c r="AE113" i="10" s="1"/>
  <c r="AA24" i="7"/>
  <c r="AC24" i="7" s="1"/>
  <c r="AE24" i="7" s="1"/>
  <c r="Z24" i="7"/>
  <c r="AB24" i="7" s="1"/>
  <c r="AD24" i="7" s="1"/>
  <c r="Z112" i="10"/>
  <c r="AB112" i="10" s="1"/>
  <c r="AD112" i="10" s="1"/>
  <c r="AA112" i="10"/>
  <c r="AC112" i="10" s="1"/>
  <c r="AE112" i="10" s="1"/>
  <c r="Z109" i="10"/>
  <c r="AB109" i="10" s="1"/>
  <c r="AD109" i="10" s="1"/>
  <c r="AA109" i="10"/>
  <c r="AC109" i="10" s="1"/>
  <c r="AE109" i="10" s="1"/>
  <c r="Z110" i="10"/>
  <c r="AB110" i="10" s="1"/>
  <c r="AD110" i="10" s="1"/>
  <c r="AA110" i="10"/>
  <c r="AC110" i="10" s="1"/>
  <c r="AE110" i="10" s="1"/>
  <c r="Z111" i="10"/>
  <c r="AB111" i="10" s="1"/>
  <c r="AD111" i="10" s="1"/>
  <c r="AA111" i="10"/>
  <c r="AC111" i="10" s="1"/>
  <c r="AE111" i="10" s="1"/>
  <c r="Z107" i="10"/>
  <c r="AB107" i="10" s="1"/>
  <c r="AD107" i="10" s="1"/>
  <c r="AA107" i="10"/>
  <c r="AC107" i="10" s="1"/>
  <c r="AE107" i="10" s="1"/>
  <c r="Z108" i="10"/>
  <c r="AB108" i="10" s="1"/>
  <c r="AD108" i="10" s="1"/>
  <c r="AA108" i="10"/>
  <c r="AC108" i="10" s="1"/>
  <c r="AE108" i="10" s="1"/>
  <c r="Z105" i="10"/>
  <c r="AB105" i="10" s="1"/>
  <c r="AD105" i="10" s="1"/>
  <c r="AA105" i="10"/>
  <c r="AC105" i="10" s="1"/>
  <c r="AE105" i="10" s="1"/>
  <c r="Z106" i="10"/>
  <c r="AB106" i="10" s="1"/>
  <c r="AD106" i="10" s="1"/>
  <c r="AA106" i="10"/>
  <c r="AC106" i="10" s="1"/>
  <c r="AE106" i="10" s="1"/>
  <c r="AA9" i="9"/>
  <c r="AC9" i="9" s="1"/>
  <c r="AE9" i="9" s="1"/>
  <c r="Z9" i="9"/>
  <c r="AB9" i="9" s="1"/>
  <c r="AD9" i="9" s="1"/>
  <c r="AA8" i="9"/>
  <c r="AC8" i="9" s="1"/>
  <c r="AE8" i="9" s="1"/>
  <c r="Z8" i="9"/>
  <c r="AB8" i="9" s="1"/>
  <c r="AD8" i="9" s="1"/>
  <c r="AA7" i="9"/>
  <c r="AC7" i="9" s="1"/>
  <c r="AE7" i="9" s="1"/>
  <c r="Z7" i="9"/>
  <c r="AB7" i="9" s="1"/>
  <c r="AD7" i="9" s="1"/>
  <c r="Z103" i="10"/>
  <c r="AB103" i="10" s="1"/>
  <c r="AD103" i="10" s="1"/>
  <c r="AA103" i="10"/>
  <c r="AC103" i="10" s="1"/>
  <c r="AE103" i="10" s="1"/>
  <c r="Z104" i="10"/>
  <c r="AB104" i="10" s="1"/>
  <c r="AD104" i="10" s="1"/>
  <c r="AA104" i="10"/>
  <c r="AC104" i="10" s="1"/>
  <c r="AE104" i="10" s="1"/>
  <c r="AF111" i="10" l="1"/>
  <c r="AG111" i="10" s="1"/>
  <c r="AF9" i="9"/>
  <c r="AG9" i="9" s="1"/>
  <c r="AI126" i="10"/>
  <c r="AF8" i="9"/>
  <c r="AG8" i="9" s="1"/>
  <c r="AF109" i="10"/>
  <c r="AG109" i="10" s="1"/>
  <c r="AF43" i="8"/>
  <c r="AG43" i="8" s="1"/>
  <c r="AF7" i="9"/>
  <c r="AG7" i="9" s="1"/>
  <c r="AF113" i="10"/>
  <c r="AG113" i="10" s="1"/>
  <c r="AF35" i="8"/>
  <c r="AG35" i="8" s="1"/>
  <c r="AF25" i="7"/>
  <c r="AG25" i="7" s="1"/>
  <c r="AF119" i="10"/>
  <c r="AG119" i="10" s="1"/>
  <c r="AF103" i="10"/>
  <c r="AG103" i="10" s="1"/>
  <c r="AF110" i="10"/>
  <c r="AG110" i="10" s="1"/>
  <c r="AF121" i="10"/>
  <c r="AG121" i="10" s="1"/>
  <c r="AF112" i="10"/>
  <c r="AG112" i="10" s="1"/>
  <c r="AF120" i="10"/>
  <c r="AG120" i="10" s="1"/>
  <c r="AF107" i="10"/>
  <c r="AG107" i="10" s="1"/>
  <c r="AF114" i="10"/>
  <c r="AG114" i="10" s="1"/>
  <c r="AF106" i="10"/>
  <c r="AG106" i="10" s="1"/>
  <c r="AF116" i="10"/>
  <c r="AG116" i="10" s="1"/>
  <c r="AF122" i="10"/>
  <c r="AG122" i="10" s="1"/>
  <c r="AF115" i="10"/>
  <c r="AG115" i="10" s="1"/>
  <c r="AF123" i="10"/>
  <c r="AG123" i="10" s="1"/>
  <c r="AF33" i="8"/>
  <c r="AG33" i="8" s="1"/>
  <c r="AF34" i="8"/>
  <c r="AG34" i="8" s="1"/>
  <c r="AF32" i="8"/>
  <c r="AG32" i="8" s="1"/>
  <c r="AF41" i="8"/>
  <c r="AG41" i="8" s="1"/>
  <c r="AF40" i="8"/>
  <c r="AG40" i="8" s="1"/>
  <c r="AF42" i="8"/>
  <c r="AG42" i="8" s="1"/>
  <c r="AF118" i="10"/>
  <c r="AG118" i="10" s="1"/>
  <c r="AF117" i="10"/>
  <c r="AG117" i="10" s="1"/>
  <c r="AF26" i="7"/>
  <c r="AG26" i="7" s="1"/>
  <c r="AF24" i="7"/>
  <c r="AG24" i="7" s="1"/>
  <c r="AF108" i="10"/>
  <c r="AG108" i="10" s="1"/>
  <c r="AF105" i="10"/>
  <c r="AG105" i="10" s="1"/>
  <c r="AF104" i="10"/>
  <c r="AG104" i="10" s="1"/>
  <c r="Z102" i="10"/>
  <c r="AB102" i="10" s="1"/>
  <c r="AD102" i="10" s="1"/>
  <c r="AA102" i="10"/>
  <c r="AC102" i="10" s="1"/>
  <c r="AE102" i="10" s="1"/>
  <c r="Z99" i="10"/>
  <c r="AB99" i="10" s="1"/>
  <c r="AD99" i="10" s="1"/>
  <c r="AA99" i="10"/>
  <c r="AC99" i="10" s="1"/>
  <c r="AE99" i="10" s="1"/>
  <c r="Z100" i="10"/>
  <c r="AB100" i="10" s="1"/>
  <c r="AD100" i="10" s="1"/>
  <c r="AA100" i="10"/>
  <c r="AC100" i="10" s="1"/>
  <c r="AE100" i="10" s="1"/>
  <c r="Z101" i="10"/>
  <c r="AB101" i="10" s="1"/>
  <c r="AD101" i="10" s="1"/>
  <c r="AA101" i="10"/>
  <c r="AC101" i="10" s="1"/>
  <c r="AE101" i="10" s="1"/>
  <c r="Z98" i="10"/>
  <c r="AB98" i="10" s="1"/>
  <c r="AD98" i="10" s="1"/>
  <c r="AA98" i="10"/>
  <c r="AC98" i="10" s="1"/>
  <c r="AE98" i="10" s="1"/>
  <c r="Z97" i="10"/>
  <c r="AB97" i="10" s="1"/>
  <c r="AD97" i="10" s="1"/>
  <c r="AA97" i="10"/>
  <c r="AC97" i="10" s="1"/>
  <c r="AE97" i="10" s="1"/>
  <c r="Z96" i="10"/>
  <c r="AB96" i="10" s="1"/>
  <c r="AD96" i="10" s="1"/>
  <c r="AA96" i="10"/>
  <c r="AC96" i="10" s="1"/>
  <c r="AE96" i="10" s="1"/>
  <c r="Z95" i="10"/>
  <c r="AB95" i="10" s="1"/>
  <c r="AD95" i="10" s="1"/>
  <c r="AA95" i="10"/>
  <c r="AC95" i="10" s="1"/>
  <c r="AE95" i="10" s="1"/>
  <c r="Z93" i="10"/>
  <c r="AB93" i="10" s="1"/>
  <c r="AD93" i="10" s="1"/>
  <c r="AA93" i="10"/>
  <c r="AC93" i="10" s="1"/>
  <c r="AE93" i="10" s="1"/>
  <c r="Z94" i="10"/>
  <c r="AB94" i="10" s="1"/>
  <c r="AD94" i="10" s="1"/>
  <c r="AA94" i="10"/>
  <c r="AC94" i="10" s="1"/>
  <c r="AE94" i="10" s="1"/>
  <c r="Z92" i="10"/>
  <c r="AB92" i="10" s="1"/>
  <c r="AD92" i="10" s="1"/>
  <c r="AA92" i="10"/>
  <c r="AC92" i="10" s="1"/>
  <c r="AE92" i="10" s="1"/>
  <c r="Z91" i="10"/>
  <c r="AB91" i="10" s="1"/>
  <c r="AD91" i="10" s="1"/>
  <c r="AA91" i="10"/>
  <c r="AC91" i="10" s="1"/>
  <c r="AE91" i="10" s="1"/>
  <c r="Z90" i="10"/>
  <c r="AB90" i="10" s="1"/>
  <c r="AD90" i="10" s="1"/>
  <c r="AA90" i="10"/>
  <c r="AC90" i="10" s="1"/>
  <c r="AE90" i="10" s="1"/>
  <c r="Z89" i="10"/>
  <c r="AB89" i="10" s="1"/>
  <c r="AD89" i="10" s="1"/>
  <c r="AA89" i="10"/>
  <c r="AC89" i="10" s="1"/>
  <c r="AE89" i="10" s="1"/>
  <c r="Z86" i="10"/>
  <c r="AB86" i="10" s="1"/>
  <c r="AD86" i="10" s="1"/>
  <c r="AA86" i="10"/>
  <c r="AC86" i="10" s="1"/>
  <c r="AE86" i="10" s="1"/>
  <c r="Z87" i="10"/>
  <c r="AB87" i="10" s="1"/>
  <c r="AD87" i="10" s="1"/>
  <c r="AA87" i="10"/>
  <c r="AC87" i="10" s="1"/>
  <c r="AE87" i="10" s="1"/>
  <c r="Z88" i="10"/>
  <c r="AB88" i="10" s="1"/>
  <c r="AD88" i="10" s="1"/>
  <c r="AA88" i="10"/>
  <c r="AC88" i="10" s="1"/>
  <c r="AE88" i="10" s="1"/>
  <c r="Z85" i="10"/>
  <c r="AB85" i="10" s="1"/>
  <c r="AD85" i="10" s="1"/>
  <c r="AA85" i="10"/>
  <c r="AC85" i="10" s="1"/>
  <c r="AE85" i="10" s="1"/>
  <c r="AA5" i="9"/>
  <c r="AC5" i="9" s="1"/>
  <c r="AE5" i="9" s="1"/>
  <c r="Z5" i="9"/>
  <c r="AB5" i="9" s="1"/>
  <c r="AD5" i="9" s="1"/>
  <c r="AA4" i="9"/>
  <c r="AC4" i="9" s="1"/>
  <c r="AE4" i="9" s="1"/>
  <c r="Z4" i="9"/>
  <c r="AB4" i="9" s="1"/>
  <c r="AD4" i="9" s="1"/>
  <c r="AA3" i="9"/>
  <c r="AC3" i="9" s="1"/>
  <c r="AE3" i="9" s="1"/>
  <c r="Z3" i="9"/>
  <c r="AB3" i="9" s="1"/>
  <c r="AD3" i="9" s="1"/>
  <c r="Z84" i="10"/>
  <c r="AB84" i="10" s="1"/>
  <c r="AD84" i="10" s="1"/>
  <c r="AA84" i="10"/>
  <c r="AC84" i="10" s="1"/>
  <c r="AE84" i="10" s="1"/>
  <c r="Z83" i="10"/>
  <c r="AB83" i="10" s="1"/>
  <c r="AD83" i="10" s="1"/>
  <c r="AA83" i="10"/>
  <c r="AC83" i="10" s="1"/>
  <c r="AE83" i="10" s="1"/>
  <c r="Z82" i="10"/>
  <c r="AB82" i="10" s="1"/>
  <c r="AD82" i="10" s="1"/>
  <c r="AA82" i="10"/>
  <c r="AC82" i="10" s="1"/>
  <c r="AE82" i="10" s="1"/>
  <c r="Z81" i="10"/>
  <c r="AB81" i="10" s="1"/>
  <c r="AD81" i="10" s="1"/>
  <c r="AA81" i="10"/>
  <c r="AC81" i="10" s="1"/>
  <c r="AE81" i="10" s="1"/>
  <c r="Z80" i="10"/>
  <c r="AB80" i="10" s="1"/>
  <c r="AD80" i="10" s="1"/>
  <c r="AA80" i="10"/>
  <c r="AC80" i="10" s="1"/>
  <c r="AE80" i="10" s="1"/>
  <c r="Z79" i="10"/>
  <c r="AB79" i="10" s="1"/>
  <c r="AD79" i="10" s="1"/>
  <c r="AA79" i="10"/>
  <c r="AC79" i="10" s="1"/>
  <c r="AE79" i="10" s="1"/>
  <c r="Z78" i="10"/>
  <c r="AB78" i="10" s="1"/>
  <c r="AD78" i="10" s="1"/>
  <c r="AA78" i="10"/>
  <c r="AC78" i="10" s="1"/>
  <c r="AE78" i="10" s="1"/>
  <c r="Z77" i="10"/>
  <c r="AB77" i="10" s="1"/>
  <c r="AD77" i="10" s="1"/>
  <c r="AA77" i="10"/>
  <c r="AC77" i="10" s="1"/>
  <c r="AE77" i="10" s="1"/>
  <c r="Z76" i="10"/>
  <c r="AB76" i="10" s="1"/>
  <c r="AD76" i="10" s="1"/>
  <c r="AA76" i="10"/>
  <c r="AC76" i="10" s="1"/>
  <c r="AE76" i="10" s="1"/>
  <c r="Z74" i="10"/>
  <c r="AA74" i="10"/>
  <c r="AC74" i="10" s="1"/>
  <c r="AE74" i="10" s="1"/>
  <c r="AB74" i="10"/>
  <c r="AD74" i="10" s="1"/>
  <c r="Z75" i="10"/>
  <c r="AB75" i="10" s="1"/>
  <c r="AD75" i="10" s="1"/>
  <c r="AA75" i="10"/>
  <c r="AC75" i="10" s="1"/>
  <c r="AE75" i="10" s="1"/>
  <c r="Z73" i="10"/>
  <c r="AB73" i="10" s="1"/>
  <c r="AD73" i="10" s="1"/>
  <c r="AA73" i="10"/>
  <c r="AC73" i="10" s="1"/>
  <c r="AE73" i="10" s="1"/>
  <c r="Z72" i="10"/>
  <c r="AB72" i="10" s="1"/>
  <c r="AD72" i="10" s="1"/>
  <c r="AA72" i="10"/>
  <c r="AC72" i="10" s="1"/>
  <c r="AE72" i="10" s="1"/>
  <c r="Z71" i="10"/>
  <c r="AB71" i="10" s="1"/>
  <c r="AD71" i="10" s="1"/>
  <c r="AA71" i="10"/>
  <c r="AC71" i="10" s="1"/>
  <c r="AE71" i="10" s="1"/>
  <c r="Z70" i="10"/>
  <c r="AB70" i="10" s="1"/>
  <c r="AD70" i="10" s="1"/>
  <c r="AA70" i="10"/>
  <c r="AC70" i="10" s="1"/>
  <c r="AE70" i="10" s="1"/>
  <c r="Z69" i="10"/>
  <c r="AB69" i="10" s="1"/>
  <c r="AD69" i="10" s="1"/>
  <c r="AA69" i="10"/>
  <c r="AC69" i="10" s="1"/>
  <c r="AE69" i="10" s="1"/>
  <c r="Z68" i="10"/>
  <c r="AB68" i="10" s="1"/>
  <c r="AD68" i="10" s="1"/>
  <c r="AA68" i="10"/>
  <c r="AC68" i="10" s="1"/>
  <c r="AE68" i="10" s="1"/>
  <c r="Z67" i="10"/>
  <c r="AB67" i="10" s="1"/>
  <c r="AD67" i="10" s="1"/>
  <c r="AA67" i="10"/>
  <c r="AC67" i="10" s="1"/>
  <c r="AE67" i="10" s="1"/>
  <c r="Z66" i="10"/>
  <c r="AB66" i="10" s="1"/>
  <c r="AD66" i="10" s="1"/>
  <c r="AA66" i="10"/>
  <c r="AC66" i="10" s="1"/>
  <c r="AE66" i="10" s="1"/>
  <c r="Z65" i="10"/>
  <c r="AB65" i="10" s="1"/>
  <c r="AD65" i="10" s="1"/>
  <c r="AA65" i="10"/>
  <c r="AC65" i="10" s="1"/>
  <c r="AE65" i="10" s="1"/>
  <c r="Z64" i="10"/>
  <c r="AB64" i="10" s="1"/>
  <c r="AD64" i="10" s="1"/>
  <c r="AA64" i="10"/>
  <c r="AC64" i="10" s="1"/>
  <c r="AE64" i="10" s="1"/>
  <c r="Z63" i="10"/>
  <c r="AB63" i="10" s="1"/>
  <c r="AD63" i="10" s="1"/>
  <c r="AA63" i="10"/>
  <c r="AC63" i="10" s="1"/>
  <c r="AE63" i="10" s="1"/>
  <c r="Z62" i="10"/>
  <c r="AB62" i="10" s="1"/>
  <c r="AD62" i="10" s="1"/>
  <c r="AA62" i="10"/>
  <c r="AC62" i="10" s="1"/>
  <c r="AE62" i="10" s="1"/>
  <c r="Z61" i="10"/>
  <c r="AB61" i="10" s="1"/>
  <c r="AD61" i="10" s="1"/>
  <c r="AA61" i="10"/>
  <c r="AC61" i="10" s="1"/>
  <c r="AE61" i="10" s="1"/>
  <c r="Z59" i="10"/>
  <c r="AB59" i="10" s="1"/>
  <c r="AD59" i="10" s="1"/>
  <c r="AA59" i="10"/>
  <c r="AC59" i="10" s="1"/>
  <c r="AE59" i="10" s="1"/>
  <c r="Z60" i="10"/>
  <c r="AB60" i="10" s="1"/>
  <c r="AD60" i="10" s="1"/>
  <c r="AA60" i="10"/>
  <c r="AC60" i="10" s="1"/>
  <c r="AE60" i="10" s="1"/>
  <c r="Z57" i="10"/>
  <c r="AB57" i="10" s="1"/>
  <c r="AD57" i="10" s="1"/>
  <c r="AA57" i="10"/>
  <c r="AC57" i="10" s="1"/>
  <c r="AE57" i="10" s="1"/>
  <c r="Z58" i="10"/>
  <c r="AB58" i="10" s="1"/>
  <c r="AD58" i="10" s="1"/>
  <c r="AA58" i="10"/>
  <c r="AC58" i="10" s="1"/>
  <c r="AE58" i="10" s="1"/>
  <c r="Z56" i="10"/>
  <c r="AB56" i="10" s="1"/>
  <c r="AD56" i="10" s="1"/>
  <c r="AA56" i="10"/>
  <c r="AC56" i="10" s="1"/>
  <c r="AE56" i="10" s="1"/>
  <c r="Z55" i="10"/>
  <c r="AB55" i="10" s="1"/>
  <c r="AD55" i="10" s="1"/>
  <c r="AA55" i="10"/>
  <c r="AC55" i="10" s="1"/>
  <c r="AE55" i="10" s="1"/>
  <c r="Z53" i="10"/>
  <c r="AB53" i="10" s="1"/>
  <c r="AD53" i="10" s="1"/>
  <c r="AA53" i="10"/>
  <c r="AC53" i="10" s="1"/>
  <c r="AE53" i="10" s="1"/>
  <c r="Z54" i="10"/>
  <c r="AB54" i="10" s="1"/>
  <c r="AD54" i="10" s="1"/>
  <c r="AA54" i="10"/>
  <c r="AC54" i="10" s="1"/>
  <c r="AE54" i="10" s="1"/>
  <c r="Z52" i="10"/>
  <c r="AB52" i="10" s="1"/>
  <c r="AD52" i="10" s="1"/>
  <c r="AA52" i="10"/>
  <c r="AC52" i="10" s="1"/>
  <c r="AE52" i="10" s="1"/>
  <c r="Z51" i="10"/>
  <c r="AB51" i="10" s="1"/>
  <c r="AD51" i="10" s="1"/>
  <c r="AA51" i="10"/>
  <c r="AC51" i="10" s="1"/>
  <c r="AE51" i="10" s="1"/>
  <c r="Z50" i="10"/>
  <c r="AB50" i="10" s="1"/>
  <c r="AD50" i="10" s="1"/>
  <c r="AA50" i="10"/>
  <c r="AC50" i="10" s="1"/>
  <c r="AE50" i="10" s="1"/>
  <c r="Z49" i="10"/>
  <c r="AB49" i="10" s="1"/>
  <c r="AD49" i="10" s="1"/>
  <c r="AA49" i="10"/>
  <c r="AC49" i="10" s="1"/>
  <c r="AE49" i="10" s="1"/>
  <c r="Z48" i="10"/>
  <c r="AB48" i="10" s="1"/>
  <c r="AD48" i="10" s="1"/>
  <c r="AA48" i="10"/>
  <c r="AC48" i="10" s="1"/>
  <c r="AE48" i="10" s="1"/>
  <c r="Z46" i="10"/>
  <c r="AB46" i="10" s="1"/>
  <c r="AD46" i="10" s="1"/>
  <c r="AA46" i="10"/>
  <c r="AC46" i="10" s="1"/>
  <c r="AE46" i="10" s="1"/>
  <c r="Z47" i="10"/>
  <c r="AB47" i="10" s="1"/>
  <c r="AD47" i="10" s="1"/>
  <c r="AA47" i="10"/>
  <c r="AC47" i="10" s="1"/>
  <c r="AE47" i="10" s="1"/>
  <c r="Z44" i="10"/>
  <c r="AB44" i="10" s="1"/>
  <c r="AD44" i="10" s="1"/>
  <c r="AA44" i="10"/>
  <c r="AC44" i="10" s="1"/>
  <c r="AE44" i="10" s="1"/>
  <c r="Z45" i="10"/>
  <c r="AB45" i="10" s="1"/>
  <c r="AD45" i="10" s="1"/>
  <c r="AA45" i="10"/>
  <c r="AC45" i="10" s="1"/>
  <c r="AE45" i="10" s="1"/>
  <c r="Z43" i="10"/>
  <c r="AB43" i="10" s="1"/>
  <c r="AD43" i="10" s="1"/>
  <c r="AA43" i="10"/>
  <c r="AC43" i="10" s="1"/>
  <c r="AE43" i="10" s="1"/>
  <c r="Z42" i="10"/>
  <c r="AB42" i="10" s="1"/>
  <c r="AD42" i="10" s="1"/>
  <c r="AA42" i="10"/>
  <c r="AC42" i="10" s="1"/>
  <c r="AE42" i="10" s="1"/>
  <c r="Z37" i="10"/>
  <c r="AB37" i="10" s="1"/>
  <c r="AD37" i="10" s="1"/>
  <c r="AA37" i="10"/>
  <c r="AC37" i="10" s="1"/>
  <c r="AE37" i="10" s="1"/>
  <c r="Z38" i="10"/>
  <c r="AB38" i="10" s="1"/>
  <c r="AD38" i="10" s="1"/>
  <c r="AA38" i="10"/>
  <c r="AC38" i="10" s="1"/>
  <c r="AE38" i="10" s="1"/>
  <c r="Z39" i="10"/>
  <c r="AB39" i="10" s="1"/>
  <c r="AD39" i="10" s="1"/>
  <c r="AA39" i="10"/>
  <c r="AC39" i="10" s="1"/>
  <c r="AE39" i="10" s="1"/>
  <c r="Z40" i="10"/>
  <c r="AB40" i="10" s="1"/>
  <c r="AD40" i="10" s="1"/>
  <c r="AA40" i="10"/>
  <c r="AC40" i="10" s="1"/>
  <c r="AE40" i="10" s="1"/>
  <c r="Z41" i="10"/>
  <c r="AB41" i="10" s="1"/>
  <c r="AD41" i="10" s="1"/>
  <c r="AA41" i="10"/>
  <c r="AC41" i="10" s="1"/>
  <c r="AE41" i="10" s="1"/>
  <c r="Z35" i="10"/>
  <c r="AB35" i="10" s="1"/>
  <c r="AD35" i="10" s="1"/>
  <c r="AA35" i="10"/>
  <c r="AC35" i="10" s="1"/>
  <c r="AE35" i="10" s="1"/>
  <c r="Z36" i="10"/>
  <c r="AB36" i="10" s="1"/>
  <c r="AD36" i="10" s="1"/>
  <c r="AA36" i="10"/>
  <c r="AC36" i="10" s="1"/>
  <c r="AE36" i="10" s="1"/>
  <c r="Z34" i="10"/>
  <c r="AB34" i="10" s="1"/>
  <c r="AD34" i="10" s="1"/>
  <c r="AA34" i="10"/>
  <c r="AC34" i="10" s="1"/>
  <c r="AE34" i="10" s="1"/>
  <c r="Z33" i="10"/>
  <c r="AB33" i="10" s="1"/>
  <c r="AD33" i="10" s="1"/>
  <c r="AA33" i="10"/>
  <c r="AC33" i="10" s="1"/>
  <c r="AE33" i="10" s="1"/>
  <c r="Z32" i="10"/>
  <c r="AB32" i="10" s="1"/>
  <c r="AD32" i="10" s="1"/>
  <c r="AA32" i="10"/>
  <c r="AC32" i="10" s="1"/>
  <c r="AE32" i="10" s="1"/>
  <c r="AA26" i="8"/>
  <c r="AC26" i="8" s="1"/>
  <c r="AE26" i="8" s="1"/>
  <c r="Z26" i="8"/>
  <c r="AB26" i="8" s="1"/>
  <c r="AD26" i="8" s="1"/>
  <c r="AA25" i="8"/>
  <c r="AC25" i="8" s="1"/>
  <c r="AE25" i="8" s="1"/>
  <c r="Z25" i="8"/>
  <c r="AB25" i="8" s="1"/>
  <c r="AD25" i="8" s="1"/>
  <c r="AA24" i="8"/>
  <c r="AC24" i="8" s="1"/>
  <c r="AE24" i="8" s="1"/>
  <c r="Z24" i="8"/>
  <c r="AB24" i="8" s="1"/>
  <c r="AD24" i="8" s="1"/>
  <c r="AA23" i="8"/>
  <c r="Z23" i="8"/>
  <c r="AA22" i="7"/>
  <c r="AC22" i="7" s="1"/>
  <c r="AE22" i="7" s="1"/>
  <c r="Z22" i="7"/>
  <c r="AB22" i="7" s="1"/>
  <c r="AD22" i="7" s="1"/>
  <c r="AA21" i="7"/>
  <c r="AC21" i="7" s="1"/>
  <c r="AE21" i="7" s="1"/>
  <c r="Z21" i="7"/>
  <c r="AB21" i="7" s="1"/>
  <c r="AD21" i="7" s="1"/>
  <c r="AA20" i="7"/>
  <c r="AC20" i="7" s="1"/>
  <c r="AE20" i="7" s="1"/>
  <c r="Z20" i="7"/>
  <c r="AB20" i="7" s="1"/>
  <c r="AD20" i="7" s="1"/>
  <c r="AA19" i="7"/>
  <c r="Z19" i="7"/>
  <c r="AH123" i="10" l="1"/>
  <c r="AH115" i="10"/>
  <c r="AH43" i="8"/>
  <c r="Z37" i="8"/>
  <c r="Z36" i="8"/>
  <c r="AM4" i="7" s="1"/>
  <c r="AF91" i="10"/>
  <c r="AG91" i="10" s="1"/>
  <c r="AA37" i="8"/>
  <c r="AA36" i="8"/>
  <c r="AM11" i="7" s="1"/>
  <c r="AI35" i="8"/>
  <c r="AH35" i="8"/>
  <c r="AI9" i="9"/>
  <c r="AH9" i="9"/>
  <c r="AF3" i="9"/>
  <c r="AG3" i="9" s="1"/>
  <c r="AD10" i="9"/>
  <c r="AD11" i="9"/>
  <c r="AF75" i="10"/>
  <c r="AG75" i="10" s="1"/>
  <c r="AE10" i="9"/>
  <c r="AE11" i="9"/>
  <c r="AF57" i="10"/>
  <c r="AG57" i="10" s="1"/>
  <c r="AF74" i="10"/>
  <c r="AG74" i="10" s="1"/>
  <c r="AF78" i="10"/>
  <c r="AG78" i="10" s="1"/>
  <c r="AF88" i="10"/>
  <c r="AG88" i="10" s="1"/>
  <c r="AI119" i="10"/>
  <c r="AH119" i="10"/>
  <c r="AI107" i="10"/>
  <c r="AH107" i="10"/>
  <c r="AF94" i="10"/>
  <c r="AG94" i="10" s="1"/>
  <c r="AI123" i="10"/>
  <c r="AI115" i="10"/>
  <c r="AF24" i="8"/>
  <c r="AG24" i="8" s="1"/>
  <c r="AI43" i="8"/>
  <c r="AB23" i="8"/>
  <c r="AC23" i="8"/>
  <c r="AF25" i="8"/>
  <c r="AG25" i="8" s="1"/>
  <c r="AC19" i="7"/>
  <c r="AA28" i="7"/>
  <c r="AM10" i="7" s="1"/>
  <c r="AB19" i="7"/>
  <c r="Z28" i="7"/>
  <c r="AM3" i="7" s="1"/>
  <c r="AH27" i="7"/>
  <c r="AI27" i="7"/>
  <c r="AF20" i="7"/>
  <c r="AG20" i="7" s="1"/>
  <c r="AF21" i="7"/>
  <c r="AG21" i="7" s="1"/>
  <c r="AF22" i="7"/>
  <c r="AG22" i="7" s="1"/>
  <c r="AF76" i="10"/>
  <c r="AG76" i="10" s="1"/>
  <c r="AF83" i="10"/>
  <c r="AG83" i="10" s="1"/>
  <c r="AF99" i="10"/>
  <c r="AG99" i="10" s="1"/>
  <c r="AF54" i="10"/>
  <c r="AG54" i="10" s="1"/>
  <c r="AF81" i="10"/>
  <c r="AG81" i="10" s="1"/>
  <c r="AF100" i="10"/>
  <c r="AG100" i="10" s="1"/>
  <c r="AF84" i="10"/>
  <c r="AG84" i="10" s="1"/>
  <c r="AF101" i="10"/>
  <c r="AG101" i="10" s="1"/>
  <c r="AF92" i="10"/>
  <c r="AG92" i="10" s="1"/>
  <c r="AF79" i="10"/>
  <c r="AG79" i="10" s="1"/>
  <c r="AF69" i="10"/>
  <c r="AG69" i="10" s="1"/>
  <c r="AF73" i="10"/>
  <c r="AG73" i="10" s="1"/>
  <c r="AF95" i="10"/>
  <c r="AG95" i="10" s="1"/>
  <c r="AF77" i="10"/>
  <c r="AG77" i="10" s="1"/>
  <c r="AF82" i="10"/>
  <c r="AG82" i="10" s="1"/>
  <c r="AF97" i="10"/>
  <c r="AG97" i="10" s="1"/>
  <c r="AF85" i="10"/>
  <c r="AG85" i="10" s="1"/>
  <c r="AF102" i="10"/>
  <c r="AG102" i="10" s="1"/>
  <c r="AF98" i="10"/>
  <c r="AG98" i="10" s="1"/>
  <c r="AF96" i="10"/>
  <c r="AG96" i="10" s="1"/>
  <c r="AF93" i="10"/>
  <c r="AG93" i="10" s="1"/>
  <c r="AF90" i="10"/>
  <c r="AG90" i="10" s="1"/>
  <c r="AF89" i="10"/>
  <c r="AG89" i="10" s="1"/>
  <c r="AF86" i="10"/>
  <c r="AG86" i="10" s="1"/>
  <c r="AF87" i="10"/>
  <c r="AG87" i="10" s="1"/>
  <c r="AF4" i="9"/>
  <c r="AG4" i="9" s="1"/>
  <c r="AF5" i="9"/>
  <c r="AG5" i="9" s="1"/>
  <c r="AF80" i="10"/>
  <c r="AG80" i="10" s="1"/>
  <c r="AF72" i="10"/>
  <c r="AG72" i="10" s="1"/>
  <c r="AF68" i="10"/>
  <c r="AG68" i="10" s="1"/>
  <c r="AF67" i="10"/>
  <c r="AG67" i="10" s="1"/>
  <c r="AF71" i="10"/>
  <c r="AG71" i="10" s="1"/>
  <c r="AF70" i="10"/>
  <c r="AG70" i="10" s="1"/>
  <c r="AF64" i="10"/>
  <c r="AG64" i="10" s="1"/>
  <c r="AF65" i="10"/>
  <c r="AG65" i="10" s="1"/>
  <c r="AF66" i="10"/>
  <c r="AG66" i="10" s="1"/>
  <c r="AF63" i="10"/>
  <c r="AG63" i="10" s="1"/>
  <c r="AF62" i="10"/>
  <c r="AG62" i="10" s="1"/>
  <c r="AF61" i="10"/>
  <c r="AG61" i="10" s="1"/>
  <c r="AF59" i="10"/>
  <c r="AG59" i="10" s="1"/>
  <c r="AF60" i="10"/>
  <c r="AG60" i="10" s="1"/>
  <c r="AF53" i="10"/>
  <c r="AG53" i="10" s="1"/>
  <c r="AF52" i="10"/>
  <c r="AG52" i="10" s="1"/>
  <c r="AF56" i="10"/>
  <c r="AG56" i="10" s="1"/>
  <c r="AF50" i="10"/>
  <c r="AG50" i="10" s="1"/>
  <c r="AF55" i="10"/>
  <c r="AG55" i="10" s="1"/>
  <c r="AF51" i="10"/>
  <c r="AG51" i="10" s="1"/>
  <c r="AF58" i="10"/>
  <c r="AG58" i="10" s="1"/>
  <c r="AF49" i="10"/>
  <c r="AG49" i="10" s="1"/>
  <c r="AF40" i="10"/>
  <c r="AG40" i="10" s="1"/>
  <c r="AF41" i="10"/>
  <c r="AG41" i="10" s="1"/>
  <c r="AF37" i="10"/>
  <c r="AG37" i="10" s="1"/>
  <c r="AF48" i="10"/>
  <c r="AG48" i="10" s="1"/>
  <c r="AF43" i="10"/>
  <c r="AG43" i="10" s="1"/>
  <c r="AF44" i="10"/>
  <c r="AG44" i="10" s="1"/>
  <c r="AF45" i="10"/>
  <c r="AG45" i="10" s="1"/>
  <c r="AF46" i="10"/>
  <c r="AG46" i="10" s="1"/>
  <c r="AF47" i="10"/>
  <c r="AG47" i="10" s="1"/>
  <c r="AF42" i="10"/>
  <c r="AG42" i="10" s="1"/>
  <c r="AF39" i="10"/>
  <c r="AG39" i="10" s="1"/>
  <c r="AF38" i="10"/>
  <c r="AG38" i="10" s="1"/>
  <c r="AF35" i="10"/>
  <c r="AG35" i="10" s="1"/>
  <c r="AF33" i="10"/>
  <c r="AG33" i="10" s="1"/>
  <c r="AF36" i="10"/>
  <c r="AG36" i="10" s="1"/>
  <c r="AF34" i="10"/>
  <c r="AG34" i="10" s="1"/>
  <c r="AF32" i="10"/>
  <c r="AG32" i="10" s="1"/>
  <c r="AF26" i="8"/>
  <c r="AG26" i="8" s="1"/>
  <c r="Z31" i="10"/>
  <c r="AB31" i="10" s="1"/>
  <c r="AD31" i="10" s="1"/>
  <c r="AA31" i="10"/>
  <c r="AC31" i="10" s="1"/>
  <c r="AE31" i="10" s="1"/>
  <c r="Z29" i="10"/>
  <c r="AB29" i="10" s="1"/>
  <c r="AD29" i="10" s="1"/>
  <c r="AA29" i="10"/>
  <c r="AC29" i="10" s="1"/>
  <c r="AE29" i="10" s="1"/>
  <c r="Z28" i="10"/>
  <c r="AB28" i="10" s="1"/>
  <c r="AD28" i="10" s="1"/>
  <c r="AA28" i="10"/>
  <c r="AC28" i="10" s="1"/>
  <c r="AE28" i="10" s="1"/>
  <c r="Z27" i="10"/>
  <c r="AB27" i="10" s="1"/>
  <c r="AD27" i="10" s="1"/>
  <c r="AA27" i="10"/>
  <c r="AC27" i="10" s="1"/>
  <c r="AE27" i="10" s="1"/>
  <c r="Z26" i="10"/>
  <c r="AB26" i="10" s="1"/>
  <c r="AD26" i="10" s="1"/>
  <c r="AA26" i="10"/>
  <c r="AC26" i="10" s="1"/>
  <c r="AE26" i="10" s="1"/>
  <c r="Z25" i="10"/>
  <c r="AB25" i="10" s="1"/>
  <c r="AD25" i="10" s="1"/>
  <c r="AA25" i="10"/>
  <c r="AC25" i="10" s="1"/>
  <c r="AE25" i="10" s="1"/>
  <c r="Z24" i="10"/>
  <c r="AB24" i="10" s="1"/>
  <c r="AD24" i="10" s="1"/>
  <c r="AA24" i="10"/>
  <c r="AC24" i="10" s="1"/>
  <c r="AE24" i="10" s="1"/>
  <c r="Z23" i="10"/>
  <c r="AB23" i="10" s="1"/>
  <c r="AD23" i="10" s="1"/>
  <c r="AA23" i="10"/>
  <c r="AC23" i="10" s="1"/>
  <c r="AE23" i="10" s="1"/>
  <c r="Z22" i="10"/>
  <c r="AB22" i="10" s="1"/>
  <c r="AD22" i="10" s="1"/>
  <c r="AA22" i="10"/>
  <c r="AC22" i="10" s="1"/>
  <c r="AE22" i="10" s="1"/>
  <c r="Z21" i="10"/>
  <c r="AB21" i="10" s="1"/>
  <c r="AD21" i="10" s="1"/>
  <c r="AA21" i="10"/>
  <c r="AC21" i="10" s="1"/>
  <c r="AE21" i="10" s="1"/>
  <c r="Z20" i="10"/>
  <c r="AB20" i="10" s="1"/>
  <c r="AD20" i="10" s="1"/>
  <c r="AA20" i="10"/>
  <c r="AC20" i="10" s="1"/>
  <c r="AE20" i="10" s="1"/>
  <c r="Z19" i="10"/>
  <c r="AB19" i="10" s="1"/>
  <c r="AD19" i="10" s="1"/>
  <c r="AA19" i="10"/>
  <c r="AC19" i="10" s="1"/>
  <c r="AE19" i="10" s="1"/>
  <c r="Z17" i="10"/>
  <c r="AB17" i="10" s="1"/>
  <c r="AD17" i="10" s="1"/>
  <c r="AA17" i="10"/>
  <c r="AC17" i="10" s="1"/>
  <c r="AE17" i="10" s="1"/>
  <c r="Z18" i="10"/>
  <c r="AB18" i="10" s="1"/>
  <c r="AD18" i="10" s="1"/>
  <c r="AA18" i="10"/>
  <c r="AC18" i="10" s="1"/>
  <c r="AE18" i="10" s="1"/>
  <c r="Z16" i="10"/>
  <c r="AB16" i="10" s="1"/>
  <c r="AD16" i="10" s="1"/>
  <c r="Z12" i="10"/>
  <c r="AB12" i="10" s="1"/>
  <c r="AD12" i="10" s="1"/>
  <c r="AA12" i="10"/>
  <c r="AC12" i="10" s="1"/>
  <c r="AE12" i="10" s="1"/>
  <c r="Z13" i="10"/>
  <c r="AB13" i="10" s="1"/>
  <c r="AD13" i="10" s="1"/>
  <c r="AA13" i="10"/>
  <c r="AC13" i="10" s="1"/>
  <c r="AE13" i="10" s="1"/>
  <c r="Z14" i="10"/>
  <c r="AB14" i="10" s="1"/>
  <c r="AD14" i="10" s="1"/>
  <c r="AA14" i="10"/>
  <c r="AC14" i="10" s="1"/>
  <c r="AE14" i="10" s="1"/>
  <c r="Z15" i="10"/>
  <c r="AB15" i="10" s="1"/>
  <c r="AD15" i="10" s="1"/>
  <c r="AA15" i="10"/>
  <c r="AC15" i="10" s="1"/>
  <c r="AE15" i="10" s="1"/>
  <c r="AA16" i="10"/>
  <c r="AC16" i="10" s="1"/>
  <c r="AE16" i="10" s="1"/>
  <c r="Z6" i="10"/>
  <c r="AB6" i="10" s="1"/>
  <c r="AD6" i="10" s="1"/>
  <c r="Z11" i="10"/>
  <c r="AB11" i="10" s="1"/>
  <c r="AD11" i="10" s="1"/>
  <c r="AA11" i="10"/>
  <c r="AC11" i="10" s="1"/>
  <c r="AE11" i="10" s="1"/>
  <c r="Z10" i="10"/>
  <c r="AB10" i="10" s="1"/>
  <c r="AD10" i="10" s="1"/>
  <c r="AA10" i="10"/>
  <c r="AC10" i="10" s="1"/>
  <c r="AE10" i="10" s="1"/>
  <c r="Z9" i="10"/>
  <c r="AB9" i="10" s="1"/>
  <c r="AD9" i="10" s="1"/>
  <c r="AA9" i="10"/>
  <c r="AC9" i="10" s="1"/>
  <c r="AE9" i="10" s="1"/>
  <c r="Z8" i="10"/>
  <c r="AB8" i="10" s="1"/>
  <c r="AD8" i="10" s="1"/>
  <c r="AA8" i="10"/>
  <c r="AC8" i="10" s="1"/>
  <c r="AE8" i="10" s="1"/>
  <c r="Z7" i="10"/>
  <c r="AB7" i="10" s="1"/>
  <c r="AD7" i="10" s="1"/>
  <c r="AA7" i="10"/>
  <c r="AC7" i="10" s="1"/>
  <c r="AE7" i="10" s="1"/>
  <c r="AA6" i="10"/>
  <c r="AC6" i="10" s="1"/>
  <c r="AN12" i="7" l="1"/>
  <c r="AC37" i="8"/>
  <c r="AC36" i="8"/>
  <c r="AB37" i="8"/>
  <c r="AB36" i="8"/>
  <c r="AH76" i="10"/>
  <c r="AH5" i="9"/>
  <c r="AG10" i="9"/>
  <c r="AG11" i="9"/>
  <c r="AI91" i="10"/>
  <c r="AH91" i="10"/>
  <c r="AI76" i="10"/>
  <c r="AE23" i="8"/>
  <c r="AD23" i="8"/>
  <c r="AE19" i="7"/>
  <c r="AE28" i="7" s="1"/>
  <c r="AC28" i="7"/>
  <c r="AD19" i="7"/>
  <c r="AB28" i="7"/>
  <c r="AH100" i="10"/>
  <c r="AH85" i="10"/>
  <c r="AH104" i="10"/>
  <c r="AI104" i="10"/>
  <c r="AI67" i="10"/>
  <c r="AI97" i="10"/>
  <c r="AH97" i="10"/>
  <c r="AI73" i="10"/>
  <c r="AH73" i="10"/>
  <c r="AH88" i="10"/>
  <c r="AI88" i="10"/>
  <c r="AI5" i="9"/>
  <c r="AI85" i="10"/>
  <c r="AI79" i="10"/>
  <c r="AH79" i="10"/>
  <c r="AI82" i="10"/>
  <c r="AH82" i="10"/>
  <c r="AI100" i="10"/>
  <c r="AI94" i="10"/>
  <c r="AH94" i="10"/>
  <c r="AI70" i="10"/>
  <c r="AH70" i="10"/>
  <c r="AH61" i="10"/>
  <c r="AI64" i="10"/>
  <c r="AH64" i="10"/>
  <c r="AH67" i="10"/>
  <c r="AI61" i="10"/>
  <c r="AH52" i="10"/>
  <c r="AI52" i="10"/>
  <c r="AH58" i="10"/>
  <c r="AI58" i="10"/>
  <c r="AH43" i="10"/>
  <c r="AH49" i="10"/>
  <c r="AI55" i="10"/>
  <c r="AH55" i="10"/>
  <c r="AI49" i="10"/>
  <c r="AH37" i="10"/>
  <c r="AI37" i="10"/>
  <c r="AI40" i="10"/>
  <c r="AH40" i="10"/>
  <c r="AI43" i="10"/>
  <c r="AI46" i="10"/>
  <c r="AH46" i="10"/>
  <c r="AF29" i="10"/>
  <c r="AG29" i="10" s="1"/>
  <c r="AH34" i="10"/>
  <c r="AI34" i="10"/>
  <c r="AF17" i="10"/>
  <c r="AG17" i="10" s="1"/>
  <c r="AF31" i="10"/>
  <c r="AG31" i="10" s="1"/>
  <c r="AF28" i="10"/>
  <c r="AG28" i="10" s="1"/>
  <c r="AF27" i="10"/>
  <c r="AG27" i="10" s="1"/>
  <c r="AF21" i="10"/>
  <c r="AG21" i="10" s="1"/>
  <c r="AF26" i="10"/>
  <c r="AG26" i="10" s="1"/>
  <c r="AF25" i="10"/>
  <c r="AG25" i="10" s="1"/>
  <c r="AF24" i="10"/>
  <c r="AG24" i="10" s="1"/>
  <c r="AF19" i="10"/>
  <c r="AG19" i="10" s="1"/>
  <c r="AF20" i="10"/>
  <c r="AG20" i="10" s="1"/>
  <c r="AF22" i="10"/>
  <c r="AG22" i="10" s="1"/>
  <c r="AF23" i="10"/>
  <c r="AG23" i="10" s="1"/>
  <c r="AF14" i="10"/>
  <c r="AG14" i="10" s="1"/>
  <c r="AF18" i="10"/>
  <c r="AG18" i="10" s="1"/>
  <c r="AF10" i="10"/>
  <c r="AG10" i="10" s="1"/>
  <c r="AF9" i="10"/>
  <c r="AG9" i="10" s="1"/>
  <c r="AF13" i="10"/>
  <c r="AG13" i="10" s="1"/>
  <c r="AF15" i="10"/>
  <c r="AG15" i="10" s="1"/>
  <c r="AF16" i="10"/>
  <c r="AG16" i="10" s="1"/>
  <c r="AF12" i="10"/>
  <c r="AG12" i="10" s="1"/>
  <c r="AF7" i="10"/>
  <c r="AG7" i="10" s="1"/>
  <c r="AF11" i="10"/>
  <c r="AG11" i="10" s="1"/>
  <c r="AF8" i="10"/>
  <c r="AG8" i="10" s="1"/>
  <c r="AE6" i="10"/>
  <c r="AF6" i="10" s="1"/>
  <c r="AG6" i="10" s="1"/>
  <c r="AD37" i="8" l="1"/>
  <c r="AD36" i="8"/>
  <c r="AE36" i="8"/>
  <c r="AE37" i="8"/>
  <c r="AF23" i="8"/>
  <c r="AD28" i="7"/>
  <c r="AF19" i="7"/>
  <c r="AH24" i="10"/>
  <c r="AH31" i="10"/>
  <c r="AH9" i="10"/>
  <c r="AH27" i="10"/>
  <c r="AH18" i="10"/>
  <c r="AH21" i="10"/>
  <c r="AH13" i="10"/>
  <c r="AI24" i="10"/>
  <c r="AI31" i="10"/>
  <c r="AI27" i="10"/>
  <c r="AI21" i="10"/>
  <c r="AI18" i="10"/>
  <c r="AI13" i="10"/>
  <c r="AI9" i="10"/>
  <c r="AF36" i="8" l="1"/>
  <c r="AF37" i="8"/>
  <c r="AG23" i="8"/>
  <c r="AG19" i="7"/>
  <c r="AF28" i="7"/>
  <c r="AA4" i="7"/>
  <c r="Z4" i="7"/>
  <c r="AG29" i="7" l="1"/>
  <c r="AG28" i="7"/>
  <c r="AG36" i="8"/>
  <c r="AI37" i="8"/>
  <c r="AI36" i="8"/>
  <c r="AG37" i="8"/>
  <c r="AI26" i="8"/>
  <c r="AH26" i="8"/>
  <c r="AI22" i="7"/>
  <c r="AH22" i="7"/>
  <c r="Z21" i="8"/>
  <c r="Z18" i="8"/>
  <c r="AA18" i="8"/>
  <c r="AA21" i="8"/>
  <c r="Z20" i="8"/>
  <c r="Z19" i="8"/>
  <c r="AA20" i="8"/>
  <c r="AA19" i="8"/>
  <c r="Z16" i="8"/>
  <c r="Z14" i="8"/>
  <c r="Z15" i="8"/>
  <c r="Z11" i="8"/>
  <c r="Z12" i="8"/>
  <c r="Z10" i="8"/>
  <c r="Z9" i="8"/>
  <c r="AA14" i="8"/>
  <c r="AA15" i="8"/>
  <c r="AA16" i="8"/>
  <c r="AA11" i="8"/>
  <c r="AA12" i="8"/>
  <c r="AA10" i="8"/>
  <c r="AA9" i="8"/>
  <c r="AB4" i="7" l="1"/>
  <c r="AN11" i="7" l="1"/>
  <c r="AN4" i="7" l="1"/>
  <c r="AC18" i="8" l="1"/>
  <c r="AC21" i="8"/>
  <c r="AE21" i="8" s="1"/>
  <c r="AC20" i="8"/>
  <c r="AE20" i="8" s="1"/>
  <c r="AC19" i="8"/>
  <c r="AE19" i="8" s="1"/>
  <c r="AC16" i="8"/>
  <c r="AE16" i="8" s="1"/>
  <c r="AC15" i="8"/>
  <c r="AE15" i="8" s="1"/>
  <c r="AC14" i="8"/>
  <c r="AE14" i="8" s="1"/>
  <c r="AC12" i="8"/>
  <c r="AE12" i="8" s="1"/>
  <c r="AN6" i="7"/>
  <c r="AC11" i="8"/>
  <c r="AE11" i="8" s="1"/>
  <c r="AC10" i="8"/>
  <c r="AE10" i="8" s="1"/>
  <c r="AC9" i="8"/>
  <c r="AE9" i="8" s="1"/>
  <c r="AE18" i="8" l="1"/>
  <c r="AB18" i="8"/>
  <c r="AB21" i="8"/>
  <c r="AD21" i="8" s="1"/>
  <c r="AF21" i="8" s="1"/>
  <c r="AG21" i="8" s="1"/>
  <c r="AB20" i="8"/>
  <c r="AD20" i="8" s="1"/>
  <c r="AF20" i="8" s="1"/>
  <c r="AG20" i="8" s="1"/>
  <c r="AB19" i="8"/>
  <c r="AD19" i="8" s="1"/>
  <c r="AF19" i="8" s="1"/>
  <c r="AG19" i="8" s="1"/>
  <c r="AB16" i="8"/>
  <c r="AD16" i="8" s="1"/>
  <c r="AF16" i="8" s="1"/>
  <c r="AG16" i="8" s="1"/>
  <c r="AB15" i="8"/>
  <c r="AD15" i="8" s="1"/>
  <c r="AF15" i="8" s="1"/>
  <c r="AG15" i="8" s="1"/>
  <c r="AB14" i="8"/>
  <c r="AD14" i="8" s="1"/>
  <c r="AF14" i="8" s="1"/>
  <c r="AG14" i="8" s="1"/>
  <c r="AB12" i="8"/>
  <c r="AD12" i="8" s="1"/>
  <c r="AF12" i="8" s="1"/>
  <c r="AG12" i="8" s="1"/>
  <c r="AB9" i="8"/>
  <c r="AD9" i="8" s="1"/>
  <c r="AF9" i="8" s="1"/>
  <c r="AG9" i="8" s="1"/>
  <c r="AB11" i="8"/>
  <c r="AD11" i="8" s="1"/>
  <c r="AF11" i="8" s="1"/>
  <c r="AG11" i="8" s="1"/>
  <c r="AB10" i="8"/>
  <c r="AD10" i="8" s="1"/>
  <c r="AF10" i="8" s="1"/>
  <c r="AG10" i="8" s="1"/>
  <c r="AD18" i="8" l="1"/>
  <c r="AI12" i="8"/>
  <c r="AI16" i="8"/>
  <c r="AH16" i="8"/>
  <c r="AH12" i="8"/>
  <c r="AF18" i="8" l="1"/>
  <c r="AG18" i="8" s="1"/>
  <c r="AI21" i="8" l="1"/>
  <c r="AH21" i="8"/>
</calcChain>
</file>

<file path=xl/sharedStrings.xml><?xml version="1.0" encoding="utf-8"?>
<sst xmlns="http://schemas.openxmlformats.org/spreadsheetml/2006/main" count="1241" uniqueCount="365">
  <si>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</si>
  <si>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</si>
  <si>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</si>
  <si>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</si>
  <si>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</si>
  <si>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</si>
  <si>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</si>
  <si>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</si>
  <si>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</si>
  <si>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</si>
  <si>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</si>
  <si>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</si>
  <si>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</si>
  <si>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</si>
  <si>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</si>
  <si>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</si>
  <si>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</si>
  <si>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</si>
  <si>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</si>
  <si>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</si>
  <si>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</si>
  <si>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</si>
  <si>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</si>
  <si>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</si>
  <si>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</si>
  <si>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</si>
  <si>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</si>
  <si>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</si>
  <si>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</si>
  <si>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</si>
  <si>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</si>
  <si>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</si>
  <si>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</si>
  <si>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</si>
  <si>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</si>
  <si>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</si>
  <si>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</si>
  <si>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</si>
  <si>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</si>
  <si>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</si>
  <si>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</si>
  <si>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</si>
  <si>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</si>
  <si>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</si>
  <si>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</si>
  <si>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</si>
  <si>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</si>
  <si>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</si>
  <si>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</si>
  <si>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</si>
  <si>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</si>
  <si>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</si>
  <si>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</si>
  <si>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</si>
  <si>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</si>
  <si>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</si>
  <si>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</si>
  <si>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</si>
  <si>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</si>
  <si>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</si>
  <si>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</si>
  <si>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</si>
  <si>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</si>
  <si>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</si>
  <si>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</si>
  <si>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</si>
  <si>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</si>
  <si>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</si>
  <si>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</si>
  <si>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</si>
  <si>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</si>
  <si>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</si>
  <si>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</si>
  <si>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</si>
  <si>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</si>
  <si>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</si>
  <si>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</si>
  <si>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</si>
  <si>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</si>
  <si>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</si>
  <si>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</si>
  <si>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</si>
  <si>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</si>
  <si>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</si>
  <si>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</si>
  <si>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</si>
  <si>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</si>
  <si>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</si>
  <si>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</si>
  <si>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</si>
  <si>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</si>
  <si>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</si>
  <si>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</si>
  <si>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</si>
  <si>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</si>
  <si>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</si>
  <si>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</si>
  <si>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</si>
  <si>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</si>
  <si>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</si>
  <si>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</si>
  <si>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</si>
  <si>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</si>
  <si>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</si>
  <si>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</si>
  <si>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</si>
  <si>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</si>
  <si>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</si>
  <si>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</si>
  <si>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</si>
  <si>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</si>
  <si>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</si>
  <si>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</si>
  <si>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</si>
  <si>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</si>
  <si>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</si>
  <si>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</si>
  <si>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</si>
  <si>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</si>
  <si>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</si>
  <si>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</si>
  <si>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</si>
  <si>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</si>
  <si>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</si>
  <si>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</si>
  <si>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</si>
  <si>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</si>
  <si>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</si>
  <si>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</si>
  <si>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</si>
  <si>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</si>
  <si>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</si>
  <si>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</si>
  <si>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</si>
  <si>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</si>
  <si>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</si>
  <si>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</si>
  <si>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</si>
  <si>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</si>
  <si>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</si>
  <si>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</si>
  <si>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</si>
  <si>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</si>
  <si>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</si>
  <si>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</si>
  <si>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</si>
  <si>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</si>
  <si>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</si>
  <si>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</si>
  <si>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</si>
  <si>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</si>
  <si>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</si>
  <si>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Ben's Waters</t>
  </si>
  <si>
    <t>Lake Turkana</t>
  </si>
  <si>
    <t>Bolivia Waters</t>
  </si>
  <si>
    <t>Peru waters</t>
  </si>
  <si>
    <t>Junin</t>
  </si>
  <si>
    <t>Sarah's Speleothem</t>
  </si>
  <si>
    <t>Lake Erie</t>
  </si>
  <si>
    <t>mam</t>
  </si>
  <si>
    <t>***Computer updated 8/30/2024***</t>
  </si>
  <si>
    <t>Data_3159 IPL-17O-5404 SLAP-B10-R31-1 1</t>
  </si>
  <si>
    <t>Data_3160 IPL-17O-5405 SLAP-B10-R31-2 1</t>
  </si>
  <si>
    <t>Data_3161 IPL-17O-5406 SLAP-B10-R31-3 1</t>
  </si>
  <si>
    <t>Data_3162 IPL-17O-5407 SLAP-B10-R31-4 1</t>
  </si>
  <si>
    <t>Data_3172 IPL-17O-5410  SLAP-B10-R31-7 1</t>
  </si>
  <si>
    <t>Data_3173 IPL-17O-5411  SLAP-B10-R31-8 1</t>
  </si>
  <si>
    <t>Data_3174 IPL-17O-5412  SLAP-B10-R31-9 1</t>
  </si>
  <si>
    <t>mla</t>
  </si>
  <si>
    <t>acf</t>
  </si>
  <si>
    <t>Bighorn PETM</t>
  </si>
  <si>
    <t>Data_3283 IPL-17O-5518 SLAP-B10-R31-10 1</t>
  </si>
  <si>
    <t>Data_3284 IPL-17O-5519 SLAP-B10-R31-11 1</t>
  </si>
  <si>
    <t>Data_3285 IPL-17O-5520 SLAP-B10-R31-12 1</t>
  </si>
  <si>
    <t>Data_3286 IPL-17O-5521 SLAP-B10-R31-13 1</t>
  </si>
  <si>
    <t>Hadar</t>
  </si>
  <si>
    <t>Bighorn Morrison</t>
  </si>
  <si>
    <t>***Septum Changed 1/15/2025***</t>
  </si>
  <si>
    <t>Data_3323 IPL-17O-5555 HouseDI#3-R32-1 1</t>
  </si>
  <si>
    <t>Data_3324 IPL-17O-5556 HouseDI#3-R32-2 1</t>
  </si>
  <si>
    <t>Data_3325 IPL-17O-5557 HouseDI#3-R32-3 1</t>
  </si>
  <si>
    <t>Data_3326 IPL-17O-5558 HouseDI#3-R32-4 1</t>
  </si>
  <si>
    <t>Data_3327 IPL-17O-5559 VSMOW2-B9-R32-1 1</t>
  </si>
  <si>
    <t>Data_3328 IPL-17O-5560 VSMOW2-B9-R32-2 1</t>
  </si>
  <si>
    <t>Data_3329 IPL-17O-5561 VSMOW2-B9-R32-3 1</t>
  </si>
  <si>
    <t>Data_3330 IPL-17O-5562 VSMOW2-B9-R32-4 1</t>
  </si>
  <si>
    <t>Data_3331 IPL-17O-5563 VSMOW-B9-R32-5 1</t>
  </si>
  <si>
    <t>something crazy is going on-- first 7 cycles are way different from mean of rest of cycles. We could cull these first cycles? Not sure how to do this in the R code.</t>
  </si>
  <si>
    <t>Data_3332 IPL-17O-5564 SLAP-B10-R32-1 1</t>
  </si>
  <si>
    <t>Data_3333 IPL-17O-5565 SLAP-B10-R32-2 1</t>
  </si>
  <si>
    <t>Data_3335 IPL-17O-5567 SLAP2-C1-R32-4 1</t>
  </si>
  <si>
    <t>Data_3334 IPL-17O-5566 SLAP2-C1-R32-3 1</t>
  </si>
  <si>
    <t>Data_3336 IPL-17O-5568 MB_24_08_376-R32-01 1</t>
  </si>
  <si>
    <t>Data_3337 IPL-17O-5569 MB_24_08_376-R32-02 1</t>
  </si>
  <si>
    <t>Data_3338 IPL-17O-5570 MB_24_08_376-R32-03 1</t>
  </si>
  <si>
    <t>Data_3339 IPL-17O-5571 MB_24_11_423-R32-01 1</t>
  </si>
  <si>
    <t>Data_3340 IPL-17O-5572 MB_24_11_423-R32-02 1</t>
  </si>
  <si>
    <t>Data_3341 IPL-17O-5573 MB_24_11_423-R32-03 1</t>
  </si>
  <si>
    <t>Data_3342 IPL-17O-5574 MB_24_05_337-R32-01 1</t>
  </si>
  <si>
    <t>Data_3343 IPL-17O-5575 MB_24_05_337-R32-02 1</t>
  </si>
  <si>
    <t>Data_3344 IPL-17O-5576 MB_24_05_337-R32-03 1</t>
  </si>
  <si>
    <t>Data_3345 IPL-17O-5577 MB_24_11_408-R32-01 1</t>
  </si>
  <si>
    <t>Data_3346 IPL-17O-5578 MB_24_11_408-R32-02 1</t>
  </si>
  <si>
    <t>Data_3348 IPL-17O-5580 MB_24_11_408-R32-04 1</t>
  </si>
  <si>
    <t>Data_3347 IPL-17O-5579 MB_24_11_408-R32-03 1</t>
  </si>
  <si>
    <t>data transfer error between MS and data reduction computer, I think its b/c of how I started the sequence manually?</t>
  </si>
  <si>
    <t>included in R32 corrections</t>
  </si>
  <si>
    <t>Data_3349 IPL-17O-5581 MB_24_05_344-R32-01 1</t>
  </si>
  <si>
    <t>Data_3350 IPL-17O-5582 MB_24_05_344-R32-02 1</t>
  </si>
  <si>
    <t>Data_3351 IPL-17O-5583 MB_24_05_344-R32-03 1</t>
  </si>
  <si>
    <t>Data_3353 IPL-17O-5585 MB_24_05_355-R32-02 1</t>
  </si>
  <si>
    <t>Data_3352 IPL-17O-5584 MB_24_05_355-R32-01 1</t>
  </si>
  <si>
    <t>Data_3354 IPL-17O-5586 MB_24_05_355-R32-03 1</t>
  </si>
  <si>
    <t>Data_3355 IPL-17O-5587 MB_24_08_375-R32-01 1</t>
  </si>
  <si>
    <t>Data_3356 IPL-17O-5588 MB_24_08_375-R32-02 1</t>
  </si>
  <si>
    <t>Data_3357 IPL-17O-5589 MB_24_08_375-R32-03 1</t>
  </si>
  <si>
    <t>Data_3358 IPL-17O-5590 MB_24_08_383-R32-01 1</t>
  </si>
  <si>
    <t>Data_3359 IPL-17O-5591 MB_24_08_383-R32-02 1</t>
  </si>
  <si>
    <t>Data_3360 IPL-17O-5592 MB_24_08_383-R32-03 1</t>
  </si>
  <si>
    <t>Data_3361 IPL-17O-5593 MB_24_11_415-R32-01 1</t>
  </si>
  <si>
    <t>Data_3362 IPL-17O-5594 MB_24_11_415-R32-02 1</t>
  </si>
  <si>
    <t>Data_3363 IPL-17O-5595 MB_24_11_415-R32-03 1</t>
  </si>
  <si>
    <t>Data_3364 IPL-17O-5596 LE23_W220-R32-01 1</t>
  </si>
  <si>
    <t>Data_3365 IPL-17O-5597 LE23_W220-R32-02 1</t>
  </si>
  <si>
    <t>Data_3366 IPL-17O-5598 LE23_W220-R32-03 1</t>
  </si>
  <si>
    <t>potentially run another replicate?</t>
  </si>
  <si>
    <t>jnl</t>
  </si>
  <si>
    <t>Data_3367 IPL-17O-5599 IPL24W-2739-R32-01 1</t>
  </si>
  <si>
    <t>Data_3368 IPL-17O-5600 IPL24W-2739-R32-02 1</t>
  </si>
  <si>
    <t>1 per mil diff in d18O (original was -8.8)</t>
  </si>
  <si>
    <t>Data_3369 IPL-17O-5601 IPL24W-2739-R32-03 1</t>
  </si>
  <si>
    <t>Data_3370 IPL-17O-5602 LE23_W228-R32-01 1</t>
  </si>
  <si>
    <t>Data_3371 IPL-17O-5603 LE23_W228-R32-02 1</t>
  </si>
  <si>
    <t>Data_3372 IPL-17O-5604 LE23_W228-R32-03 1</t>
  </si>
  <si>
    <t>get another replicate cuz whatttt??</t>
  </si>
  <si>
    <t>Data_3373 IPL-17O-5605 LE23_W216-R32-01 1</t>
  </si>
  <si>
    <t>Data_3374 IPL-17O-5606 LE23_W216-R32-02 1</t>
  </si>
  <si>
    <t>Data_3375 IPL-17O-5607 LE23_W216-R32-03 1</t>
  </si>
  <si>
    <t>Data_3377 IPL-17O-5609 LE23_W236-R36-02 1</t>
  </si>
  <si>
    <t>Data_3376 IPL-17O-5608 LE23_W236-R36-01 1</t>
  </si>
  <si>
    <t>sat expanded cold finger overnight bc of file save error on MS computer. Started sequence in AM. Potentially flag?</t>
  </si>
  <si>
    <t>Data_3378 IPL-17O-5610 LE23_W236-R36-03 1</t>
  </si>
  <si>
    <t>manually transferred sample and started run. Error between 2 computers at cold finger cooling step</t>
  </si>
  <si>
    <t>Data_3379 IPL-17O-5612 LE23_W206-R32-02 1</t>
  </si>
  <si>
    <t>Data_3380 IPL-17O-5613 LE23_W206-R32-03 1</t>
  </si>
  <si>
    <t>Data_3381 IPL-17O-5614 LE23_W206-R32-04 1</t>
  </si>
  <si>
    <t>Data_3382 IPL-17O-5615 IPL24W-2736-R32-01 1</t>
  </si>
  <si>
    <t>Data_3383 IPL-17O-5616 IPL24W-2736-R32-02 1</t>
  </si>
  <si>
    <t>Data_3384 IPL-17O-5617 IPL24W-2736-R32-03 1</t>
  </si>
  <si>
    <t>Data_3385 IPL-17O-5618 LE23_W218-R32-01 1</t>
  </si>
  <si>
    <t>Data_3386 IPL-17O-5619 LE23_W218-R32-02 1</t>
  </si>
  <si>
    <t>Data_3387 IPL-17O-5620 LE23_W218-R32-03 1</t>
  </si>
  <si>
    <t>Data_3388 IPL-17O-5621 LE23_W230-R32-01 1</t>
  </si>
  <si>
    <t>Data_3389 IPL-17O-5622 LE23_W230-R32-02 1</t>
  </si>
  <si>
    <t>Data_3390 IPL-17O-5623 LE23_W230-R32-03 1</t>
  </si>
  <si>
    <t>Data_3391 IPL-17O-5624 LE23_W223-R32-01 1</t>
  </si>
  <si>
    <t>Data_3392 IPL-17O-5625 LE23_W223-R32-02 1</t>
  </si>
  <si>
    <t>Data_3393 IPL-17O-5626 LE23_W223-R32-03 1</t>
  </si>
  <si>
    <t>Data_3394 IPL-17O-5627 LE23_W209-R32-01 1</t>
  </si>
  <si>
    <t>Data_3395 IPL-17O-5628 LE23_W209-R32-02 1</t>
  </si>
  <si>
    <t>Data_3396 IPL-17O-5629 LE23_W209-R32-03 1</t>
  </si>
  <si>
    <t>Data_3397 IPL-17O-5631 USGS45-R32-02 1</t>
  </si>
  <si>
    <t>Data_3398 IPL-17O-5632 USGS45-R32-03 1</t>
  </si>
  <si>
    <t>Data_3399 IPL-17O-5633 USGS45-R32-04 1</t>
  </si>
  <si>
    <t>Data_3400 IPL-17O-5634 MB_24_08_402-R32-01 1</t>
  </si>
  <si>
    <t xml:space="preserve">Mono Basin </t>
  </si>
  <si>
    <t>Data_3401 IPL-17O-5635 MB_24_08_402-R32-02 1</t>
  </si>
  <si>
    <t>Data_3402 IPL-17O-5636 MB_24_08_402-R32-03 1</t>
  </si>
  <si>
    <t>Data_3403 IPL-17O-5637 MB_24_11_439-R32-01 1</t>
  </si>
  <si>
    <t>Data_3404 IPL-17O-5638 MB_24_11_439-R32-02 1</t>
  </si>
  <si>
    <t>Data_3405 IPL-17O-5639 MB_24_11_439-R32-03 1</t>
  </si>
  <si>
    <t>Data_3406 IPL-17O-5640 MB_23_10_309-R32-01 1</t>
  </si>
  <si>
    <t>Data_3407 IPL-17O-5641 MB_23_10_309-R32-02 1</t>
  </si>
  <si>
    <t>Data_3408 IPL-17O-5642 MB_23_10_309-R32-03 1</t>
  </si>
  <si>
    <t>Data_3409 IPL-17O-5643 MB_22_10_168-R32-01 1</t>
  </si>
  <si>
    <t>Data_3410 IPL-17O-5644 MB_22_10_168-R32-02 1</t>
  </si>
  <si>
    <t>Data_3411 IPL-17O-5645 MB_22_10_168-R32-03 1</t>
  </si>
  <si>
    <t xml:space="preserve">get another replicate </t>
  </si>
  <si>
    <t>Data_3412 IPL-17O-5646 MB_24_05_360-R32-01 1</t>
  </si>
  <si>
    <t>Data_3413 IPL-17O-5647 MB_24_05_360-R32-02 1</t>
  </si>
  <si>
    <t>Data_3414 IPL-17O-5648 MB_24_05_360-R32-03 1</t>
  </si>
  <si>
    <t>Data_3415 IPL-17O-5649 MB_23_05_199-R32-01 1</t>
  </si>
  <si>
    <t>Data_3416 IPL-17O-5650 MB_23_05_199-R32-02 1</t>
  </si>
  <si>
    <t>Data_3417 IPL-17O-5651 MB_23_05_199-R32-03 1</t>
  </si>
  <si>
    <t>Data_3418 IPL-17O-5652 MB_24_11_439-R32-04 1</t>
  </si>
  <si>
    <t>Large jump in d18O, needed more primes?</t>
  </si>
  <si>
    <t>Data_3419 IPL-17O-5653 USGS45-R32-04 1</t>
  </si>
  <si>
    <t>Data_3420 IPL-17O-5654 USGS45-R32-05 1</t>
  </si>
  <si>
    <t>Data_3421 IPL-17O-5655 USGS45-R32-06 1</t>
  </si>
  <si>
    <t>Omo River</t>
  </si>
  <si>
    <t>Data_3422 IPL-17O-5657 IPL24W-2817-R32-01 1</t>
  </si>
  <si>
    <t>Data_3423 IPL-17O-5658 IPL24W-2817-R32-02 1</t>
  </si>
  <si>
    <t>Data_3424 IPL-17O-5659 IPL24W-2817-R32-03 1</t>
  </si>
  <si>
    <t>Data_3425 IPL-17O-5660 MB_23_10_309-R32-04 1</t>
  </si>
  <si>
    <t>Data_3426 IPL-17O-5661 LE23_W228-R32-04 1</t>
  </si>
  <si>
    <t>Data_3427 IPL-17O-5662 LE23_W206-R32-05 1</t>
  </si>
  <si>
    <t>Data_3428 IPL-17O-5663 LE23_W223-R32-04 1</t>
  </si>
  <si>
    <t xml:space="preserve">this rep off compared to other 3 </t>
  </si>
  <si>
    <t>Data_3429 IPL-17O-5664 VSMOW2-B9-R32-06 1</t>
  </si>
  <si>
    <t>R32</t>
  </si>
  <si>
    <t>Data_3430 IPL-17O-5665 VSMOW2-B9-R32-07 1</t>
  </si>
  <si>
    <t>Data_3431 IPL-17O-5666 VSMOW2-B9-R32-08 1</t>
  </si>
  <si>
    <t>Data_3432 IPL-17O-5667 VSMOW2-B9-R32-09 1</t>
  </si>
  <si>
    <t>Data_3433 IPL-17O-5668 SLAP2-C1-R32-05 1</t>
  </si>
  <si>
    <t>Data_3434 IPL-17O-5669 SLAP2-C1-R32-06 1</t>
  </si>
  <si>
    <t>Data_3435 IPL-17O-5670 SLAP2-C1-R32-07 1</t>
  </si>
  <si>
    <t>STD DEV</t>
  </si>
  <si>
    <t>Data_3436 IPL-17O-5671 SLAP2-C1-R32-08 1</t>
  </si>
  <si>
    <t>Data_3437 IPL-17O-5672 SLAP2-C2-R32-09 1</t>
  </si>
  <si>
    <t>Data_3438 IPL-17O-5673 SLAP2-C2-R32-10 1</t>
  </si>
  <si>
    <t>Data_3439 IPL-17O-5674 SLAP2-C2-R32-11 1</t>
  </si>
  <si>
    <t>reject</t>
  </si>
  <si>
    <t>Data_3440 IPL-17O-5675 SLAP2-C1-R32-12 1</t>
  </si>
  <si>
    <t>Data_3441 IPL-17O-5676 IAEA-C1-R32-1 1</t>
  </si>
  <si>
    <t>Data_3442 IPL-17O-5677 IAEA-C1-R32-2 1</t>
  </si>
  <si>
    <t>Data_3443 IPL-17O-5678 IAEA-C1-R32-3 1</t>
  </si>
  <si>
    <t>Data_3444 IPL-17O-5679 102-GC-AZ01-R32-01 1</t>
  </si>
  <si>
    <t>WATER</t>
  </si>
  <si>
    <t>CARBONATE</t>
  </si>
  <si>
    <t>Data_3447 IPL-17O-5682 GON06-OES-R32-02 1</t>
  </si>
  <si>
    <t>Data_3446 IPL-17O-5681 GON06-OES-R32-01 1</t>
  </si>
  <si>
    <t>Data_3448 IPL-17O-5683 GON06-OES-R32-03 1</t>
  </si>
  <si>
    <t>Data_3445 IPL-17O-5680 102-GC-AZ01-R32-02 1</t>
  </si>
  <si>
    <t>sat in autoline for ~5 hours bc of robot issues, be skeptical of this replicate?</t>
  </si>
  <si>
    <t>Data_3449 IPL-17O-5684 UWI-MONO15-1B-1G-1-W_9.5-10-R32-01 1</t>
  </si>
  <si>
    <t xml:space="preserve">not enough gas. not confident on this replicate, -40 D17O from 2 replicates on R31, and off 3.4 in d18O </t>
  </si>
  <si>
    <t>off in D17O space but not d18O</t>
  </si>
  <si>
    <t>Data_3450 IPL-17O-5685 UWI-MONO15-1B-1G-1-W_13.7-14.1-R32-01 1</t>
  </si>
  <si>
    <t>Data_3453 IPL-17O-5687 IAEA-C1-R32-5 1</t>
  </si>
  <si>
    <t>Data_3454 IPL-17O-5688 IAEA-C1-R32-6 1</t>
  </si>
  <si>
    <t>Data_3455 IPL-17O-5689 IAEA-C1-R32-7 1</t>
  </si>
  <si>
    <t>Data_3456 IPL-17O-5690 102-GC-AZ01-R32-03 1</t>
  </si>
  <si>
    <t>Data_3457 IPL-17O-5691 102-GC-AZ01-R32-04 1</t>
  </si>
  <si>
    <t>PETM Bighorn</t>
  </si>
  <si>
    <t>Data_3458 IPL-17O-5692 PB-00-04-11-R32-01 1</t>
  </si>
  <si>
    <t>Data_3459 IPL-17O-5693 PB-00-04-11-R32-02 1</t>
  </si>
  <si>
    <t>Data_3460 IPL-17O-5694 PB-00-02-09-R32-01 1</t>
  </si>
  <si>
    <t>Data_3461 IPL-17O-5695 PB-00-01-07-R32-01 1</t>
  </si>
  <si>
    <t>Data_3462 IPL-17O-5696 PB-00-01-07-R32-02 1</t>
  </si>
  <si>
    <t>Data_3463 IPL-17O-5697 PB-00-03-16-R32-01 1</t>
  </si>
  <si>
    <t>Data_3464 IPL-17O-5698 SC-22-PK95-R32-01 1</t>
  </si>
  <si>
    <t>Data_3465 IPL-17O-5699 SC-23-PK95-R32-01 1</t>
  </si>
  <si>
    <t>Data_3466 IPL-17O-5700 SC-27-PK95-R32-01 1</t>
  </si>
  <si>
    <t>Data_3467 IPL-17O-5701 SC-27-PK95-R32-02 1</t>
  </si>
  <si>
    <t>Data_3468 IPL-17O-5702 SC-23-PK95-R32-02 1</t>
  </si>
  <si>
    <t>Data_3469 IPL-17O-5703 IAEA-C1-R32-08 1</t>
  </si>
  <si>
    <t>Data_3470 IPL-17O-5704 IAEA-C1-R32-09 1</t>
  </si>
  <si>
    <t>Data_3471 IPL-17O-5705 IAEA-C1-R32-10 1</t>
  </si>
  <si>
    <t>Data_3472 IPL-17O-5706 102-GC-AZ01-R32-05 1</t>
  </si>
  <si>
    <t>Data_3473 IPL-17O-5707 102-GC-AZ01-R32-06 1</t>
  </si>
  <si>
    <t>Data_3474 IPL-17O-5708 102-GC-AZ01-R32-07 1</t>
  </si>
  <si>
    <t>Data_3476 IPL-17O-5710 GON06-OES-R32-05 1</t>
  </si>
  <si>
    <t>Data_3475 IPL-17O-5709 GON06-OES-R32-04 1</t>
  </si>
  <si>
    <t>Data_3481 IPL-17O-5716 VSMOW2-B10-R32-13 1</t>
  </si>
  <si>
    <t>Data_3477 IPL-17O-5712 GON06-OES-R32-06 1</t>
  </si>
  <si>
    <t>Data_3478 IPL-17O-5713 VSMOW2-B10-R32-10 1</t>
  </si>
  <si>
    <t>Data_3479 IPL-17O-5714 VSMOW2-B10-R32-11 1</t>
  </si>
  <si>
    <t>Data_3480  IPL-17O-5715 VSMOW2-B10-R32-12 1</t>
  </si>
  <si>
    <t>Data_3482 IPL-17O-5717 VSMOW2-B10-R32-14 1</t>
  </si>
  <si>
    <t>Data_3483 IPL-17O-5718 VSMOW2-B10-R32-15 1</t>
  </si>
  <si>
    <t>Data_3484 IPL-17O-5719 SLAP2-C2-R32-13 1</t>
  </si>
  <si>
    <t>Data_3485 IPL-17O-5720 SLAP2-C2-R32-14 1</t>
  </si>
  <si>
    <t>Data_3486 IPL-17O-5721 SLAP2-C2-R32-15 1</t>
  </si>
  <si>
    <t>Data_3487  IPL-170-5722 SLAP2-C2-R32-16 1</t>
  </si>
  <si>
    <t>Data_3488 IPL-17O-5723 SLAP2-C2-R32-17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</si>
</sst>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0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0" borderId="0" xfId="0" applyFill="1"/>
    <xf numFmtId="22" fontId="0" fillId="0" borderId="0" xfId="0" applyNumberFormat="1" applyFill="1"/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" fontId="0" fillId="39" borderId="0" xfId="0" applyNumberForma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stds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66648147083803"/>
          <c:y val="0.12174697195205554"/>
          <c:w val="0.81821764980107414"/>
          <c:h val="0.61173427578978368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Standards!$D$14</c:f>
              <c:strCache>
                <c:ptCount val="1"/>
                <c:pt idx="0">
                  <c:v>IAEA-C1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(Standards!$A$14:$A$16,Standards!$A$22:$A$24,Standards!$A$27:$A$29)</c:f>
              <c:numCache>
                <c:formatCode>General</c:formatCode>
                <c:ptCount val="9"/>
                <c:pt idx="0">
                  <c:v>5676</c:v>
                </c:pt>
                <c:pt idx="1">
                  <c:v>5677</c:v>
                </c:pt>
                <c:pt idx="2">
                  <c:v>5678</c:v>
                </c:pt>
                <c:pt idx="3">
                  <c:v>5687</c:v>
                </c:pt>
                <c:pt idx="4">
                  <c:v>5688</c:v>
                </c:pt>
                <c:pt idx="5">
                  <c:v>5689</c:v>
                </c:pt>
                <c:pt idx="6">
                  <c:v>5703</c:v>
                </c:pt>
                <c:pt idx="7">
                  <c:v>5704</c:v>
                </c:pt>
                <c:pt idx="8">
                  <c:v>5705</c:v>
                </c:pt>
              </c:numCache>
            </c:numRef>
          </c:xVal>
          <c:yVal>
            <c:numRef>
              <c:f>(Standards!$AG$14:$AG$16,Standards!$AG$22:$AG$24,Standards!$AG$27:$AG$29)</c:f>
              <c:numCache>
                <c:formatCode>0</c:formatCode>
                <c:ptCount val="9"/>
                <c:pt idx="0">
                  <c:v>-193.67597415463322</c:v>
                </c:pt>
                <c:pt idx="1">
                  <c:v>-183.84298106993845</c:v>
                </c:pt>
                <c:pt idx="2">
                  <c:v>-182.29297087050966</c:v>
                </c:pt>
                <c:pt idx="3">
                  <c:v>-192.0522140936942</c:v>
                </c:pt>
                <c:pt idx="4">
                  <c:v>-169.70687090590886</c:v>
                </c:pt>
                <c:pt idx="5">
                  <c:v>-166.44954517267152</c:v>
                </c:pt>
                <c:pt idx="6">
                  <c:v>-160.62912690304819</c:v>
                </c:pt>
                <c:pt idx="7">
                  <c:v>-172.77688604925424</c:v>
                </c:pt>
                <c:pt idx="8">
                  <c:v>-162.21691004115792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3-41B3-B280-667BF694C871}"/>
            </c:ext>
          </c:extLst>
        </c:ser>
        <c:ser>
          <c:idx val="2"/>
          <c:order val="1"/>
          <c:tx>
            <c:strRef>
              <c:f>Standards!$D$17</c:f>
              <c:strCache>
                <c:ptCount val="1"/>
                <c:pt idx="0">
                  <c:v>102-GC-AZ01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(Standards!$A$17:$A$18,Standards!$A$25:$A$26,Standards!$A$30:$A$32)</c:f>
              <c:numCache>
                <c:formatCode>General</c:formatCode>
                <c:ptCount val="7"/>
                <c:pt idx="0">
                  <c:v>5679</c:v>
                </c:pt>
                <c:pt idx="1">
                  <c:v>5680</c:v>
                </c:pt>
                <c:pt idx="2">
                  <c:v>5690</c:v>
                </c:pt>
                <c:pt idx="3">
                  <c:v>5691</c:v>
                </c:pt>
                <c:pt idx="4">
                  <c:v>5706</c:v>
                </c:pt>
                <c:pt idx="5">
                  <c:v>5707</c:v>
                </c:pt>
                <c:pt idx="6">
                  <c:v>5708</c:v>
                </c:pt>
              </c:numCache>
            </c:numRef>
          </c:xVal>
          <c:yVal>
            <c:numRef>
              <c:f>(Standards!$AG$17:$AG$18,Standards!$AG$25:$AG$26,Standards!$AG$30:$AG$32)</c:f>
              <c:numCache>
                <c:formatCode>0</c:formatCode>
                <c:ptCount val="7"/>
                <c:pt idx="0">
                  <c:v>-175.38732863023299</c:v>
                </c:pt>
                <c:pt idx="1">
                  <c:v>-141.02181142649428</c:v>
                </c:pt>
                <c:pt idx="2">
                  <c:v>-139.56090215981831</c:v>
                </c:pt>
                <c:pt idx="3">
                  <c:v>-129.62966651920561</c:v>
                </c:pt>
                <c:pt idx="4">
                  <c:v>-168.75198152932745</c:v>
                </c:pt>
                <c:pt idx="5">
                  <c:v>-141.95260107153553</c:v>
                </c:pt>
                <c:pt idx="6">
                  <c:v>-130.23761212121519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3-41B3-B280-667BF694C871}"/>
            </c:ext>
          </c:extLst>
        </c:ser>
        <c:ser>
          <c:idx val="0"/>
          <c:order val="2"/>
          <c:tx>
            <c:strRef>
              <c:f>Standards!$D$19</c:f>
              <c:strCache>
                <c:ptCount val="1"/>
                <c:pt idx="0">
                  <c:v>GON06-OES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(Standards!$A$19:$A$21,Standards!$A$33:$A$35)</c:f>
              <c:numCache>
                <c:formatCode>General</c:formatCode>
                <c:ptCount val="6"/>
                <c:pt idx="0">
                  <c:v>5681</c:v>
                </c:pt>
                <c:pt idx="1">
                  <c:v>5682</c:v>
                </c:pt>
                <c:pt idx="2">
                  <c:v>5683</c:v>
                </c:pt>
                <c:pt idx="3">
                  <c:v>5709</c:v>
                </c:pt>
                <c:pt idx="4">
                  <c:v>5710</c:v>
                </c:pt>
              </c:numCache>
            </c:numRef>
          </c:xVal>
          <c:yVal>
            <c:numRef>
              <c:f>(Standards!$AE$19:$AE$21,Standards!$AE$33:$AE$35)</c:f>
              <c:numCache>
                <c:formatCode>0.000</c:formatCode>
                <c:ptCount val="6"/>
                <c:pt idx="0">
                  <c:v>38.82087790158721</c:v>
                </c:pt>
                <c:pt idx="1">
                  <c:v>36.534357792842052</c:v>
                </c:pt>
                <c:pt idx="2">
                  <c:v>40.273907930658112</c:v>
                </c:pt>
                <c:pt idx="3">
                  <c:v>36.621232163313863</c:v>
                </c:pt>
                <c:pt idx="4">
                  <c:v>42.451206810771907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3-41B3-B280-667BF694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3728196384211097"/>
          <c:y val="0.89098169659485649"/>
          <c:w val="0.66322943208741247"/>
          <c:h val="0.10901816202740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 stds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27083063522169226"/>
          <c:y val="4.16666822897196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84403318198364"/>
          <c:y val="0.15031839157045054"/>
          <c:w val="0.79161663186262299"/>
          <c:h val="0.57874680664916889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Standards!$D$14</c:f>
              <c:strCache>
                <c:ptCount val="1"/>
                <c:pt idx="0">
                  <c:v>IAEA-C1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(Standards!$A$14:$A$16,Standards!$A$22:$A$24,Standards!$A$27:$A$29)</c:f>
              <c:numCache>
                <c:formatCode>General</c:formatCode>
                <c:ptCount val="9"/>
                <c:pt idx="0">
                  <c:v>5676</c:v>
                </c:pt>
                <c:pt idx="1">
                  <c:v>5677</c:v>
                </c:pt>
                <c:pt idx="2">
                  <c:v>5678</c:v>
                </c:pt>
                <c:pt idx="3">
                  <c:v>5687</c:v>
                </c:pt>
                <c:pt idx="4">
                  <c:v>5688</c:v>
                </c:pt>
                <c:pt idx="5">
                  <c:v>5689</c:v>
                </c:pt>
                <c:pt idx="6">
                  <c:v>5703</c:v>
                </c:pt>
                <c:pt idx="7">
                  <c:v>5704</c:v>
                </c:pt>
                <c:pt idx="8">
                  <c:v>5705</c:v>
                </c:pt>
              </c:numCache>
            </c:numRef>
          </c:xVal>
          <c:yVal>
            <c:numRef>
              <c:f>(Standards!$AE$14:$AE$16,Standards!$AE$22:$AE$24,Standards!$AE$27:$AE$29)</c:f>
              <c:numCache>
                <c:formatCode>0.000</c:formatCode>
                <c:ptCount val="9"/>
                <c:pt idx="0">
                  <c:v>26.848387469556791</c:v>
                </c:pt>
                <c:pt idx="1">
                  <c:v>29.188984060180651</c:v>
                </c:pt>
                <c:pt idx="2">
                  <c:v>31.854456852296458</c:v>
                </c:pt>
                <c:pt idx="3">
                  <c:v>29.060704231671121</c:v>
                </c:pt>
                <c:pt idx="4">
                  <c:v>31.216296174254023</c:v>
                </c:pt>
                <c:pt idx="5">
                  <c:v>31.922605284669142</c:v>
                </c:pt>
                <c:pt idx="6">
                  <c:v>25.575590195558163</c:v>
                </c:pt>
                <c:pt idx="7">
                  <c:v>28.209834833759015</c:v>
                </c:pt>
                <c:pt idx="8">
                  <c:v>30.367195768352289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0-41FE-87D2-0B3EAE9A8C0C}"/>
            </c:ext>
          </c:extLst>
        </c:ser>
        <c:ser>
          <c:idx val="2"/>
          <c:order val="1"/>
          <c:tx>
            <c:strRef>
              <c:f>Standards!$D$17</c:f>
              <c:strCache>
                <c:ptCount val="1"/>
                <c:pt idx="0">
                  <c:v>102-GC-AZ01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(Standards!$A$17:$A$18,Standards!$A$25:$A$26,Standards!$A$30:$A$32)</c:f>
              <c:numCache>
                <c:formatCode>General</c:formatCode>
                <c:ptCount val="7"/>
                <c:pt idx="0">
                  <c:v>5679</c:v>
                </c:pt>
                <c:pt idx="1">
                  <c:v>5680</c:v>
                </c:pt>
                <c:pt idx="2">
                  <c:v>5690</c:v>
                </c:pt>
                <c:pt idx="3">
                  <c:v>5691</c:v>
                </c:pt>
                <c:pt idx="4">
                  <c:v>5706</c:v>
                </c:pt>
                <c:pt idx="5">
                  <c:v>5707</c:v>
                </c:pt>
                <c:pt idx="6">
                  <c:v>5708</c:v>
                </c:pt>
              </c:numCache>
            </c:numRef>
          </c:xVal>
          <c:yVal>
            <c:numRef>
              <c:f>(Standards!$AE$17:$AE$18,Standards!$AE$25:$AE$26,Standards!$AE$30:$AE$32)</c:f>
              <c:numCache>
                <c:formatCode>0.000</c:formatCode>
                <c:ptCount val="7"/>
                <c:pt idx="0">
                  <c:v>20.901137250052251</c:v>
                </c:pt>
                <c:pt idx="1">
                  <c:v>20.863310801652815</c:v>
                </c:pt>
                <c:pt idx="2">
                  <c:v>21.371766418096332</c:v>
                </c:pt>
                <c:pt idx="3">
                  <c:v>21.341899495168587</c:v>
                </c:pt>
                <c:pt idx="4">
                  <c:v>19.639069425322326</c:v>
                </c:pt>
                <c:pt idx="5">
                  <c:v>19.975757447346762</c:v>
                </c:pt>
                <c:pt idx="6">
                  <c:v>19.770901178144687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00-41FE-87D2-0B3EAE9A8C0C}"/>
            </c:ext>
          </c:extLst>
        </c:ser>
        <c:ser>
          <c:idx val="3"/>
          <c:order val="2"/>
          <c:tx>
            <c:strRef>
              <c:f>Standards!$D$19</c:f>
              <c:strCache>
                <c:ptCount val="1"/>
                <c:pt idx="0">
                  <c:v>GON06-OES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(Standards!$A$19:$A$21,Standards!$A$33:$A$35)</c:f>
              <c:numCache>
                <c:formatCode>General</c:formatCode>
                <c:ptCount val="6"/>
                <c:pt idx="0">
                  <c:v>5681</c:v>
                </c:pt>
                <c:pt idx="1">
                  <c:v>5682</c:v>
                </c:pt>
                <c:pt idx="2">
                  <c:v>5683</c:v>
                </c:pt>
                <c:pt idx="3">
                  <c:v>5709</c:v>
                </c:pt>
                <c:pt idx="4">
                  <c:v>5710</c:v>
                </c:pt>
              </c:numCache>
            </c:numRef>
          </c:xVal>
          <c:yVal>
            <c:numRef>
              <c:f>(Standards!$AE$19:$AE$22,Standards!$AE$33:$AE$35)</c:f>
              <c:numCache>
                <c:formatCode>0.000</c:formatCode>
                <c:ptCount val="7"/>
                <c:pt idx="0">
                  <c:v>38.82087790158721</c:v>
                </c:pt>
                <c:pt idx="1">
                  <c:v>36.534357792842052</c:v>
                </c:pt>
                <c:pt idx="2">
                  <c:v>40.273907930658112</c:v>
                </c:pt>
                <c:pt idx="3">
                  <c:v>29.060704231671121</c:v>
                </c:pt>
                <c:pt idx="4">
                  <c:v>36.621232163313863</c:v>
                </c:pt>
                <c:pt idx="5">
                  <c:v>42.451206810771907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0-41FE-87D2-0B3EAE9A8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d18O permil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08496928570276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534788078497483"/>
          <c:y val="0.88345161854768151"/>
          <c:w val="0.79009189544737568"/>
          <c:h val="8.988154851201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VSMOW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92994547490748E-2"/>
          <c:y val="0.12174697195205554"/>
          <c:w val="0.86039129483814525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v>SMOW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96402697727727E-2"/>
                  <c:y val="-0.19880573667546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SMOW!$A$19:$A$27</c:f>
              <c:numCache>
                <c:formatCode>General</c:formatCode>
                <c:ptCount val="9"/>
                <c:pt idx="0">
                  <c:v>5559</c:v>
                </c:pt>
                <c:pt idx="1">
                  <c:v>5560</c:v>
                </c:pt>
                <c:pt idx="2">
                  <c:v>5561</c:v>
                </c:pt>
                <c:pt idx="3">
                  <c:v>5562</c:v>
                </c:pt>
                <c:pt idx="5">
                  <c:v>5664</c:v>
                </c:pt>
                <c:pt idx="6">
                  <c:v>5665</c:v>
                </c:pt>
                <c:pt idx="7">
                  <c:v>5666</c:v>
                </c:pt>
                <c:pt idx="8">
                  <c:v>5667</c:v>
                </c:pt>
              </c:numCache>
            </c:numRef>
          </c:xVal>
          <c:yVal>
            <c:numRef>
              <c:f>SMOW!$AG$19:$AG$27</c:f>
              <c:numCache>
                <c:formatCode>0</c:formatCode>
                <c:ptCount val="9"/>
                <c:pt idx="0">
                  <c:v>4.3150007118029752</c:v>
                </c:pt>
                <c:pt idx="1">
                  <c:v>5.2870541018264703</c:v>
                </c:pt>
                <c:pt idx="2">
                  <c:v>-8.3498144799241949</c:v>
                </c:pt>
                <c:pt idx="3">
                  <c:v>6.0283491284713886</c:v>
                </c:pt>
                <c:pt idx="5">
                  <c:v>-8.8347382211427234</c:v>
                </c:pt>
                <c:pt idx="6">
                  <c:v>-5.9295925840597281</c:v>
                </c:pt>
                <c:pt idx="7">
                  <c:v>-3.2647731005031044</c:v>
                </c:pt>
                <c:pt idx="8">
                  <c:v>-2.4470332184306498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8-4CCC-AB56-DFDF087D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 Standards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810279312101"/>
          <c:y val="0.12174697195205554"/>
          <c:w val="0.83800329063344692"/>
          <c:h val="0.70414343023578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SMOW!$D$24</c:f>
              <c:strCache>
                <c:ptCount val="1"/>
                <c:pt idx="0">
                  <c:v>SMOW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SMOW!$A$19:$A$27</c:f>
              <c:numCache>
                <c:formatCode>General</c:formatCode>
                <c:ptCount val="9"/>
                <c:pt idx="0">
                  <c:v>5559</c:v>
                </c:pt>
                <c:pt idx="1">
                  <c:v>5560</c:v>
                </c:pt>
                <c:pt idx="2">
                  <c:v>5561</c:v>
                </c:pt>
                <c:pt idx="3">
                  <c:v>5562</c:v>
                </c:pt>
                <c:pt idx="5">
                  <c:v>5664</c:v>
                </c:pt>
                <c:pt idx="6">
                  <c:v>5665</c:v>
                </c:pt>
                <c:pt idx="7">
                  <c:v>5666</c:v>
                </c:pt>
                <c:pt idx="8">
                  <c:v>5667</c:v>
                </c:pt>
              </c:numCache>
            </c:numRef>
          </c:xVal>
          <c:yVal>
            <c:numRef>
              <c:f>SMOW!$AG$19:$AG$27</c:f>
              <c:numCache>
                <c:formatCode>0</c:formatCode>
                <c:ptCount val="9"/>
                <c:pt idx="0">
                  <c:v>4.3150007118029752</c:v>
                </c:pt>
                <c:pt idx="1">
                  <c:v>5.2870541018264703</c:v>
                </c:pt>
                <c:pt idx="2">
                  <c:v>-8.3498144799241949</c:v>
                </c:pt>
                <c:pt idx="3">
                  <c:v>6.0283491284713886</c:v>
                </c:pt>
                <c:pt idx="5">
                  <c:v>-8.8347382211427234</c:v>
                </c:pt>
                <c:pt idx="6">
                  <c:v>-5.9295925840597281</c:v>
                </c:pt>
                <c:pt idx="7">
                  <c:v>-3.2647731005031044</c:v>
                </c:pt>
                <c:pt idx="8">
                  <c:v>-2.4470332184306498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7-4A93-86F7-F60F2F0B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84279390449328"/>
          <c:y val="0.19275292107053782"/>
          <c:w val="0.43162788420104203"/>
          <c:h val="6.5217867615464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D17O of SLAP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8158204362385"/>
          <c:y val="0.12174697195205554"/>
          <c:w val="0.83740270612725121"/>
          <c:h val="0.70414343023578652"/>
        </c:manualLayout>
      </c:layout>
      <c:scatterChart>
        <c:scatterStyle val="lineMarker"/>
        <c:varyColors val="0"/>
        <c:ser>
          <c:idx val="1"/>
          <c:order val="0"/>
          <c:tx>
            <c:v>SLAP Bottle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SLAP!$A$32:$A$35</c:f>
              <c:numCache>
                <c:formatCode>General</c:formatCode>
                <c:ptCount val="4"/>
                <c:pt idx="0">
                  <c:v>5672</c:v>
                </c:pt>
                <c:pt idx="1">
                  <c:v>5673</c:v>
                </c:pt>
                <c:pt idx="2">
                  <c:v>5674</c:v>
                </c:pt>
                <c:pt idx="3">
                  <c:v>5675</c:v>
                </c:pt>
              </c:numCache>
            </c:numRef>
          </c:xVal>
          <c:yVal>
            <c:numRef>
              <c:f>SLAP!$AG$32:$AG$35</c:f>
              <c:numCache>
                <c:formatCode>0</c:formatCode>
                <c:ptCount val="4"/>
                <c:pt idx="0">
                  <c:v>-20.407514766606738</c:v>
                </c:pt>
                <c:pt idx="1">
                  <c:v>-20.647582410099119</c:v>
                </c:pt>
                <c:pt idx="2">
                  <c:v>-34.739084330745129</c:v>
                </c:pt>
                <c:pt idx="3">
                  <c:v>-29.923631467411838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B-4090-8BAC-2A76046EB26D}"/>
            </c:ext>
          </c:extLst>
        </c:ser>
        <c:ser>
          <c:idx val="0"/>
          <c:order val="1"/>
          <c:tx>
            <c:v>SLAP Bottle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SLAP!$A$23:$A$26</c:f>
              <c:numCache>
                <c:formatCode>General</c:formatCode>
                <c:ptCount val="4"/>
                <c:pt idx="0">
                  <c:v>5564</c:v>
                </c:pt>
                <c:pt idx="1">
                  <c:v>5565</c:v>
                </c:pt>
                <c:pt idx="2">
                  <c:v>5566</c:v>
                </c:pt>
                <c:pt idx="3">
                  <c:v>5567</c:v>
                </c:pt>
              </c:numCache>
            </c:numRef>
          </c:xVal>
          <c:yVal>
            <c:numRef>
              <c:f>SLAP!$AG$23:$AG$26</c:f>
              <c:numCache>
                <c:formatCode>0</c:formatCode>
                <c:ptCount val="4"/>
                <c:pt idx="0">
                  <c:v>-7.6213899740977809</c:v>
                </c:pt>
                <c:pt idx="1">
                  <c:v>-21.831880875481602</c:v>
                </c:pt>
                <c:pt idx="2">
                  <c:v>-14.047170221065386</c:v>
                </c:pt>
                <c:pt idx="3">
                  <c:v>-20.858075142214716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1-464D-ACEC-52EFFAC3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D17O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373812109693186"/>
          <c:y val="0.16440624582944077"/>
          <c:w val="0.44005498235134394"/>
          <c:h val="0.2344638106677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d18O of SLAP through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0002778033380212"/>
          <c:y val="4.166665615115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85681962168522"/>
          <c:y val="0.12174697195205554"/>
          <c:w val="0.79369490451624591"/>
          <c:h val="0.7041434302357865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85412499275764E-2"/>
                  <c:y val="1.0146874984066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SLAP!$A$23:$A$35</c:f>
              <c:numCache>
                <c:formatCode>General</c:formatCode>
                <c:ptCount val="13"/>
                <c:pt idx="0">
                  <c:v>5564</c:v>
                </c:pt>
                <c:pt idx="1">
                  <c:v>5565</c:v>
                </c:pt>
                <c:pt idx="2">
                  <c:v>5566</c:v>
                </c:pt>
                <c:pt idx="3">
                  <c:v>5567</c:v>
                </c:pt>
                <c:pt idx="9">
                  <c:v>5672</c:v>
                </c:pt>
                <c:pt idx="10">
                  <c:v>5673</c:v>
                </c:pt>
                <c:pt idx="11">
                  <c:v>5674</c:v>
                </c:pt>
                <c:pt idx="12">
                  <c:v>5675</c:v>
                </c:pt>
              </c:numCache>
            </c:numRef>
          </c:xVal>
          <c:yVal>
            <c:numRef>
              <c:f>SLAP!$AE$23:$AE$35</c:f>
              <c:numCache>
                <c:formatCode>0.000</c:formatCode>
                <c:ptCount val="13"/>
                <c:pt idx="0">
                  <c:v>-56.627597117669303</c:v>
                </c:pt>
                <c:pt idx="1">
                  <c:v>-56.421482191209364</c:v>
                </c:pt>
                <c:pt idx="2">
                  <c:v>-56.811323675678103</c:v>
                </c:pt>
                <c:pt idx="3">
                  <c:v>-56.905163208449544</c:v>
                </c:pt>
                <c:pt idx="9">
                  <c:v>-57.47831510107779</c:v>
                </c:pt>
                <c:pt idx="10">
                  <c:v>-57.769153753653796</c:v>
                </c:pt>
                <c:pt idx="11">
                  <c:v>-57.653259592330812</c:v>
                </c:pt>
                <c:pt idx="12">
                  <c:v>-56.839976960596751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D-4779-9C41-83F6C8B34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5416"/>
        <c:axId val="519221976"/>
      </c:scatterChart>
      <c:valAx>
        <c:axId val="51921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976"/>
        <c:crossesAt val="-250"/>
        <c:crossBetween val="midCat"/>
      </c:valAx>
      <c:valAx>
        <c:axId val="519221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d18O (per Meg)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416"/>
        <c:crossesAt val="538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615191420038012"/>
          <c:y val="0.17796556786333909"/>
          <c:w val="0.44332835550728572"/>
          <c:h val="7.6271720272254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800100</xdr:colOff>
      <xdr:row>43</xdr:row>
      <xdr:rowOff>57150</xdr:rowOff>
    </xdr:from>
    <xdr:to>
      <xdr:col>38</xdr:col>
      <xdr:colOff>409575</xdr:colOff>
      <xdr:row>58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1171575</xdr:colOff>
      <xdr:row>43</xdr:row>
      <xdr:rowOff>9525</xdr:rowOff>
    </xdr:from>
    <xdr:to>
      <xdr:col>32</xdr:col>
      <xdr:colOff>438150</xdr:colOff>
      <xdr:row>58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123823</xdr:colOff>
      <xdr:row>30</xdr:row>
      <xdr:rowOff>28575</xdr:rowOff>
    </xdr:from>
    <xdr:to>
      <xdr:col>26</xdr:col>
      <xdr:colOff>723899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190500</xdr:colOff>
      <xdr:row>30</xdr:row>
      <xdr:rowOff>57150</xdr:rowOff>
    </xdr:from>
    <xdr:to>
      <xdr:col>32</xdr:col>
      <xdr:colOff>638175</xdr:colOff>
      <xdr:row>47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514351</xdr:colOff>
      <xdr:row>39</xdr:row>
      <xdr:rowOff>57150</xdr:rowOff>
    </xdr:from>
    <xdr:to>
      <xdr:col>38</xdr:col>
      <xdr:colOff>95251</xdr:colOff>
      <xdr:row>54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285750</xdr:colOff>
      <xdr:row>39</xdr:row>
      <xdr:rowOff>28575</xdr:rowOff>
    </xdr:from>
    <xdr:to>
      <xdr:col>31</xdr:col>
      <xdr:colOff>190500</xdr:colOff>
      <xdr:row>53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17O%20Compiled%20REACTOR%20THIRTY%20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  <sheetName val="Cap17O Compiled REACTOR THIRTY "/>
    </sheetNames>
    <sheetDataSet>
      <sheetData sheetId="0"/>
      <sheetData sheetId="1">
        <row r="4">
          <cell r="Z4">
            <v>-10.336227612773605</v>
          </cell>
          <cell r="AA4">
            <v>-20.103439042646638</v>
          </cell>
        </row>
        <row r="6">
          <cell r="AN6">
            <v>1.0310152854807171</v>
          </cell>
        </row>
        <row r="12">
          <cell r="AN12">
            <v>1.0298195031993853</v>
          </cell>
        </row>
        <row r="14">
          <cell r="AN14">
            <v>0.52800000000000002</v>
          </cell>
        </row>
      </sheetData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id="5" name="Table7106" displayName="Table7106" ref="C1:D196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id="11" name="PhosphateStd12" displayName="PhosphateStd12" ref="I1:I6" totalsRowShown="0" headerRowCellStyle="Accent6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33" totalsRowShown="0">
  <autoFilter ref="D1:D33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34" totalsRowShown="0">
  <autoFilter ref="E1:E34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0"/>
  <sheetViews>
    <sheetView tabSelected="1" zoomScale="110" zoomScaleNormal="110" workbookViewId="0">
      <pane xSplit="5" ySplit="1" topLeftCell="AB148" activePane="bottomRight" state="frozen"/>
      <selection pane="topRight" activeCell="F1" sqref="F1"/>
      <selection pane="bottomLeft" activeCell="A2" sqref="A2"/>
      <selection pane="bottomRight" activeCell="AI170" sqref="AI170"/>
    </sheetView>
  </sheetViews>
  <sheetFormatPr defaultColWidth="9.140625" defaultRowHeight="15" x14ac:dyDescent="0.25"/>
  <cols>
    <col min="1" max="1" width="9.42578125" style="61" bestFit="1" customWidth="1"/>
    <col min="2" max="2" width="7.42578125" style="61" customWidth="1"/>
    <col min="3" max="3" width="13.42578125" style="42" customWidth="1"/>
    <col min="4" max="4" width="20.42578125" style="42" customWidth="1"/>
    <col min="5" max="5" width="43.85546875" style="20" customWidth="1"/>
    <col min="6" max="6" width="12.85546875" style="44" bestFit="1" customWidth="1"/>
    <col min="7" max="7" width="12.28515625" style="44" bestFit="1" customWidth="1"/>
    <col min="8" max="8" width="12.140625" style="44" bestFit="1" customWidth="1"/>
    <col min="9" max="10" width="12.85546875" style="44" bestFit="1" customWidth="1"/>
    <col min="11" max="11" width="12.140625" style="44" bestFit="1" customWidth="1"/>
    <col min="12" max="12" width="12.85546875" style="44" bestFit="1" customWidth="1"/>
    <col min="13" max="13" width="12.140625" style="44" bestFit="1" customWidth="1"/>
    <col min="14" max="14" width="12.85546875" style="44" bestFit="1" customWidth="1"/>
    <col min="15" max="15" width="11.140625" style="44" bestFit="1" customWidth="1"/>
    <col min="16" max="16" width="12.85546875" style="44" bestFit="1" customWidth="1"/>
    <col min="17" max="17" width="12.140625" style="44" bestFit="1" customWidth="1"/>
    <col min="18" max="18" width="13.42578125" style="44" bestFit="1" customWidth="1"/>
    <col min="19" max="19" width="12.140625" style="44" bestFit="1" customWidth="1"/>
    <col min="20" max="20" width="12.42578125" style="44" bestFit="1" customWidth="1"/>
    <col min="21" max="21" width="12.140625" style="44" bestFit="1" customWidth="1"/>
    <col min="22" max="22" width="17.85546875" style="44" customWidth="1"/>
    <col min="23" max="23" width="7.42578125" style="69" bestFit="1" customWidth="1"/>
    <col min="24" max="24" width="14.7109375" style="44" customWidth="1"/>
    <col min="25" max="25" width="14.42578125" style="44" customWidth="1"/>
    <col min="26" max="26" width="15.28515625" style="20" bestFit="1" customWidth="1"/>
    <col min="27" max="27" width="15.140625" style="20" bestFit="1" customWidth="1"/>
    <col min="28" max="29" width="11.140625" style="20" bestFit="1" customWidth="1"/>
    <col min="30" max="30" width="12.140625" style="20" bestFit="1" customWidth="1"/>
    <col min="31" max="31" width="10.85546875" style="20" bestFit="1" customWidth="1"/>
    <col min="32" max="32" width="11.85546875" style="20" bestFit="1" customWidth="1"/>
    <col min="33" max="33" width="14.28515625" style="20" bestFit="1" customWidth="1"/>
    <col min="34" max="34" width="8.42578125" style="65" customWidth="1"/>
    <col min="35" max="35" width="7.7109375" style="65" customWidth="1"/>
    <col min="36" max="36" width="17.140625" style="42" customWidth="1"/>
    <col min="37" max="37" width="9.42578125" style="46" bestFit="1" customWidth="1"/>
    <col min="38" max="38" width="7.140625" style="46" bestFit="1" customWidth="1"/>
    <col min="39" max="39" width="10" style="46" bestFit="1" customWidth="1"/>
    <col min="40" max="40" width="11.85546875" style="46" bestFit="1" customWidth="1"/>
    <col min="41" max="16384" width="9.140625" style="20"/>
  </cols>
  <sheetData>
    <row r="1" spans="1:40" s="22" customFormat="1" x14ac:dyDescent="0.25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7" t="s">
        <v>2</v>
      </c>
      <c r="G1" s="67" t="s">
        <v>3</v>
      </c>
      <c r="H1" s="67" t="s">
        <v>4</v>
      </c>
      <c r="I1" s="67" t="s">
        <v>5</v>
      </c>
      <c r="J1" s="67" t="s">
        <v>6</v>
      </c>
      <c r="K1" s="67" t="s">
        <v>7</v>
      </c>
      <c r="L1" s="67" t="s">
        <v>8</v>
      </c>
      <c r="M1" s="67" t="s">
        <v>9</v>
      </c>
      <c r="N1" s="67" t="s">
        <v>10</v>
      </c>
      <c r="O1" s="67" t="s">
        <v>11</v>
      </c>
      <c r="P1" s="67" t="s">
        <v>12</v>
      </c>
      <c r="Q1" s="67" t="s">
        <v>13</v>
      </c>
      <c r="R1" s="67" t="s">
        <v>14</v>
      </c>
      <c r="S1" s="67" t="s">
        <v>15</v>
      </c>
      <c r="T1" s="67" t="s">
        <v>16</v>
      </c>
      <c r="U1" s="67" t="s">
        <v>17</v>
      </c>
      <c r="V1" s="67" t="s">
        <v>18</v>
      </c>
      <c r="W1" s="68" t="s">
        <v>19</v>
      </c>
      <c r="X1" s="67" t="s">
        <v>20</v>
      </c>
      <c r="Y1" s="67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4" t="s">
        <v>72</v>
      </c>
      <c r="AI1" s="64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5">
      <c r="A2" s="61" t="s">
        <v>96</v>
      </c>
      <c r="B2" s="60"/>
      <c r="C2" s="62"/>
      <c r="D2" s="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  <c r="X2" s="67"/>
      <c r="Y2" s="67"/>
      <c r="Z2" s="75"/>
      <c r="AA2" s="75"/>
      <c r="AB2" s="44"/>
      <c r="AC2" s="44"/>
      <c r="AD2" s="44"/>
      <c r="AE2" s="44"/>
      <c r="AF2" s="78"/>
      <c r="AG2" s="78"/>
      <c r="AH2" s="64"/>
      <c r="AI2" s="64"/>
      <c r="AJ2" s="57"/>
      <c r="AK2" s="20"/>
      <c r="AL2" s="20"/>
      <c r="AM2" s="20"/>
      <c r="AN2" s="20"/>
    </row>
    <row r="3" spans="1:40" s="91" customFormat="1" x14ac:dyDescent="0.25">
      <c r="A3" s="79"/>
      <c r="B3" s="80"/>
      <c r="C3" s="81"/>
      <c r="D3" s="82"/>
      <c r="E3" s="79" t="s">
        <v>96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4"/>
      <c r="X3" s="83"/>
      <c r="Y3" s="83"/>
      <c r="Z3" s="85"/>
      <c r="AA3" s="85"/>
      <c r="AB3" s="86"/>
      <c r="AC3" s="86"/>
      <c r="AD3" s="86"/>
      <c r="AE3" s="86"/>
      <c r="AF3" s="87"/>
      <c r="AG3" s="87"/>
      <c r="AH3" s="88"/>
      <c r="AI3" s="88"/>
      <c r="AJ3" s="89"/>
      <c r="AK3" s="90"/>
      <c r="AL3" s="90"/>
      <c r="AM3" s="90"/>
      <c r="AN3" s="90"/>
    </row>
    <row r="4" spans="1:40" s="91" customFormat="1" x14ac:dyDescent="0.25">
      <c r="A4" s="79"/>
      <c r="B4" s="80"/>
      <c r="C4" s="81"/>
      <c r="D4" s="82"/>
      <c r="E4" s="79" t="s">
        <v>177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4"/>
      <c r="X4" s="83"/>
      <c r="Y4" s="83"/>
      <c r="Z4" s="85"/>
      <c r="AA4" s="85"/>
      <c r="AB4" s="86"/>
      <c r="AC4" s="86"/>
      <c r="AD4" s="86"/>
      <c r="AE4" s="86"/>
      <c r="AF4" s="87"/>
      <c r="AG4" s="87"/>
      <c r="AH4" s="88"/>
      <c r="AI4" s="88"/>
      <c r="AJ4" s="89"/>
      <c r="AK4" s="90"/>
      <c r="AL4" s="90"/>
      <c r="AM4" s="90"/>
      <c r="AN4" s="90"/>
    </row>
    <row r="5" spans="1:40" s="91" customFormat="1" x14ac:dyDescent="0.25">
      <c r="A5" s="79"/>
      <c r="B5" s="80"/>
      <c r="C5" s="81"/>
      <c r="D5" s="82"/>
      <c r="E5" s="79" t="s">
        <v>160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4"/>
      <c r="X5" s="83"/>
      <c r="Y5" s="83"/>
      <c r="Z5" s="85"/>
      <c r="AA5" s="85"/>
      <c r="AB5" s="86"/>
      <c r="AC5" s="86"/>
      <c r="AD5" s="86"/>
      <c r="AE5" s="86"/>
      <c r="AF5" s="87"/>
      <c r="AG5" s="87"/>
      <c r="AH5" s="88"/>
      <c r="AI5" s="88"/>
      <c r="AJ5" s="89"/>
      <c r="AK5" s="90"/>
      <c r="AL5" s="90"/>
      <c r="AM5" s="90"/>
      <c r="AN5" s="90"/>
    </row>
    <row r="6" spans="1:40" customFormat="1" x14ac:dyDescent="0.25">
      <c r="A6">
        <v>5555</v>
      </c>
      <c r="B6" t="s">
        <v>168</v>
      </c>
      <c r="C6" t="s">
        <v>61</v>
      </c>
      <c r="D6" t="s">
        <v>65</v>
      </c>
      <c r="E6" t="s">
        <v>178</v>
      </c>
      <c r="F6">
        <v>-3.62134744374996</v>
      </c>
      <c r="G6">
        <v>-3.6279207409848802</v>
      </c>
      <c r="H6">
        <v>4.3037175864518397E-3</v>
      </c>
      <c r="I6">
        <v>-6.8306402011804597</v>
      </c>
      <c r="J6">
        <v>-6.8540759220346104</v>
      </c>
      <c r="K6">
        <v>2.49749624160587E-3</v>
      </c>
      <c r="L6">
        <v>-8.9686541506020408E-3</v>
      </c>
      <c r="M6">
        <v>3.9462404367682597E-3</v>
      </c>
      <c r="N6">
        <v>-13.779419423686001</v>
      </c>
      <c r="O6">
        <v>4.2598412218669904E-3</v>
      </c>
      <c r="P6">
        <v>-26.590846026835699</v>
      </c>
      <c r="Q6">
        <v>2.44780578418582E-3</v>
      </c>
      <c r="R6">
        <v>-18.280827032171899</v>
      </c>
      <c r="S6">
        <v>0.123525332361286</v>
      </c>
      <c r="T6">
        <v>657.58181029397304</v>
      </c>
      <c r="U6">
        <v>1.2853302599662799</v>
      </c>
      <c r="V6" s="14">
        <v>45727.585277777776</v>
      </c>
      <c r="W6">
        <v>2.5</v>
      </c>
      <c r="X6">
        <v>2.4830101604795901E-2</v>
      </c>
      <c r="Y6">
        <v>6.8024722251404005E-2</v>
      </c>
      <c r="Z6" s="44">
        <f>((((N6/1000)+1)/(([1]SMOW!$Z$4/1000)+1))-1)*1000</f>
        <v>-3.4791531295591538</v>
      </c>
      <c r="AA6" s="44">
        <f>((((P6/1000)+1)/(([1]SMOW!$AA$4/1000)+1))-1)*1000</f>
        <v>-6.6205018393481474</v>
      </c>
      <c r="AB6" s="44">
        <f>Z6*[1]SMOW!$AN$6</f>
        <v>-3.5870600571035611</v>
      </c>
      <c r="AC6" s="44">
        <f>AA6*[1]SMOW!$AN$12</f>
        <v>-6.8179219151281254</v>
      </c>
      <c r="AD6" s="44">
        <f t="shared" ref="AD6:AE10" si="0">LN((AB6/1000)+1)*1000</f>
        <v>-3.5935089834396146</v>
      </c>
      <c r="AE6" s="44">
        <f t="shared" si="0"/>
        <v>-6.841270129465717</v>
      </c>
      <c r="AF6" s="44">
        <f>(AD6-[1]SMOW!AN$14*AE6)</f>
        <v>1.8681644918284057E-2</v>
      </c>
      <c r="AG6" s="45">
        <f t="shared" ref="AG6" si="1">AF6*1000</f>
        <v>18.681644918284057</v>
      </c>
      <c r="AK6">
        <v>32</v>
      </c>
      <c r="AL6">
        <v>0</v>
      </c>
      <c r="AM6">
        <v>0</v>
      </c>
      <c r="AN6">
        <v>0</v>
      </c>
    </row>
    <row r="7" spans="1:40" customFormat="1" x14ac:dyDescent="0.25">
      <c r="A7">
        <v>5556</v>
      </c>
      <c r="B7" t="s">
        <v>169</v>
      </c>
      <c r="C7" t="s">
        <v>61</v>
      </c>
      <c r="D7" t="s">
        <v>65</v>
      </c>
      <c r="E7" t="s">
        <v>179</v>
      </c>
      <c r="F7">
        <v>-3.5934417388617899</v>
      </c>
      <c r="G7">
        <v>-3.5999140523755502</v>
      </c>
      <c r="H7">
        <v>4.4719425860105999E-3</v>
      </c>
      <c r="I7">
        <v>-6.7639223522782101</v>
      </c>
      <c r="J7">
        <v>-6.7869013999550898</v>
      </c>
      <c r="K7">
        <v>1.54991173555181E-3</v>
      </c>
      <c r="L7">
        <v>-1.64301131992628E-2</v>
      </c>
      <c r="M7">
        <v>4.5145531248363697E-3</v>
      </c>
      <c r="N7">
        <v>-13.751798217224399</v>
      </c>
      <c r="O7">
        <v>4.4263511689706303E-3</v>
      </c>
      <c r="P7">
        <v>-26.525455603526598</v>
      </c>
      <c r="Q7">
        <v>1.51907452274095E-3</v>
      </c>
      <c r="R7">
        <v>-24.773805089309999</v>
      </c>
      <c r="S7">
        <v>0.16506628304917301</v>
      </c>
      <c r="T7">
        <v>374.31290099305397</v>
      </c>
      <c r="U7">
        <v>0.599867918874462</v>
      </c>
      <c r="V7" s="14">
        <v>45728.574699074074</v>
      </c>
      <c r="W7">
        <v>2.5</v>
      </c>
      <c r="X7">
        <v>2.88639105262684E-2</v>
      </c>
      <c r="Y7">
        <v>2.1058446737009399E-2</v>
      </c>
      <c r="Z7" s="44">
        <f>((((N7/1000)+1)/(([1]SMOW!$Z$4/1000)+1))-1)*1000</f>
        <v>-3.4512434422165894</v>
      </c>
      <c r="AA7" s="44">
        <f>((((P7/1000)+1)/(([1]SMOW!$AA$4/1000)+1))-1)*1000</f>
        <v>-6.5537698740423256</v>
      </c>
      <c r="AB7" s="44">
        <f>Z7*[1]SMOW!$AN$6</f>
        <v>-3.5582847428403896</v>
      </c>
      <c r="AC7" s="44">
        <f>AA7*[1]SMOW!$AN$12</f>
        <v>-6.7492000357693653</v>
      </c>
      <c r="AD7" s="44">
        <f t="shared" si="0"/>
        <v>-3.5646304957987152</v>
      </c>
      <c r="AE7" s="44">
        <f t="shared" si="0"/>
        <v>-6.7720788870678366</v>
      </c>
      <c r="AF7" s="44">
        <f>(AD7-[1]SMOW!AN$14*AE7)</f>
        <v>1.1027156573102825E-2</v>
      </c>
      <c r="AG7" s="45">
        <f t="shared" ref="AG7" si="2">AF7*1000</f>
        <v>11.027156573102825</v>
      </c>
      <c r="AK7">
        <v>32</v>
      </c>
      <c r="AL7">
        <v>1</v>
      </c>
      <c r="AM7">
        <v>0</v>
      </c>
      <c r="AN7">
        <v>0</v>
      </c>
    </row>
    <row r="8" spans="1:40" customFormat="1" x14ac:dyDescent="0.25">
      <c r="A8">
        <v>5557</v>
      </c>
      <c r="B8" t="s">
        <v>169</v>
      </c>
      <c r="C8" t="s">
        <v>61</v>
      </c>
      <c r="D8" t="s">
        <v>65</v>
      </c>
      <c r="E8" t="s">
        <v>180</v>
      </c>
      <c r="F8">
        <v>-3.5877413232352602</v>
      </c>
      <c r="G8">
        <v>-3.5941929982238201</v>
      </c>
      <c r="H8">
        <v>3.88131435175208E-3</v>
      </c>
      <c r="I8">
        <v>-6.7534260414175202</v>
      </c>
      <c r="J8">
        <v>-6.7763336455040202</v>
      </c>
      <c r="K8">
        <v>1.1852872427340201E-3</v>
      </c>
      <c r="L8">
        <v>-1.6288833397699699E-2</v>
      </c>
      <c r="M8">
        <v>3.7570477126092402E-3</v>
      </c>
      <c r="N8">
        <v>-13.746155917287201</v>
      </c>
      <c r="O8">
        <v>3.8417443845903902E-3</v>
      </c>
      <c r="P8">
        <v>-26.515168128410799</v>
      </c>
      <c r="Q8">
        <v>1.1617046385708201E-3</v>
      </c>
      <c r="R8">
        <v>-26.3029022403251</v>
      </c>
      <c r="S8">
        <v>0.10951054445992101</v>
      </c>
      <c r="T8">
        <v>373.24622466887502</v>
      </c>
      <c r="U8">
        <v>0.28922613442692602</v>
      </c>
      <c r="V8" s="14">
        <v>45728.667581018519</v>
      </c>
      <c r="W8">
        <v>2.5</v>
      </c>
      <c r="X8">
        <v>3.8091533883135198E-4</v>
      </c>
      <c r="Y8">
        <v>1.17089818873583E-3</v>
      </c>
      <c r="Z8" s="44">
        <f>((((N8/1000)+1)/(([1]SMOW!$Z$4/1000)+1))-1)*1000</f>
        <v>-3.4455422130773572</v>
      </c>
      <c r="AA8" s="44">
        <f>((((P8/1000)+1)/(([1]SMOW!$AA$4/1000)+1))-1)*1000</f>
        <v>-6.5432713423342337</v>
      </c>
      <c r="AB8" s="44">
        <f>Z8*[1]SMOW!$AN$6</f>
        <v>-3.5524066884518133</v>
      </c>
      <c r="AC8" s="44">
        <f>AA8*[1]SMOW!$AN$12</f>
        <v>-6.7383884430614156</v>
      </c>
      <c r="AD8" s="44">
        <f t="shared" si="0"/>
        <v>-3.55873146832809</v>
      </c>
      <c r="AE8" s="44">
        <f t="shared" si="0"/>
        <v>-6.7611938881668525</v>
      </c>
      <c r="AF8" s="44">
        <f>(AD8-[1]SMOW!AN$14*AE8)</f>
        <v>1.1178904624008279E-2</v>
      </c>
      <c r="AG8" s="45">
        <f t="shared" ref="AG8" si="3">AF8*1000</f>
        <v>11.178904624008279</v>
      </c>
      <c r="AH8" s="65"/>
      <c r="AI8" s="65"/>
      <c r="AK8">
        <v>32</v>
      </c>
      <c r="AL8">
        <v>0</v>
      </c>
      <c r="AM8">
        <v>0</v>
      </c>
      <c r="AN8">
        <v>0</v>
      </c>
    </row>
    <row r="9" spans="1:40" customFormat="1" x14ac:dyDescent="0.25">
      <c r="A9">
        <v>5558</v>
      </c>
      <c r="B9" t="s">
        <v>169</v>
      </c>
      <c r="C9" t="s">
        <v>61</v>
      </c>
      <c r="D9" t="s">
        <v>65</v>
      </c>
      <c r="E9" t="s">
        <v>181</v>
      </c>
      <c r="F9">
        <v>-3.5478822558123202</v>
      </c>
      <c r="G9">
        <v>-3.5541912421478199</v>
      </c>
      <c r="H9">
        <v>4.1833957944794904E-3</v>
      </c>
      <c r="I9">
        <v>-6.6704558155616898</v>
      </c>
      <c r="J9">
        <v>-6.6928029137682898</v>
      </c>
      <c r="K9">
        <v>3.0661654729108598E-3</v>
      </c>
      <c r="L9">
        <v>-2.03913036781584E-2</v>
      </c>
      <c r="M9">
        <v>4.22346221641325E-3</v>
      </c>
      <c r="N9">
        <v>-13.706703212721299</v>
      </c>
      <c r="O9">
        <v>4.1407461095511701E-3</v>
      </c>
      <c r="P9">
        <v>-26.433848687211299</v>
      </c>
      <c r="Q9">
        <v>3.0051607104875501E-3</v>
      </c>
      <c r="R9">
        <v>-27.256194778131601</v>
      </c>
      <c r="S9">
        <v>0.16849609081946501</v>
      </c>
      <c r="T9">
        <v>366.283529202274</v>
      </c>
      <c r="U9">
        <v>0.45181951116411501</v>
      </c>
      <c r="V9" s="14">
        <v>45729.476307870369</v>
      </c>
      <c r="W9">
        <v>2.5</v>
      </c>
      <c r="X9">
        <v>3.6628473592254601E-2</v>
      </c>
      <c r="Y9">
        <v>0.15141284089010701</v>
      </c>
      <c r="Z9" s="44">
        <f>((((N9/1000)+1)/(([1]SMOW!$Z$4/1000)+1))-1)*1000</f>
        <v>-3.4056774573222315</v>
      </c>
      <c r="AA9" s="44">
        <f>((((P9/1000)+1)/(([1]SMOW!$AA$4/1000)+1))-1)*1000</f>
        <v>-6.4602835613382092</v>
      </c>
      <c r="AB9" s="44">
        <f>Z9*[1]SMOW!$AN$6</f>
        <v>-3.5113055159163231</v>
      </c>
      <c r="AC9" s="44">
        <f>AA9*[1]SMOW!$AN$12</f>
        <v>-6.6529260076644707</v>
      </c>
      <c r="AD9" s="44">
        <f t="shared" si="0"/>
        <v>-3.5174846178461632</v>
      </c>
      <c r="AE9" s="44">
        <f t="shared" si="0"/>
        <v>-6.675155368279813</v>
      </c>
      <c r="AF9" s="44">
        <f>(AD9-[1]SMOW!AN$14*AE9)</f>
        <v>6.9974166055781772E-3</v>
      </c>
      <c r="AG9" s="45">
        <f t="shared" ref="AG9" si="4">AF9*1000</f>
        <v>6.9974166055781772</v>
      </c>
      <c r="AH9" s="2">
        <f>AVERAGE(AG6:AG9)</f>
        <v>11.971280680243336</v>
      </c>
      <c r="AI9">
        <f>STDEV(AG6:AG9)</f>
        <v>4.8746809189456668</v>
      </c>
      <c r="AK9">
        <v>32</v>
      </c>
      <c r="AL9">
        <v>0</v>
      </c>
      <c r="AM9">
        <v>0</v>
      </c>
      <c r="AN9">
        <v>0</v>
      </c>
    </row>
    <row r="10" spans="1:40" customFormat="1" x14ac:dyDescent="0.25">
      <c r="A10">
        <v>5559</v>
      </c>
      <c r="B10" t="s">
        <v>169</v>
      </c>
      <c r="C10" t="s">
        <v>61</v>
      </c>
      <c r="D10" t="s">
        <v>22</v>
      </c>
      <c r="E10" t="s">
        <v>182</v>
      </c>
      <c r="F10">
        <v>-0.15193120208497901</v>
      </c>
      <c r="G10">
        <v>-0.15194308042568699</v>
      </c>
      <c r="H10">
        <v>4.14806244957849E-3</v>
      </c>
      <c r="I10">
        <v>-0.23699259453562299</v>
      </c>
      <c r="J10">
        <v>-0.23702071583346199</v>
      </c>
      <c r="K10">
        <v>1.32236987245382E-3</v>
      </c>
      <c r="L10">
        <v>-2.6796142465619101E-2</v>
      </c>
      <c r="M10">
        <v>4.2153365176415903E-3</v>
      </c>
      <c r="N10">
        <v>-10.345373851415401</v>
      </c>
      <c r="O10">
        <v>4.1057729878052401E-3</v>
      </c>
      <c r="P10">
        <v>-20.128386351598198</v>
      </c>
      <c r="Q10">
        <v>1.2960598573486201E-3</v>
      </c>
      <c r="R10">
        <v>-22.590878973448</v>
      </c>
      <c r="S10">
        <v>0.12176234323096401</v>
      </c>
      <c r="T10">
        <v>324.00211207343602</v>
      </c>
      <c r="U10">
        <v>0.13852961068061201</v>
      </c>
      <c r="V10" s="14">
        <v>45729.578182870369</v>
      </c>
      <c r="W10">
        <v>2.5</v>
      </c>
      <c r="X10">
        <v>2.2315176046990699E-2</v>
      </c>
      <c r="Y10">
        <v>2.6840802981717801E-2</v>
      </c>
      <c r="Z10" s="44">
        <f>((((N10/1000)+1)/(([1]SMOW!$Z$4/1000)+1))-1)*1000</f>
        <v>-9.2417636140540438E-3</v>
      </c>
      <c r="AA10" s="44">
        <f>((((P10/1000)+1)/(([1]SMOW!$AA$4/1000)+1))-1)*1000</f>
        <v>-2.5459124917359688E-2</v>
      </c>
      <c r="AB10" s="44">
        <f>Z10*[1]SMOW!$AN$6</f>
        <v>-9.5283995508892334E-3</v>
      </c>
      <c r="AC10" s="44">
        <f>AA10*[1]SMOW!$AN$12</f>
        <v>-2.6218303374286444E-2</v>
      </c>
      <c r="AD10" s="44">
        <f t="shared" si="0"/>
        <v>-9.5284449464161335E-3</v>
      </c>
      <c r="AE10" s="44">
        <f t="shared" si="0"/>
        <v>-2.6218647079960432E-2</v>
      </c>
      <c r="AF10" s="44">
        <f>(AD10-[1]SMOW!AN$14*AE10)</f>
        <v>4.3150007118029753E-3</v>
      </c>
      <c r="AG10" s="45">
        <f t="shared" ref="AG10:AG11" si="5">AF10*1000</f>
        <v>4.3150007118029752</v>
      </c>
      <c r="AK10">
        <v>32</v>
      </c>
      <c r="AL10">
        <v>2</v>
      </c>
      <c r="AM10">
        <v>0</v>
      </c>
      <c r="AN10">
        <v>0</v>
      </c>
    </row>
    <row r="11" spans="1:40" customFormat="1" x14ac:dyDescent="0.25">
      <c r="A11">
        <v>5560</v>
      </c>
      <c r="B11" t="s">
        <v>169</v>
      </c>
      <c r="C11" t="s">
        <v>61</v>
      </c>
      <c r="D11" t="s">
        <v>22</v>
      </c>
      <c r="E11" t="s">
        <v>183</v>
      </c>
      <c r="F11">
        <v>-0.19238119763967401</v>
      </c>
      <c r="G11">
        <v>-0.192399912339423</v>
      </c>
      <c r="H11">
        <v>3.2579927706388998E-3</v>
      </c>
      <c r="I11">
        <v>-0.315470533475948</v>
      </c>
      <c r="J11">
        <v>-0.31552032642002698</v>
      </c>
      <c r="K11">
        <v>1.0532931626912E-3</v>
      </c>
      <c r="L11">
        <v>-2.5805179989648399E-2</v>
      </c>
      <c r="M11">
        <v>3.0697467849876898E-3</v>
      </c>
      <c r="N11">
        <v>-10.385411459605701</v>
      </c>
      <c r="O11">
        <v>3.2247775617546301E-3</v>
      </c>
      <c r="P11">
        <v>-20.2053028849122</v>
      </c>
      <c r="Q11">
        <v>1.0323367271297601E-3</v>
      </c>
      <c r="R11">
        <v>-23.859292774663999</v>
      </c>
      <c r="S11">
        <v>0.14276667533788501</v>
      </c>
      <c r="T11">
        <v>440.94346484083798</v>
      </c>
      <c r="U11">
        <v>0.28684315744319799</v>
      </c>
      <c r="V11" s="14">
        <v>45729.656898148147</v>
      </c>
      <c r="W11">
        <v>2.5</v>
      </c>
      <c r="X11">
        <v>5.9462595364631499E-2</v>
      </c>
      <c r="Y11">
        <v>5.5490786354769103E-2</v>
      </c>
      <c r="Z11" s="44">
        <f>((((N11/1000)+1)/(([1]SMOW!$Z$4/1000)+1))-1)*1000</f>
        <v>-4.9697531832926245E-2</v>
      </c>
      <c r="AA11" s="44">
        <f>((((P11/1000)+1)/(([1]SMOW!$AA$4/1000)+1))-1)*1000</f>
        <v>-0.10395366850357579</v>
      </c>
      <c r="AB11" s="44">
        <f>Z11*[1]SMOW!$AN$6</f>
        <v>-5.1238914970411477E-2</v>
      </c>
      <c r="AC11" s="44">
        <f>AA11*[1]SMOW!$AN$12</f>
        <v>-0.10705351525410602</v>
      </c>
      <c r="AD11" s="44">
        <f t="shared" ref="AD11" si="6">LN((AB11/1000)+1)*1000</f>
        <v>-5.1240227728432973E-2</v>
      </c>
      <c r="AE11" s="44">
        <f t="shared" ref="AE11" si="7">LN((AC11/1000)+1)*1000</f>
        <v>-0.10705924589064288</v>
      </c>
      <c r="AF11" s="44">
        <f>(AD11-[1]SMOW!AN$14*AE11)</f>
        <v>5.2870541018264702E-3</v>
      </c>
      <c r="AG11" s="45">
        <f t="shared" si="5"/>
        <v>5.2870541018264703</v>
      </c>
      <c r="AK11">
        <v>32</v>
      </c>
      <c r="AL11">
        <v>0</v>
      </c>
      <c r="AM11">
        <v>0</v>
      </c>
      <c r="AN11">
        <v>0</v>
      </c>
    </row>
    <row r="12" spans="1:40" customFormat="1" x14ac:dyDescent="0.25">
      <c r="A12">
        <v>5561</v>
      </c>
      <c r="B12" t="s">
        <v>169</v>
      </c>
      <c r="C12" t="s">
        <v>61</v>
      </c>
      <c r="D12" t="s">
        <v>22</v>
      </c>
      <c r="E12" t="s">
        <v>184</v>
      </c>
      <c r="F12">
        <v>-0.23435803187163401</v>
      </c>
      <c r="G12">
        <v>-0.23438573667646501</v>
      </c>
      <c r="H12">
        <v>3.5434057956509799E-3</v>
      </c>
      <c r="I12">
        <v>-0.36998314254550102</v>
      </c>
      <c r="J12">
        <v>-0.37005163742650898</v>
      </c>
      <c r="K12">
        <v>1.3417601917821401E-3</v>
      </c>
      <c r="L12">
        <v>-3.89984721152681E-2</v>
      </c>
      <c r="M12">
        <v>3.6628092528063799E-3</v>
      </c>
      <c r="N12">
        <v>-10.426960340365801</v>
      </c>
      <c r="O12">
        <v>3.5072808033760898E-3</v>
      </c>
      <c r="P12">
        <v>-20.258730905170498</v>
      </c>
      <c r="Q12">
        <v>1.3150643847698201E-3</v>
      </c>
      <c r="R12">
        <v>-24.449786813274699</v>
      </c>
      <c r="S12">
        <v>0.13661995803220001</v>
      </c>
      <c r="T12">
        <v>358.03460267465698</v>
      </c>
      <c r="U12">
        <v>0.166627708253903</v>
      </c>
      <c r="V12" s="14">
        <v>45729.740104166667</v>
      </c>
      <c r="W12">
        <v>2.5</v>
      </c>
      <c r="X12">
        <v>4.2952741568219301E-2</v>
      </c>
      <c r="Y12">
        <v>0.15405721265237701</v>
      </c>
      <c r="Z12" s="44">
        <f>((((N12/1000)+1)/(([1]SMOW!$Z$4/1000)+1))-1)*1000</f>
        <v>-9.1680356625878368E-2</v>
      </c>
      <c r="AA12" s="44">
        <f>((((P12/1000)+1)/(([1]SMOW!$AA$4/1000)+1))-1)*1000</f>
        <v>-0.15847781154787466</v>
      </c>
      <c r="AB12" s="44">
        <f>Z12*[1]SMOW!$AN$6</f>
        <v>-9.452384905960394E-2</v>
      </c>
      <c r="AC12" s="44">
        <f>AA12*[1]SMOW!$AN$12</f>
        <v>-0.1632035411563581</v>
      </c>
      <c r="AD12" s="44">
        <f t="shared" ref="AD12:AD16" si="8">LN((AB12/1000)+1)*1000</f>
        <v>-9.4528316720169814E-2</v>
      </c>
      <c r="AE12" s="44">
        <f t="shared" ref="AE12:AE16" si="9">LN((AC12/1000)+1)*1000</f>
        <v>-0.16321686030349547</v>
      </c>
      <c r="AF12" s="44">
        <f>(AD12-[1]SMOW!AN$14*AE12)</f>
        <v>-8.3498144799241947E-3</v>
      </c>
      <c r="AG12" s="45">
        <f t="shared" ref="AG12:AG16" si="10">AF12*1000</f>
        <v>-8.3498144799241949</v>
      </c>
      <c r="AH12" s="65"/>
      <c r="AI12" s="65"/>
      <c r="AK12">
        <v>32</v>
      </c>
      <c r="AL12">
        <v>0</v>
      </c>
      <c r="AM12">
        <v>0</v>
      </c>
      <c r="AN12">
        <v>0</v>
      </c>
    </row>
    <row r="13" spans="1:40" customFormat="1" x14ac:dyDescent="0.25">
      <c r="A13">
        <v>5562</v>
      </c>
      <c r="B13" t="s">
        <v>169</v>
      </c>
      <c r="C13" t="s">
        <v>61</v>
      </c>
      <c r="D13" t="s">
        <v>22</v>
      </c>
      <c r="E13" t="s">
        <v>185</v>
      </c>
      <c r="F13">
        <v>-0.281648485173427</v>
      </c>
      <c r="G13">
        <v>-0.281688433691891</v>
      </c>
      <c r="H13">
        <v>3.77562425689504E-3</v>
      </c>
      <c r="I13">
        <v>-0.48606825488590499</v>
      </c>
      <c r="J13">
        <v>-0.48618656011465899</v>
      </c>
      <c r="K13">
        <v>2.6372689351753702E-3</v>
      </c>
      <c r="L13">
        <v>-2.4981929951351099E-2</v>
      </c>
      <c r="M13">
        <v>3.9278689072203199E-3</v>
      </c>
      <c r="N13">
        <v>-10.473768667894101</v>
      </c>
      <c r="O13">
        <v>3.7371317993609098E-3</v>
      </c>
      <c r="P13">
        <v>-20.372506375463999</v>
      </c>
      <c r="Q13">
        <v>2.58479754501208E-3</v>
      </c>
      <c r="R13">
        <v>-25.112011252149301</v>
      </c>
      <c r="S13">
        <v>0.124360792635405</v>
      </c>
      <c r="T13">
        <v>543.56280879404699</v>
      </c>
      <c r="U13">
        <v>0.45815792868437</v>
      </c>
      <c r="V13" s="14">
        <v>45730.438715277778</v>
      </c>
      <c r="W13">
        <v>2.5</v>
      </c>
      <c r="X13">
        <v>1.3866517788359101E-3</v>
      </c>
      <c r="Y13">
        <v>7.4254686214309299E-4</v>
      </c>
      <c r="Z13" s="44">
        <f>((((N13/1000)+1)/(([1]SMOW!$Z$4/1000)+1))-1)*1000</f>
        <v>-0.1389775588012121</v>
      </c>
      <c r="AA13" s="44">
        <f>((((P13/1000)+1)/(([1]SMOW!$AA$4/1000)+1))-1)*1000</f>
        <v>-0.27458748559583412</v>
      </c>
      <c r="AB13" s="44">
        <f>Z13*[1]SMOW!$AN$6</f>
        <v>-0.14328798746284482</v>
      </c>
      <c r="AC13" s="44">
        <f>AA13*[1]SMOW!$AN$12</f>
        <v>-0.28277554800107024</v>
      </c>
      <c r="AD13" s="44">
        <f t="shared" si="8"/>
        <v>-0.14329825416729877</v>
      </c>
      <c r="AE13" s="44">
        <f t="shared" si="9"/>
        <v>-0.28281553654501923</v>
      </c>
      <c r="AF13" s="44">
        <f>(AD13-[1]SMOW!AN$14*AE13)</f>
        <v>6.0283491284713886E-3</v>
      </c>
      <c r="AG13" s="45">
        <f t="shared" si="10"/>
        <v>6.0283491284713886</v>
      </c>
      <c r="AH13" s="2">
        <f>AVERAGE(AG10:AG13)</f>
        <v>1.8201473655441598</v>
      </c>
      <c r="AI13">
        <f>STDEV(AG10:AG13)</f>
        <v>6.8161773635277516</v>
      </c>
      <c r="AK13">
        <v>32</v>
      </c>
      <c r="AL13">
        <v>0</v>
      </c>
      <c r="AM13">
        <v>0</v>
      </c>
      <c r="AN13">
        <v>0</v>
      </c>
    </row>
    <row r="14" spans="1:40" customFormat="1" x14ac:dyDescent="0.25">
      <c r="A14">
        <v>5563</v>
      </c>
      <c r="B14" t="s">
        <v>169</v>
      </c>
      <c r="C14" t="s">
        <v>61</v>
      </c>
      <c r="D14" t="s">
        <v>22</v>
      </c>
      <c r="E14" t="s">
        <v>186</v>
      </c>
      <c r="F14">
        <v>-0.55449211257577602</v>
      </c>
      <c r="G14">
        <v>-0.55464630928522296</v>
      </c>
      <c r="H14">
        <v>4.9028819939296898E-3</v>
      </c>
      <c r="I14">
        <v>-1.9052610049977801</v>
      </c>
      <c r="J14">
        <v>-1.9070791109884799</v>
      </c>
      <c r="K14">
        <v>6.7935557071956204E-3</v>
      </c>
      <c r="L14">
        <v>0.45229146131669301</v>
      </c>
      <c r="M14">
        <v>3.8803726422393901E-3</v>
      </c>
      <c r="N14">
        <v>-10.7392828239007</v>
      </c>
      <c r="O14">
        <v>9.9327632769578792E-3</v>
      </c>
      <c r="P14">
        <v>-21.763462711945301</v>
      </c>
      <c r="Q14">
        <v>6.6583903824340698E-3</v>
      </c>
      <c r="R14">
        <v>-31.2834925162235</v>
      </c>
      <c r="S14">
        <v>0.15535247690738599</v>
      </c>
      <c r="T14">
        <v>458.76545671962202</v>
      </c>
      <c r="U14">
        <v>0.159977404358255</v>
      </c>
      <c r="V14" s="14">
        <v>45730.515439814815</v>
      </c>
      <c r="W14">
        <v>2.5</v>
      </c>
      <c r="X14">
        <v>0.94717421429789295</v>
      </c>
      <c r="Y14">
        <v>0.94424475030550703</v>
      </c>
      <c r="Z14" s="96">
        <f>((((N14/1000)+1)/(([1]SMOW!$Z$4/1000)+1))-1)*1000</f>
        <v>-0.4072647927233497</v>
      </c>
      <c r="AA14" s="96">
        <f>((((P14/1000)+1)/(([1]SMOW!$AA$4/1000)+1))-1)*1000</f>
        <v>-1.6940805136378412</v>
      </c>
      <c r="AB14" s="96">
        <f>Z14*[1]SMOW!$AN$6</f>
        <v>-0.41989622653590947</v>
      </c>
      <c r="AC14" s="96">
        <f>AA14*[1]SMOW!$AN$12</f>
        <v>-1.7445971529342812</v>
      </c>
      <c r="AD14" s="96">
        <f t="shared" si="8"/>
        <v>-0.41998440764193445</v>
      </c>
      <c r="AE14" s="96">
        <f t="shared" si="9"/>
        <v>-1.7461207348295908</v>
      </c>
      <c r="AF14" s="96">
        <f>(AD14-[1]SMOW!AN$14*AE14)</f>
        <v>0.50196734034808954</v>
      </c>
      <c r="AG14" s="99">
        <f t="shared" si="10"/>
        <v>501.96734034808952</v>
      </c>
      <c r="AH14" s="25"/>
      <c r="AI14" s="25"/>
      <c r="AJ14" s="25" t="s">
        <v>187</v>
      </c>
      <c r="AK14">
        <v>32</v>
      </c>
      <c r="AL14">
        <v>0</v>
      </c>
      <c r="AM14" s="94">
        <v>0</v>
      </c>
      <c r="AN14">
        <v>1</v>
      </c>
    </row>
    <row r="15" spans="1:40" customFormat="1" x14ac:dyDescent="0.25">
      <c r="A15">
        <v>5564</v>
      </c>
      <c r="B15" t="s">
        <v>169</v>
      </c>
      <c r="C15" t="s">
        <v>61</v>
      </c>
      <c r="D15" t="s">
        <v>24</v>
      </c>
      <c r="E15" t="s">
        <v>188</v>
      </c>
      <c r="F15">
        <v>-28.716466383518199</v>
      </c>
      <c r="G15">
        <v>-29.136852016895102</v>
      </c>
      <c r="H15">
        <v>4.2116926483898899E-3</v>
      </c>
      <c r="I15">
        <v>-53.660176524170801</v>
      </c>
      <c r="J15">
        <v>-55.153553056413998</v>
      </c>
      <c r="K15">
        <v>1.5865172946034501E-3</v>
      </c>
      <c r="L15">
        <v>-1.5776003108480999E-2</v>
      </c>
      <c r="M15">
        <v>4.2597481108562598E-3</v>
      </c>
      <c r="N15">
        <v>-38.618693836997103</v>
      </c>
      <c r="O15">
        <v>4.1687544772741501E-3</v>
      </c>
      <c r="P15">
        <v>-72.488656791307207</v>
      </c>
      <c r="Q15">
        <v>1.5549517735991699E-3</v>
      </c>
      <c r="R15">
        <v>-85.490828518798807</v>
      </c>
      <c r="S15">
        <v>0.123771749364169</v>
      </c>
      <c r="T15">
        <v>256.726468196925</v>
      </c>
      <c r="U15">
        <v>9.0487437957804395E-2</v>
      </c>
      <c r="V15" s="14">
        <v>45730.610555555555</v>
      </c>
      <c r="W15">
        <v>2.5</v>
      </c>
      <c r="X15">
        <v>2.5906644349368698E-3</v>
      </c>
      <c r="Y15">
        <v>1.6492031638002001E-3</v>
      </c>
      <c r="Z15" s="44">
        <f>((((N15/1000)+1)/(([1]SMOW!$Z$4/1000)+1))-1)*1000</f>
        <v>-28.577853421876465</v>
      </c>
      <c r="AA15" s="44">
        <f>((((P15/1000)+1)/(([1]SMOW!$AA$4/1000)+1))-1)*1000</f>
        <v>-53.459946524845982</v>
      </c>
      <c r="AB15" s="44">
        <f>Z15*[1]SMOW!$AN$6</f>
        <v>-29.464203704182051</v>
      </c>
      <c r="AC15" s="44">
        <f>AA15*[1]SMOW!$AN$12</f>
        <v>-55.054095571282595</v>
      </c>
      <c r="AD15" s="44">
        <f t="shared" si="8"/>
        <v>-29.906992668103491</v>
      </c>
      <c r="AE15" s="44">
        <f t="shared" si="9"/>
        <v>-56.627597117669303</v>
      </c>
      <c r="AF15" s="44">
        <f>(AD15-[1]SMOW!AN$14*AE15)</f>
        <v>-7.6213899740977809E-3</v>
      </c>
      <c r="AG15" s="45">
        <f t="shared" si="10"/>
        <v>-7.6213899740977809</v>
      </c>
      <c r="AH15" s="98"/>
      <c r="AI15" s="94"/>
      <c r="AJ15" s="94"/>
      <c r="AK15">
        <v>32</v>
      </c>
      <c r="AL15">
        <v>3</v>
      </c>
      <c r="AM15">
        <v>0</v>
      </c>
      <c r="AN15">
        <v>0</v>
      </c>
    </row>
    <row r="16" spans="1:40" customFormat="1" x14ac:dyDescent="0.25">
      <c r="A16">
        <v>5565</v>
      </c>
      <c r="B16" t="s">
        <v>169</v>
      </c>
      <c r="C16" t="s">
        <v>61</v>
      </c>
      <c r="D16" t="s">
        <v>24</v>
      </c>
      <c r="E16" t="s">
        <v>189</v>
      </c>
      <c r="F16">
        <v>-28.627407004363601</v>
      </c>
      <c r="G16">
        <v>-29.045163852659499</v>
      </c>
      <c r="H16">
        <v>4.7261314588794004E-3</v>
      </c>
      <c r="I16">
        <v>-53.471069284035202</v>
      </c>
      <c r="J16">
        <v>-54.953743594106903</v>
      </c>
      <c r="K16">
        <v>6.02869838459184E-3</v>
      </c>
      <c r="L16">
        <v>-2.9587234971063199E-2</v>
      </c>
      <c r="M16">
        <v>3.9862935875925503E-3</v>
      </c>
      <c r="N16">
        <v>-38.5305424174636</v>
      </c>
      <c r="O16">
        <v>4.6779485884191601E-3</v>
      </c>
      <c r="P16">
        <v>-72.303312049431696</v>
      </c>
      <c r="Q16">
        <v>5.9087507444798197E-3</v>
      </c>
      <c r="R16">
        <v>-83.3580985349505</v>
      </c>
      <c r="S16">
        <v>0.18512323849836201</v>
      </c>
      <c r="T16">
        <v>494.106462123406</v>
      </c>
      <c r="U16">
        <v>0.28644138385664702</v>
      </c>
      <c r="V16" s="14">
        <v>45732.569560185184</v>
      </c>
      <c r="W16">
        <v>2.5</v>
      </c>
      <c r="X16">
        <v>4.2597019152232803E-2</v>
      </c>
      <c r="Y16">
        <v>3.9350505765423399E-2</v>
      </c>
      <c r="Z16" s="44">
        <f>((((N16/1000)+1)/(([1]SMOW!$Z$4/1000)+1))-1)*1000</f>
        <v>-28.488781332957956</v>
      </c>
      <c r="AA16" s="44">
        <f>((((P16/1000)+1)/(([1]SMOW!$AA$4/1000)+1))-1)*1000</f>
        <v>-53.270799272717049</v>
      </c>
      <c r="AB16" s="44">
        <f>Z16*[1]SMOW!$AN$6</f>
        <v>-29.372369018997372</v>
      </c>
      <c r="AC16" s="44">
        <f>AA16*[1]SMOW!$AN$12</f>
        <v>-54.859308042063645</v>
      </c>
      <c r="AD16" s="44">
        <f t="shared" si="8"/>
        <v>-29.812374477834027</v>
      </c>
      <c r="AE16" s="44">
        <f t="shared" si="9"/>
        <v>-56.421482191209364</v>
      </c>
      <c r="AF16" s="44">
        <f>(AD16-[1]SMOW!AN$14*AE16)</f>
        <v>-2.1831880875481602E-2</v>
      </c>
      <c r="AG16" s="45">
        <f t="shared" si="10"/>
        <v>-21.831880875481602</v>
      </c>
      <c r="AK16">
        <v>32</v>
      </c>
      <c r="AL16">
        <v>0</v>
      </c>
      <c r="AM16">
        <v>0</v>
      </c>
      <c r="AN16">
        <v>0</v>
      </c>
    </row>
    <row r="17" spans="1:40" customFormat="1" x14ac:dyDescent="0.25">
      <c r="A17">
        <v>5566</v>
      </c>
      <c r="B17" t="s">
        <v>169</v>
      </c>
      <c r="C17" t="s">
        <v>61</v>
      </c>
      <c r="D17" t="s">
        <v>24</v>
      </c>
      <c r="E17" t="s">
        <v>191</v>
      </c>
      <c r="F17">
        <v>-28.813813441902699</v>
      </c>
      <c r="G17">
        <v>-29.237082122839599</v>
      </c>
      <c r="H17">
        <v>3.6707903804642601E-3</v>
      </c>
      <c r="I17">
        <v>-53.828709930450898</v>
      </c>
      <c r="J17">
        <v>-55.3316586398251</v>
      </c>
      <c r="K17">
        <v>1.4465760884175699E-3</v>
      </c>
      <c r="L17">
        <v>-2.1966361011927501E-2</v>
      </c>
      <c r="M17">
        <v>3.8060116324172199E-3</v>
      </c>
      <c r="N17">
        <v>-38.7150484429404</v>
      </c>
      <c r="O17">
        <v>3.6333667034214099E-3</v>
      </c>
      <c r="P17">
        <v>-72.6538370385679</v>
      </c>
      <c r="Q17">
        <v>1.4177948529022399E-3</v>
      </c>
      <c r="R17">
        <v>-87.062011373603397</v>
      </c>
      <c r="S17">
        <v>0.16148752102165401</v>
      </c>
      <c r="T17">
        <v>343.35937641129198</v>
      </c>
      <c r="U17">
        <v>0.14912391531753599</v>
      </c>
      <c r="V17" s="14">
        <v>45732.646226851852</v>
      </c>
      <c r="W17">
        <v>2.5</v>
      </c>
      <c r="X17">
        <v>4.7175305470471603E-3</v>
      </c>
      <c r="Y17">
        <v>7.0393329204729103E-3</v>
      </c>
      <c r="Z17" s="44">
        <f>((((N17/1000)+1)/(([1]SMOW!$Z$4/1000)+1))-1)*1000</f>
        <v>-28.675214372768764</v>
      </c>
      <c r="AA17" s="44">
        <f>((((P17/1000)+1)/(([1]SMOW!$AA$4/1000)+1))-1)*1000</f>
        <v>-53.628515590033011</v>
      </c>
      <c r="AB17" s="44">
        <f>Z17*[1]SMOW!$AN$6</f>
        <v>-29.564584332760948</v>
      </c>
      <c r="AC17" s="44">
        <f>AA17*[1]SMOW!$AN$12</f>
        <v>-55.227691282248287</v>
      </c>
      <c r="AD17" s="44">
        <f t="shared" ref="AD17" si="11">LN((AB17/1000)+1)*1000</f>
        <v>-30.010426070979104</v>
      </c>
      <c r="AE17" s="44">
        <f t="shared" ref="AE17" si="12">LN((AC17/1000)+1)*1000</f>
        <v>-56.811323675678103</v>
      </c>
      <c r="AF17" s="44">
        <f>(AD17-[1]SMOW!AN$14*AE17)</f>
        <v>-1.4047170221065386E-2</v>
      </c>
      <c r="AG17" s="45">
        <f t="shared" ref="AG17" si="13">AF17*1000</f>
        <v>-14.047170221065386</v>
      </c>
      <c r="AK17">
        <v>32</v>
      </c>
      <c r="AL17">
        <v>0</v>
      </c>
      <c r="AM17">
        <v>0</v>
      </c>
      <c r="AN17">
        <v>0</v>
      </c>
    </row>
    <row r="18" spans="1:40" customFormat="1" x14ac:dyDescent="0.25">
      <c r="A18">
        <v>5567</v>
      </c>
      <c r="B18" t="s">
        <v>169</v>
      </c>
      <c r="C18" t="s">
        <v>61</v>
      </c>
      <c r="D18" t="s">
        <v>24</v>
      </c>
      <c r="E18" t="s">
        <v>190</v>
      </c>
      <c r="F18">
        <v>-28.866851091219502</v>
      </c>
      <c r="G18">
        <v>-29.291694853337301</v>
      </c>
      <c r="H18">
        <v>3.88078585546102E-3</v>
      </c>
      <c r="I18">
        <v>-53.914777516660102</v>
      </c>
      <c r="J18">
        <v>-55.422626826814501</v>
      </c>
      <c r="K18">
        <v>1.18591770112463E-3</v>
      </c>
      <c r="L18">
        <v>-2.8547888779223402E-2</v>
      </c>
      <c r="M18">
        <v>4.03221148577381E-3</v>
      </c>
      <c r="N18">
        <v>-38.7675453738686</v>
      </c>
      <c r="O18">
        <v>3.8412212763148999E-3</v>
      </c>
      <c r="P18">
        <v>-72.738192214701598</v>
      </c>
      <c r="Q18">
        <v>1.16232255329288E-3</v>
      </c>
      <c r="R18">
        <v>-88.7162546031565</v>
      </c>
      <c r="S18">
        <v>0.14303771704929899</v>
      </c>
      <c r="T18">
        <v>278.441728507395</v>
      </c>
      <c r="U18">
        <v>7.73659757593817E-2</v>
      </c>
      <c r="V18" s="14">
        <v>45732.722881944443</v>
      </c>
      <c r="W18">
        <v>2.5</v>
      </c>
      <c r="X18">
        <v>8.1156629316270101E-2</v>
      </c>
      <c r="Y18">
        <v>6.9174322341052696E-2</v>
      </c>
      <c r="Z18" s="44">
        <f>((((N18/1000)+1)/(([1]SMOW!$Z$4/1000)+1))-1)*1000</f>
        <v>-28.728259591147886</v>
      </c>
      <c r="AA18" s="44">
        <f>((((P18/1000)+1)/(([1]SMOW!$AA$4/1000)+1))-1)*1000</f>
        <v>-53.714601386733122</v>
      </c>
      <c r="AB18" s="44">
        <f>Z18*[1]SMOW!$AN$6</f>
        <v>-29.619274763731486</v>
      </c>
      <c r="AC18" s="44">
        <f>AA18*[1]SMOW!$AN$12</f>
        <v>-55.316344114638518</v>
      </c>
      <c r="AD18" s="44">
        <f t="shared" ref="AD18" si="14">LN((AB18/1000)+1)*1000</f>
        <v>-30.066784249203575</v>
      </c>
      <c r="AE18" s="44">
        <f t="shared" ref="AE18" si="15">LN((AC18/1000)+1)*1000</f>
        <v>-56.905163208449544</v>
      </c>
      <c r="AF18" s="44">
        <f>(AD18-[1]SMOW!AN$14*AE18)</f>
        <v>-2.0858075142214716E-2</v>
      </c>
      <c r="AG18" s="45">
        <f t="shared" ref="AG18" si="16">AF18*1000</f>
        <v>-20.858075142214716</v>
      </c>
      <c r="AH18" s="2">
        <f>AVERAGE(AG15:AG18)</f>
        <v>-16.089629053214871</v>
      </c>
      <c r="AI18">
        <f>STDEV(AG15:AG18)</f>
        <v>6.6230467630372569</v>
      </c>
      <c r="AK18">
        <v>32</v>
      </c>
      <c r="AL18">
        <v>0</v>
      </c>
      <c r="AM18">
        <v>0</v>
      </c>
      <c r="AN18">
        <v>0</v>
      </c>
    </row>
    <row r="19" spans="1:40" customFormat="1" x14ac:dyDescent="0.25">
      <c r="A19">
        <v>5568</v>
      </c>
      <c r="B19" t="s">
        <v>169</v>
      </c>
      <c r="C19" t="s">
        <v>62</v>
      </c>
      <c r="D19" t="s">
        <v>149</v>
      </c>
      <c r="E19" t="s">
        <v>192</v>
      </c>
      <c r="F19">
        <v>-8.3799131338758404</v>
      </c>
      <c r="G19">
        <v>-8.4152224651813707</v>
      </c>
      <c r="H19">
        <v>4.8373250354441797E-3</v>
      </c>
      <c r="I19">
        <v>-15.8290069576043</v>
      </c>
      <c r="J19">
        <v>-15.955623853903999</v>
      </c>
      <c r="K19">
        <v>3.4830240504187702E-3</v>
      </c>
      <c r="L19">
        <v>9.3469296799276094E-3</v>
      </c>
      <c r="M19">
        <v>4.6707224361816997E-3</v>
      </c>
      <c r="N19">
        <v>-18.4894715766365</v>
      </c>
      <c r="O19">
        <v>4.78800854740588E-3</v>
      </c>
      <c r="P19">
        <v>-35.410180297563798</v>
      </c>
      <c r="Q19">
        <v>3.4137254243067901E-3</v>
      </c>
      <c r="R19">
        <v>-44.1951626303727</v>
      </c>
      <c r="S19">
        <v>0.120079754979218</v>
      </c>
      <c r="T19">
        <v>358.215876366533</v>
      </c>
      <c r="U19">
        <v>0.150841160123968</v>
      </c>
      <c r="V19" s="14">
        <v>45733.492060185185</v>
      </c>
      <c r="W19">
        <v>2.5</v>
      </c>
      <c r="X19">
        <v>1.53556236127742E-2</v>
      </c>
      <c r="Y19">
        <v>1.22919776077242E-2</v>
      </c>
      <c r="Z19" s="44">
        <f>((((N19/1000)+1)/(([1]SMOW!$Z$4/1000)+1))-1)*1000</f>
        <v>-8.2383979199278645</v>
      </c>
      <c r="AA19" s="44">
        <f>((((P19/1000)+1)/(([1]SMOW!$AA$4/1000)+1))-1)*1000</f>
        <v>-15.620772502724755</v>
      </c>
      <c r="AB19" s="44">
        <f>Z19*[1]SMOW!$AN$6</f>
        <v>-8.4939141833181733</v>
      </c>
      <c r="AC19" s="44">
        <f>AA19*[1]SMOW!$AN$12</f>
        <v>-16.086576178346625</v>
      </c>
      <c r="AD19" s="44">
        <f t="shared" ref="AD19" si="17">LN((AB19/1000)+1)*1000</f>
        <v>-8.5301930515303521</v>
      </c>
      <c r="AE19" s="44">
        <f t="shared" ref="AE19" si="18">LN((AC19/1000)+1)*1000</f>
        <v>-16.217369721779839</v>
      </c>
      <c r="AF19" s="44">
        <f>(AD19-[1]SMOW!AN$14*AE19)</f>
        <v>3.2578161569404074E-2</v>
      </c>
      <c r="AG19" s="45">
        <f t="shared" ref="AG19" si="19">AF19*1000</f>
        <v>32.578161569404074</v>
      </c>
      <c r="AK19">
        <v>32</v>
      </c>
      <c r="AL19">
        <v>3</v>
      </c>
      <c r="AM19">
        <v>0</v>
      </c>
      <c r="AN19">
        <v>0</v>
      </c>
    </row>
    <row r="20" spans="1:40" customFormat="1" x14ac:dyDescent="0.25">
      <c r="A20">
        <v>5569</v>
      </c>
      <c r="B20" t="s">
        <v>169</v>
      </c>
      <c r="C20" t="s">
        <v>62</v>
      </c>
      <c r="D20" t="s">
        <v>149</v>
      </c>
      <c r="E20" t="s">
        <v>193</v>
      </c>
      <c r="F20">
        <v>-8.4380002341302394</v>
      </c>
      <c r="G20">
        <v>-8.4738019940184692</v>
      </c>
      <c r="H20">
        <v>3.8794763461129401E-3</v>
      </c>
      <c r="I20">
        <v>-15.9345807727634</v>
      </c>
      <c r="J20">
        <v>-16.062901240234901</v>
      </c>
      <c r="K20">
        <v>1.6521633992986201E-3</v>
      </c>
      <c r="L20">
        <v>7.4098608255414302E-3</v>
      </c>
      <c r="M20">
        <v>4.3042605403818997E-3</v>
      </c>
      <c r="N20">
        <v>-18.546966479392498</v>
      </c>
      <c r="O20">
        <v>3.83992511740426E-3</v>
      </c>
      <c r="P20">
        <v>-35.513653604590203</v>
      </c>
      <c r="Q20">
        <v>1.61929177624023E-3</v>
      </c>
      <c r="R20">
        <v>-45.054331953058401</v>
      </c>
      <c r="S20">
        <v>0.142447166216396</v>
      </c>
      <c r="T20">
        <v>391.99882530193798</v>
      </c>
      <c r="U20">
        <v>0.14107905254560499</v>
      </c>
      <c r="V20" s="14">
        <v>45733.606851851851</v>
      </c>
      <c r="W20">
        <v>2.5</v>
      </c>
      <c r="X20">
        <v>1.31083498025785E-2</v>
      </c>
      <c r="Y20">
        <v>1.0724067991099999E-2</v>
      </c>
      <c r="Z20" s="44">
        <f>((((N20/1000)+1)/(([1]SMOW!$Z$4/1000)+1))-1)*1000</f>
        <v>-8.2964933098573788</v>
      </c>
      <c r="AA20" s="44">
        <f>((((P20/1000)+1)/(([1]SMOW!$AA$4/1000)+1))-1)*1000</f>
        <v>-15.726368655573086</v>
      </c>
      <c r="AB20" s="44">
        <f>Z20*[1]SMOW!$AN$6</f>
        <v>-8.5538114183514651</v>
      </c>
      <c r="AC20" s="44">
        <f>AA20*[1]SMOW!$AN$12</f>
        <v>-16.19532115601266</v>
      </c>
      <c r="AD20" s="44">
        <f t="shared" ref="AD20:AD21" si="20">LN((AB20/1000)+1)*1000</f>
        <v>-8.5906052317172819</v>
      </c>
      <c r="AE20" s="44">
        <f t="shared" ref="AE20:AE21" si="21">LN((AC20/1000)+1)*1000</f>
        <v>-16.327898742811247</v>
      </c>
      <c r="AF20" s="44">
        <f>(AD20-[1]SMOW!AN$14*AE20)</f>
        <v>3.0525304487056815E-2</v>
      </c>
      <c r="AG20" s="45">
        <f t="shared" ref="AG20:AG21" si="22">AF20*1000</f>
        <v>30.525304487056815</v>
      </c>
      <c r="AK20">
        <v>32</v>
      </c>
      <c r="AL20">
        <v>0</v>
      </c>
      <c r="AM20">
        <v>0</v>
      </c>
      <c r="AN20">
        <v>0</v>
      </c>
    </row>
    <row r="21" spans="1:40" customFormat="1" x14ac:dyDescent="0.25">
      <c r="A21">
        <v>5570</v>
      </c>
      <c r="B21" t="s">
        <v>169</v>
      </c>
      <c r="C21" t="s">
        <v>62</v>
      </c>
      <c r="D21" t="s">
        <v>149</v>
      </c>
      <c r="E21" t="s">
        <v>194</v>
      </c>
      <c r="F21">
        <v>-8.4373798364188293</v>
      </c>
      <c r="G21">
        <v>-8.4731763583217905</v>
      </c>
      <c r="H21">
        <v>4.1390627535018397E-3</v>
      </c>
      <c r="I21">
        <v>-15.930904521918899</v>
      </c>
      <c r="J21">
        <v>-16.059165444639799</v>
      </c>
      <c r="K21">
        <v>1.2469241701398299E-3</v>
      </c>
      <c r="L21">
        <v>6.0629964480127399E-3</v>
      </c>
      <c r="M21">
        <v>4.1276037363277103E-3</v>
      </c>
      <c r="N21">
        <v>-18.546352406630501</v>
      </c>
      <c r="O21">
        <v>4.0968650435547404E-3</v>
      </c>
      <c r="P21">
        <v>-35.510050496833202</v>
      </c>
      <c r="Q21">
        <v>1.2221152309522701E-3</v>
      </c>
      <c r="R21">
        <v>-45.453933005212697</v>
      </c>
      <c r="S21">
        <v>0.14148583834381201</v>
      </c>
      <c r="T21">
        <v>420.120923362393</v>
      </c>
      <c r="U21">
        <v>0.114364701404483</v>
      </c>
      <c r="V21" s="14">
        <v>45733.713796296295</v>
      </c>
      <c r="W21">
        <v>2.5</v>
      </c>
      <c r="X21">
        <v>4.1513934864342697E-2</v>
      </c>
      <c r="Y21">
        <v>3.7375395148698101E-2</v>
      </c>
      <c r="Z21" s="44">
        <f>((((N21/1000)+1)/(([1]SMOW!$Z$4/1000)+1))-1)*1000</f>
        <v>-8.295872823608331</v>
      </c>
      <c r="AA21" s="44">
        <f>((((P21/1000)+1)/(([1]SMOW!$AA$4/1000)+1))-1)*1000</f>
        <v>-15.722691626894104</v>
      </c>
      <c r="AB21" s="44">
        <f>Z21*[1]SMOW!$AN$6</f>
        <v>-8.5531716875442658</v>
      </c>
      <c r="AC21" s="44">
        <f>AA21*[1]SMOW!$AN$12</f>
        <v>-16.19153448016522</v>
      </c>
      <c r="AD21" s="44">
        <f t="shared" si="20"/>
        <v>-8.5899599817700913</v>
      </c>
      <c r="AE21" s="44">
        <f t="shared" si="21"/>
        <v>-16.32404973838851</v>
      </c>
      <c r="AF21" s="44">
        <f>(AD21-[1]SMOW!AN$14*AE21)</f>
        <v>2.9138280099042291E-2</v>
      </c>
      <c r="AG21" s="45">
        <f t="shared" si="22"/>
        <v>29.138280099042291</v>
      </c>
      <c r="AH21" s="2">
        <f>AVERAGE(AG19:AG21)</f>
        <v>30.747248718501059</v>
      </c>
      <c r="AI21">
        <f>STDEV(AG19:AG21)</f>
        <v>1.7306474406816998</v>
      </c>
      <c r="AK21">
        <v>32</v>
      </c>
      <c r="AL21">
        <v>0</v>
      </c>
      <c r="AM21">
        <v>0</v>
      </c>
      <c r="AN21">
        <v>0</v>
      </c>
    </row>
    <row r="22" spans="1:40" customFormat="1" x14ac:dyDescent="0.25">
      <c r="A22">
        <v>5571</v>
      </c>
      <c r="B22" t="s">
        <v>169</v>
      </c>
      <c r="C22" t="s">
        <v>62</v>
      </c>
      <c r="D22" t="s">
        <v>149</v>
      </c>
      <c r="E22" t="s">
        <v>195</v>
      </c>
      <c r="F22">
        <v>-8.6045943297041898</v>
      </c>
      <c r="G22">
        <v>-8.6418278941078395</v>
      </c>
      <c r="H22">
        <v>3.9145580743895503E-3</v>
      </c>
      <c r="I22">
        <v>-16.230723814686598</v>
      </c>
      <c r="J22">
        <v>-16.363884993693599</v>
      </c>
      <c r="K22">
        <v>2.7168197324654001E-3</v>
      </c>
      <c r="L22">
        <v>-1.69661743760376E-3</v>
      </c>
      <c r="M22">
        <v>3.6384566341851501E-3</v>
      </c>
      <c r="N22">
        <v>-18.7118621495637</v>
      </c>
      <c r="O22">
        <v>3.8746491877551998E-3</v>
      </c>
      <c r="P22">
        <v>-35.803904552275299</v>
      </c>
      <c r="Q22">
        <v>2.66276559096848E-3</v>
      </c>
      <c r="R22">
        <v>-45.645279087277103</v>
      </c>
      <c r="S22">
        <v>0.14754547730995499</v>
      </c>
      <c r="T22">
        <v>402.33431790484298</v>
      </c>
      <c r="U22">
        <v>0.20624396646686999</v>
      </c>
      <c r="V22" s="14">
        <v>45734.471608796295</v>
      </c>
      <c r="W22">
        <v>2.5</v>
      </c>
      <c r="X22">
        <v>2.72277015358704E-3</v>
      </c>
      <c r="Y22">
        <v>4.3595875604937303E-3</v>
      </c>
      <c r="Z22" s="44">
        <f>((((N22/1000)+1)/(([1]SMOW!$Z$4/1000)+1))-1)*1000</f>
        <v>-8.4631111802614392</v>
      </c>
      <c r="AA22" s="44">
        <f>((((P22/1000)+1)/(([1]SMOW!$AA$4/1000)+1))-1)*1000</f>
        <v>-16.022574356511111</v>
      </c>
      <c r="AB22" s="44">
        <f>Z22*[1]SMOW!$AN$6</f>
        <v>-8.7255969895722956</v>
      </c>
      <c r="AC22" s="44">
        <f>AA22*[1]SMOW!$AN$12</f>
        <v>-16.500359563797485</v>
      </c>
      <c r="AD22" s="44">
        <f t="shared" ref="AD22" si="23">LN((AB22/1000)+1)*1000</f>
        <v>-8.7638879144908479</v>
      </c>
      <c r="AE22" s="44">
        <f t="shared" ref="AE22" si="24">LN((AC22/1000)+1)*1000</f>
        <v>-16.638006749223802</v>
      </c>
      <c r="AF22" s="44">
        <f>(AD22-[1]SMOW!AN$14*AE22)</f>
        <v>2.0979649099320596E-2</v>
      </c>
      <c r="AG22" s="45">
        <f t="shared" ref="AG22" si="25">AF22*1000</f>
        <v>20.979649099320596</v>
      </c>
      <c r="AK22">
        <v>32</v>
      </c>
      <c r="AL22">
        <v>1</v>
      </c>
      <c r="AM22">
        <v>0</v>
      </c>
      <c r="AN22">
        <v>0</v>
      </c>
    </row>
    <row r="23" spans="1:40" customFormat="1" x14ac:dyDescent="0.25">
      <c r="A23">
        <v>5572</v>
      </c>
      <c r="B23" t="s">
        <v>169</v>
      </c>
      <c r="C23" t="s">
        <v>62</v>
      </c>
      <c r="D23" t="s">
        <v>149</v>
      </c>
      <c r="E23" t="s">
        <v>196</v>
      </c>
      <c r="F23">
        <v>-8.5531614085485899</v>
      </c>
      <c r="G23">
        <v>-8.5899499158979307</v>
      </c>
      <c r="H23">
        <v>3.9004242489620198E-3</v>
      </c>
      <c r="I23">
        <v>-16.151235649304901</v>
      </c>
      <c r="J23">
        <v>-16.283088534719099</v>
      </c>
      <c r="K23">
        <v>1.1583537131800001E-3</v>
      </c>
      <c r="L23">
        <v>7.5208304337765998E-3</v>
      </c>
      <c r="M23">
        <v>4.1096027284884297E-3</v>
      </c>
      <c r="N23">
        <v>-18.660953586606499</v>
      </c>
      <c r="O23">
        <v>3.86065945656039E-3</v>
      </c>
      <c r="P23">
        <v>-35.7259978920953</v>
      </c>
      <c r="Q23">
        <v>1.13530698145745E-3</v>
      </c>
      <c r="R23">
        <v>-45.879061273576603</v>
      </c>
      <c r="S23">
        <v>0.113142236042849</v>
      </c>
      <c r="T23">
        <v>439.32523797598702</v>
      </c>
      <c r="U23">
        <v>9.9897761530702206E-2</v>
      </c>
      <c r="V23" s="14">
        <v>45734.561006944445</v>
      </c>
      <c r="W23">
        <v>2.5</v>
      </c>
      <c r="X23">
        <v>7.7032666437003103E-3</v>
      </c>
      <c r="Y23">
        <v>8.8456976686446098E-3</v>
      </c>
      <c r="Z23" s="44">
        <f>((((N23/1000)+1)/(([1]SMOW!$Z$4/1000)+1))-1)*1000</f>
        <v>-8.4116709190559256</v>
      </c>
      <c r="AA23" s="44">
        <f>((((P23/1000)+1)/(([1]SMOW!$AA$4/1000)+1))-1)*1000</f>
        <v>-15.943069372736151</v>
      </c>
      <c r="AB23" s="44">
        <f>Z23*[1]SMOW!$AN$6</f>
        <v>-8.6725612939802907</v>
      </c>
      <c r="AC23" s="44">
        <f>AA23*[1]SMOW!$AN$12</f>
        <v>-16.418483780904477</v>
      </c>
      <c r="AD23" s="44">
        <f t="shared" ref="AD23" si="26">LN((AB23/1000)+1)*1000</f>
        <v>-8.7103868085312737</v>
      </c>
      <c r="AE23" s="44">
        <f t="shared" ref="AE23" si="27">LN((AC23/1000)+1)*1000</f>
        <v>-16.554760785870176</v>
      </c>
      <c r="AF23" s="44">
        <f>(AD23-[1]SMOW!AN$14*AE23)</f>
        <v>3.052688640817891E-2</v>
      </c>
      <c r="AG23" s="45">
        <f t="shared" ref="AG23" si="28">AF23*1000</f>
        <v>30.52688640817891</v>
      </c>
      <c r="AK23">
        <v>32</v>
      </c>
      <c r="AL23">
        <v>0</v>
      </c>
      <c r="AM23">
        <v>0</v>
      </c>
      <c r="AN23">
        <v>0</v>
      </c>
    </row>
    <row r="24" spans="1:40" customFormat="1" x14ac:dyDescent="0.25">
      <c r="A24">
        <v>5573</v>
      </c>
      <c r="B24" t="s">
        <v>169</v>
      </c>
      <c r="C24" t="s">
        <v>62</v>
      </c>
      <c r="D24" t="s">
        <v>149</v>
      </c>
      <c r="E24" t="s">
        <v>197</v>
      </c>
      <c r="F24">
        <v>-8.6764100307198007</v>
      </c>
      <c r="G24">
        <v>-8.7142695529333096</v>
      </c>
      <c r="H24">
        <v>4.0762948300983298E-3</v>
      </c>
      <c r="I24">
        <v>-16.385651870007401</v>
      </c>
      <c r="J24">
        <v>-16.5213814308464</v>
      </c>
      <c r="K24">
        <v>1.52858659129624E-3</v>
      </c>
      <c r="L24">
        <v>9.0198425535822097E-3</v>
      </c>
      <c r="M24">
        <v>4.1744350407744799E-3</v>
      </c>
      <c r="N24">
        <v>-18.7829456901116</v>
      </c>
      <c r="O24">
        <v>4.0347370386016896E-3</v>
      </c>
      <c r="P24">
        <v>-35.955750142122298</v>
      </c>
      <c r="Q24">
        <v>1.4981736658789199E-3</v>
      </c>
      <c r="R24">
        <v>-46.564231076651801</v>
      </c>
      <c r="S24">
        <v>0.13632294535668801</v>
      </c>
      <c r="T24">
        <v>341.16722624484498</v>
      </c>
      <c r="U24">
        <v>9.3004692354236598E-2</v>
      </c>
      <c r="V24" s="14">
        <v>45734.656400462962</v>
      </c>
      <c r="W24">
        <v>2.5</v>
      </c>
      <c r="X24">
        <v>0.110556917330421</v>
      </c>
      <c r="Y24">
        <v>0.119379869754832</v>
      </c>
      <c r="Z24" s="44">
        <f>((((N24/1000)+1)/(([1]SMOW!$Z$4/1000)+1))-1)*1000</f>
        <v>-8.5349371301761678</v>
      </c>
      <c r="AA24" s="44">
        <f>((((P24/1000)+1)/(([1]SMOW!$AA$4/1000)+1))-1)*1000</f>
        <v>-16.177535192069659</v>
      </c>
      <c r="AB24" s="44">
        <f>Z24*[1]SMOW!$AN$6</f>
        <v>-8.7996506418285545</v>
      </c>
      <c r="AC24" s="44">
        <f>AA24*[1]SMOW!$AN$12</f>
        <v>-16.659941254487748</v>
      </c>
      <c r="AD24" s="44">
        <f t="shared" ref="AD24" si="29">LN((AB24/1000)+1)*1000</f>
        <v>-8.8385962074486049</v>
      </c>
      <c r="AE24" s="44">
        <f t="shared" ref="AE24" si="30">LN((AC24/1000)+1)*1000</f>
        <v>-16.800278937554019</v>
      </c>
      <c r="AF24" s="44">
        <f>(AD24-[1]SMOW!AN$14*AE24)</f>
        <v>3.1951071579918278E-2</v>
      </c>
      <c r="AG24" s="45">
        <f t="shared" ref="AG24" si="31">AF24*1000</f>
        <v>31.951071579918278</v>
      </c>
      <c r="AH24" s="2">
        <f>AVERAGE(AG22:AG24)</f>
        <v>27.819202362472595</v>
      </c>
      <c r="AI24">
        <f>STDEV(AG22:AG24)</f>
        <v>5.9658773437333217</v>
      </c>
      <c r="AK24">
        <v>32</v>
      </c>
      <c r="AL24">
        <v>0</v>
      </c>
      <c r="AM24">
        <v>0</v>
      </c>
      <c r="AN24">
        <v>0</v>
      </c>
    </row>
    <row r="25" spans="1:40" customFormat="1" x14ac:dyDescent="0.25">
      <c r="A25">
        <v>5574</v>
      </c>
      <c r="B25" t="s">
        <v>169</v>
      </c>
      <c r="C25" t="s">
        <v>62</v>
      </c>
      <c r="D25" t="s">
        <v>149</v>
      </c>
      <c r="E25" t="s">
        <v>198</v>
      </c>
      <c r="F25">
        <v>-8.4530406887522496</v>
      </c>
      <c r="G25">
        <v>-8.4889705091805503</v>
      </c>
      <c r="H25">
        <v>3.5690453724262299E-3</v>
      </c>
      <c r="I25">
        <v>-15.959296614506499</v>
      </c>
      <c r="J25">
        <v>-16.0880175989859</v>
      </c>
      <c r="K25">
        <v>1.45692630167087E-3</v>
      </c>
      <c r="L25">
        <v>5.5027830840200598E-3</v>
      </c>
      <c r="M25">
        <v>3.8378454553907601E-3</v>
      </c>
      <c r="N25">
        <v>-18.5618535967062</v>
      </c>
      <c r="O25">
        <v>3.5326589848828E-3</v>
      </c>
      <c r="P25">
        <v>-35.537877697252199</v>
      </c>
      <c r="Q25">
        <v>1.4279391371848601E-3</v>
      </c>
      <c r="R25">
        <v>-46.235440416737802</v>
      </c>
      <c r="S25">
        <v>0.120648703383418</v>
      </c>
      <c r="T25">
        <v>360.60302631705599</v>
      </c>
      <c r="U25">
        <v>6.9504278711358794E-2</v>
      </c>
      <c r="V25" s="14">
        <v>45734.749652777777</v>
      </c>
      <c r="W25">
        <v>2.5</v>
      </c>
      <c r="X25">
        <v>8.4381671719064594E-3</v>
      </c>
      <c r="Y25">
        <v>1.0825577296659099E-2</v>
      </c>
      <c r="Z25" s="44">
        <f>((((N25/1000)+1)/(([1]SMOW!$Z$4/1000)+1))-1)*1000</f>
        <v>-8.3115359109195985</v>
      </c>
      <c r="AA25" s="44">
        <f>((((P25/1000)+1)/(([1]SMOW!$AA$4/1000)+1))-1)*1000</f>
        <v>-15.751089726783075</v>
      </c>
      <c r="AB25" s="44">
        <f>Z25*[1]SMOW!$AN$6</f>
        <v>-8.5693205699800021</v>
      </c>
      <c r="AC25" s="44">
        <f>AA25*[1]SMOW!$AN$12</f>
        <v>-16.220779397284687</v>
      </c>
      <c r="AD25" s="44">
        <f t="shared" ref="AD25" si="32">LN((AB25/1000)+1)*1000</f>
        <v>-8.6062483126156852</v>
      </c>
      <c r="AE25" s="44">
        <f t="shared" ref="AE25" si="33">LN((AC25/1000)+1)*1000</f>
        <v>-16.353776410625738</v>
      </c>
      <c r="AF25" s="44">
        <f>(AD25-[1]SMOW!AN$14*AE25)</f>
        <v>2.8545632194704851E-2</v>
      </c>
      <c r="AG25" s="45">
        <f t="shared" ref="AG25" si="34">AF25*1000</f>
        <v>28.545632194704851</v>
      </c>
      <c r="AK25">
        <v>32</v>
      </c>
      <c r="AL25">
        <v>0</v>
      </c>
      <c r="AM25">
        <v>0</v>
      </c>
      <c r="AN25">
        <v>0</v>
      </c>
    </row>
    <row r="26" spans="1:40" customFormat="1" x14ac:dyDescent="0.25">
      <c r="A26">
        <v>5575</v>
      </c>
      <c r="B26" t="s">
        <v>169</v>
      </c>
      <c r="C26" t="s">
        <v>62</v>
      </c>
      <c r="D26" t="s">
        <v>149</v>
      </c>
      <c r="E26" t="s">
        <v>199</v>
      </c>
      <c r="F26">
        <v>-8.38052320312846</v>
      </c>
      <c r="G26">
        <v>-8.4158374589667293</v>
      </c>
      <c r="H26">
        <v>3.4266719352919698E-3</v>
      </c>
      <c r="I26">
        <v>-15.834439275962</v>
      </c>
      <c r="J26">
        <v>-15.961143515710701</v>
      </c>
      <c r="K26">
        <v>3.16165143359169E-3</v>
      </c>
      <c r="L26">
        <v>1.1646317328541499E-2</v>
      </c>
      <c r="M26">
        <v>3.9176874532726698E-3</v>
      </c>
      <c r="N26">
        <v>-18.490075426238199</v>
      </c>
      <c r="O26">
        <v>3.3917370437426299E-3</v>
      </c>
      <c r="P26">
        <v>-35.415504533923297</v>
      </c>
      <c r="Q26">
        <v>3.0987468720893498E-3</v>
      </c>
      <c r="R26">
        <v>-45.959110567019401</v>
      </c>
      <c r="S26">
        <v>0.13156156339670499</v>
      </c>
      <c r="T26">
        <v>431.370031300927</v>
      </c>
      <c r="U26">
        <v>0.32780688616228099</v>
      </c>
      <c r="V26" s="14">
        <v>45735.462488425925</v>
      </c>
      <c r="W26">
        <v>2.5</v>
      </c>
      <c r="X26">
        <v>1.28486702174061E-2</v>
      </c>
      <c r="Y26">
        <v>9.2027400738504093E-3</v>
      </c>
      <c r="Z26" s="44">
        <f>((((N26/1000)+1)/(([1]SMOW!$Z$4/1000)+1))-1)*1000</f>
        <v>-8.2390080762440032</v>
      </c>
      <c r="AA26" s="44">
        <f>((((P26/1000)+1)/(([1]SMOW!$AA$4/1000)+1))-1)*1000</f>
        <v>-15.626205970471819</v>
      </c>
      <c r="AB26" s="44">
        <f>Z26*[1]SMOW!$AN$6</f>
        <v>-8.4945432638066443</v>
      </c>
      <c r="AC26" s="44">
        <f>AA26*[1]SMOW!$AN$12</f>
        <v>-16.092171669402557</v>
      </c>
      <c r="AD26" s="44">
        <f t="shared" ref="AD26" si="35">LN((AB26/1000)+1)*1000</f>
        <v>-8.5308275213506004</v>
      </c>
      <c r="AE26" s="44">
        <f t="shared" ref="AE26" si="36">LN((AC26/1000)+1)*1000</f>
        <v>-16.223056712963452</v>
      </c>
      <c r="AF26" s="44">
        <f>(AD26-[1]SMOW!AN$14*AE26)</f>
        <v>3.4946423094101675E-2</v>
      </c>
      <c r="AG26" s="45">
        <f t="shared" ref="AG26" si="37">AF26*1000</f>
        <v>34.946423094101675</v>
      </c>
      <c r="AK26">
        <v>32</v>
      </c>
      <c r="AL26">
        <v>1</v>
      </c>
      <c r="AM26">
        <v>0</v>
      </c>
      <c r="AN26">
        <v>0</v>
      </c>
    </row>
    <row r="27" spans="1:40" customFormat="1" x14ac:dyDescent="0.25">
      <c r="A27">
        <v>5576</v>
      </c>
      <c r="B27" t="s">
        <v>169</v>
      </c>
      <c r="C27" t="s">
        <v>62</v>
      </c>
      <c r="D27" t="s">
        <v>149</v>
      </c>
      <c r="E27" t="s">
        <v>200</v>
      </c>
      <c r="F27">
        <v>-8.4129857713702894</v>
      </c>
      <c r="G27">
        <v>-8.4485750667870008</v>
      </c>
      <c r="H27">
        <v>4.4005316940219702E-3</v>
      </c>
      <c r="I27">
        <v>-15.8973855736928</v>
      </c>
      <c r="J27">
        <v>-16.025104445695099</v>
      </c>
      <c r="K27">
        <v>1.26629158288146E-3</v>
      </c>
      <c r="L27">
        <v>1.2680080540024501E-2</v>
      </c>
      <c r="M27">
        <v>4.4591363965063701E-3</v>
      </c>
      <c r="N27">
        <v>-18.522207038869901</v>
      </c>
      <c r="O27">
        <v>4.3556683104255499E-3</v>
      </c>
      <c r="P27">
        <v>-35.477198445254103</v>
      </c>
      <c r="Q27">
        <v>1.24109730753839E-3</v>
      </c>
      <c r="R27">
        <v>-47.012194230495801</v>
      </c>
      <c r="S27">
        <v>0.12018373965061099</v>
      </c>
      <c r="T27">
        <v>387.02933476578102</v>
      </c>
      <c r="U27">
        <v>8.3447950940410506E-2</v>
      </c>
      <c r="V27" s="14">
        <v>45735.544004629628</v>
      </c>
      <c r="W27">
        <v>2.5</v>
      </c>
      <c r="X27">
        <v>2.9317388001182999E-3</v>
      </c>
      <c r="Y27">
        <v>1.4181901047110299E-3</v>
      </c>
      <c r="Z27" s="44">
        <f>((((N27/1000)+1)/(([1]SMOW!$Z$4/1000)+1))-1)*1000</f>
        <v>-8.2714752772553588</v>
      </c>
      <c r="AA27" s="44">
        <f>((((P27/1000)+1)/(([1]SMOW!$AA$4/1000)+1))-1)*1000</f>
        <v>-15.689165586607823</v>
      </c>
      <c r="AB27" s="44">
        <f>Z27*[1]SMOW!$AN$6</f>
        <v>-8.5280174443261281</v>
      </c>
      <c r="AC27" s="44">
        <f>AA27*[1]SMOW!$AN$12</f>
        <v>-16.157008710013361</v>
      </c>
      <c r="AD27" s="44">
        <f t="shared" ref="AD27" si="38">LN((AB27/1000)+1)*1000</f>
        <v>-8.5645890557577697</v>
      </c>
      <c r="AE27" s="44">
        <f t="shared" ref="AE27" si="39">LN((AC27/1000)+1)*1000</f>
        <v>-16.288956358373579</v>
      </c>
      <c r="AF27" s="44">
        <f>(AD27-[1]SMOW!AN$14*AE27)</f>
        <v>3.5979901463480957E-2</v>
      </c>
      <c r="AG27" s="45">
        <f t="shared" ref="AG27" si="40">AF27*1000</f>
        <v>35.979901463480957</v>
      </c>
      <c r="AH27" s="2">
        <f>AVERAGE(AG25:AG27)</f>
        <v>33.157318917429158</v>
      </c>
      <c r="AI27">
        <f>STDEV(AG25:AG27)</f>
        <v>4.0271280345188281</v>
      </c>
      <c r="AK27">
        <v>32</v>
      </c>
      <c r="AL27">
        <v>0</v>
      </c>
      <c r="AM27">
        <v>0</v>
      </c>
      <c r="AN27">
        <v>0</v>
      </c>
    </row>
    <row r="28" spans="1:40" customFormat="1" x14ac:dyDescent="0.25">
      <c r="A28">
        <v>5577</v>
      </c>
      <c r="B28" t="s">
        <v>169</v>
      </c>
      <c r="C28" t="s">
        <v>62</v>
      </c>
      <c r="D28" t="s">
        <v>149</v>
      </c>
      <c r="E28" t="s">
        <v>201</v>
      </c>
      <c r="F28">
        <v>-7.6222512789891299</v>
      </c>
      <c r="G28">
        <v>-7.6514493390204601</v>
      </c>
      <c r="H28">
        <v>3.4769335156016202E-3</v>
      </c>
      <c r="I28">
        <v>-14.383641049933299</v>
      </c>
      <c r="J28">
        <v>-14.4880884271473</v>
      </c>
      <c r="K28">
        <v>1.53377317907954E-3</v>
      </c>
      <c r="L28">
        <v>-1.7386494866754099E-3</v>
      </c>
      <c r="M28">
        <v>3.6946434016960801E-3</v>
      </c>
      <c r="N28">
        <v>-17.739534077985802</v>
      </c>
      <c r="O28">
        <v>3.4414862076624199E-3</v>
      </c>
      <c r="P28">
        <v>-33.993571547518599</v>
      </c>
      <c r="Q28">
        <v>1.50325706074628E-3</v>
      </c>
      <c r="R28">
        <v>-45.092460572785903</v>
      </c>
      <c r="S28">
        <v>0.13530916428373299</v>
      </c>
      <c r="T28">
        <v>422.20330971028199</v>
      </c>
      <c r="U28">
        <v>8.4724742569406097E-2</v>
      </c>
      <c r="V28" s="14">
        <v>45735.628854166665</v>
      </c>
      <c r="W28">
        <v>2.5</v>
      </c>
      <c r="X28">
        <v>7.5908455608556594E-2</v>
      </c>
      <c r="Y28">
        <v>7.1921961624332301E-2</v>
      </c>
      <c r="Z28" s="44">
        <f>((((N28/1000)+1)/(([1]SMOW!$Z$4/1000)+1))-1)*1000</f>
        <v>-7.4806279382685359</v>
      </c>
      <c r="AA28" s="44">
        <f>((((P28/1000)+1)/(([1]SMOW!$AA$4/1000)+1))-1)*1000</f>
        <v>-14.175100779312167</v>
      </c>
      <c r="AB28" s="44">
        <f>Z28*[1]SMOW!$AN$6</f>
        <v>-7.712641749348963</v>
      </c>
      <c r="AC28" s="44">
        <f>AA28*[1]SMOW!$AN$12</f>
        <v>-14.597795242352475</v>
      </c>
      <c r="AD28" s="44">
        <f t="shared" ref="AD28" si="41">LN((AB28/1000)+1)*1000</f>
        <v>-7.7425379892581594</v>
      </c>
      <c r="AE28" s="44">
        <f t="shared" ref="AE28" si="42">LN((AC28/1000)+1)*1000</f>
        <v>-14.705391450738906</v>
      </c>
      <c r="AF28" s="44">
        <f>(AD28-[1]SMOW!AN$14*AE28)</f>
        <v>2.1908696731983923E-2</v>
      </c>
      <c r="AG28" s="45">
        <f t="shared" ref="AG28" si="43">AF28*1000</f>
        <v>21.908696731983923</v>
      </c>
      <c r="AK28">
        <v>32</v>
      </c>
      <c r="AL28">
        <v>0</v>
      </c>
      <c r="AM28">
        <v>0</v>
      </c>
      <c r="AN28">
        <v>0</v>
      </c>
    </row>
    <row r="29" spans="1:40" customFormat="1" x14ac:dyDescent="0.25">
      <c r="A29">
        <v>5578</v>
      </c>
      <c r="B29" t="s">
        <v>169</v>
      </c>
      <c r="C29" t="s">
        <v>62</v>
      </c>
      <c r="D29" t="s">
        <v>149</v>
      </c>
      <c r="E29" t="s">
        <v>202</v>
      </c>
      <c r="F29">
        <v>-7.6160819447849004</v>
      </c>
      <c r="G29">
        <v>-7.6452327525223804</v>
      </c>
      <c r="H29">
        <v>4.2232459699178097E-3</v>
      </c>
      <c r="I29">
        <v>-14.3962847243554</v>
      </c>
      <c r="J29">
        <v>-14.500916716997301</v>
      </c>
      <c r="K29">
        <v>1.7894603202371E-3</v>
      </c>
      <c r="L29">
        <v>1.12512740522234E-2</v>
      </c>
      <c r="M29">
        <v>4.3311773026032899E-3</v>
      </c>
      <c r="N29">
        <v>-17.7334276400919</v>
      </c>
      <c r="O29">
        <v>4.1801900127860702E-3</v>
      </c>
      <c r="P29">
        <v>-34.005963662016399</v>
      </c>
      <c r="Q29">
        <v>1.7538570226770501E-3</v>
      </c>
      <c r="R29">
        <v>-45.4755699843477</v>
      </c>
      <c r="S29">
        <v>0.13751281918918801</v>
      </c>
      <c r="T29">
        <v>335.75772533947702</v>
      </c>
      <c r="U29">
        <v>7.5282669600170299E-2</v>
      </c>
      <c r="V29" s="14">
        <v>45735.771782407406</v>
      </c>
      <c r="W29">
        <v>2.5</v>
      </c>
      <c r="X29">
        <v>8.0144884434587404E-3</v>
      </c>
      <c r="Y29">
        <v>6.4595108439548E-3</v>
      </c>
      <c r="Z29" s="44">
        <f>((((N29/1000)+1)/(([1]SMOW!$Z$4/1000)+1))-1)*1000</f>
        <v>-7.4744577236317555</v>
      </c>
      <c r="AA29" s="44">
        <f>((((P29/1000)+1)/(([1]SMOW!$AA$4/1000)+1))-1)*1000</f>
        <v>-14.187747128928564</v>
      </c>
      <c r="AB29" s="44">
        <f>Z29*[1]SMOW!$AN$6</f>
        <v>-7.7062801637437452</v>
      </c>
      <c r="AC29" s="44">
        <f>AA29*[1]SMOW!$AN$12</f>
        <v>-14.610818699831718</v>
      </c>
      <c r="AD29" s="44">
        <f t="shared" ref="AD29" si="44">LN((AB29/1000)+1)*1000</f>
        <v>-7.7361269782136119</v>
      </c>
      <c r="AE29" s="44">
        <f t="shared" ref="AE29" si="45">LN((AC29/1000)+1)*1000</f>
        <v>-14.718607925675366</v>
      </c>
      <c r="AF29" s="44">
        <f>(AD29-[1]SMOW!AN$14*AE29)</f>
        <v>3.5298006542981319E-2</v>
      </c>
      <c r="AG29" s="45">
        <f t="shared" ref="AG29:AG32" si="46">AF29*1000</f>
        <v>35.298006542981319</v>
      </c>
      <c r="AH29" s="65"/>
      <c r="AI29" s="65"/>
      <c r="AK29">
        <v>32</v>
      </c>
      <c r="AL29">
        <v>0</v>
      </c>
      <c r="AM29">
        <v>0</v>
      </c>
      <c r="AN29">
        <v>0</v>
      </c>
    </row>
    <row r="30" spans="1:40" customFormat="1" x14ac:dyDescent="0.25">
      <c r="A30">
        <v>5579</v>
      </c>
      <c r="B30" t="s">
        <v>169</v>
      </c>
      <c r="C30" s="100" t="s">
        <v>62</v>
      </c>
      <c r="D30" s="42" t="s">
        <v>149</v>
      </c>
      <c r="E30" t="s">
        <v>204</v>
      </c>
      <c r="V30" s="14"/>
      <c r="Z30" s="44"/>
      <c r="AA30" s="44"/>
      <c r="AB30" s="44"/>
      <c r="AC30" s="44"/>
      <c r="AD30" s="44"/>
      <c r="AE30" s="44"/>
      <c r="AF30" s="44"/>
      <c r="AG30" s="45"/>
      <c r="AH30" s="65"/>
      <c r="AI30" s="65"/>
      <c r="AJ30" t="s">
        <v>205</v>
      </c>
      <c r="AK30">
        <v>32</v>
      </c>
      <c r="AL30">
        <v>1</v>
      </c>
      <c r="AM30">
        <v>0</v>
      </c>
      <c r="AN30">
        <v>0</v>
      </c>
    </row>
    <row r="31" spans="1:40" customFormat="1" x14ac:dyDescent="0.25">
      <c r="A31">
        <v>5580</v>
      </c>
      <c r="B31" t="s">
        <v>169</v>
      </c>
      <c r="C31" t="s">
        <v>62</v>
      </c>
      <c r="D31" t="s">
        <v>149</v>
      </c>
      <c r="E31" t="s">
        <v>203</v>
      </c>
      <c r="F31">
        <v>-7.5365049493190002</v>
      </c>
      <c r="G31">
        <v>-7.56504830841304</v>
      </c>
      <c r="H31">
        <v>4.5276142753924798E-3</v>
      </c>
      <c r="I31">
        <v>-14.2422041672873</v>
      </c>
      <c r="J31">
        <v>-14.344597764069</v>
      </c>
      <c r="K31">
        <v>1.36974714246475E-3</v>
      </c>
      <c r="L31">
        <v>8.8993110154218496E-3</v>
      </c>
      <c r="M31">
        <v>4.7104798617500802E-3</v>
      </c>
      <c r="N31">
        <v>-17.654661931425299</v>
      </c>
      <c r="O31">
        <v>4.4814552859467503E-3</v>
      </c>
      <c r="P31">
        <v>-33.854948708504701</v>
      </c>
      <c r="Q31">
        <v>1.3424945040321199E-3</v>
      </c>
      <c r="R31">
        <v>-45.829798856157602</v>
      </c>
      <c r="S31">
        <v>0.151442154638704</v>
      </c>
      <c r="T31">
        <v>406.80551938313403</v>
      </c>
      <c r="U31">
        <v>8.64354301499069E-2</v>
      </c>
      <c r="V31" s="14">
        <v>45736.608784722222</v>
      </c>
      <c r="W31">
        <v>2.5</v>
      </c>
      <c r="X31">
        <v>4.2852451801818703E-3</v>
      </c>
      <c r="Y31">
        <v>6.0861721323730404E-3</v>
      </c>
      <c r="Z31" s="44">
        <f>((((N31/1000)+1)/(([1]SMOW!$Z$4/1000)+1))-1)*1000</f>
        <v>-7.3948693716436864</v>
      </c>
      <c r="AA31" s="44">
        <f>((((P31/1000)+1)/(([1]SMOW!$AA$4/1000)+1))-1)*1000</f>
        <v>-14.033633970939597</v>
      </c>
      <c r="AB31" s="44">
        <f>Z31*[1]SMOW!$AN$6</f>
        <v>-7.6242233562978265</v>
      </c>
      <c r="AC31" s="44">
        <f>AA31*[1]SMOW!$AN$12</f>
        <v>-14.452109964035033</v>
      </c>
      <c r="AD31" s="44">
        <f t="shared" ref="AD31" si="47">LN((AB31/1000)+1)*1000</f>
        <v>-7.6534363260539662</v>
      </c>
      <c r="AE31" s="44">
        <f t="shared" ref="AE31" si="48">LN((AC31/1000)+1)*1000</f>
        <v>-14.55755891153089</v>
      </c>
      <c r="AF31" s="44">
        <f>(AD31-[1]SMOW!AN$14*AE31)</f>
        <v>3.2954779234343867E-2</v>
      </c>
      <c r="AG31" s="45">
        <f t="shared" si="46"/>
        <v>32.954779234343867</v>
      </c>
      <c r="AH31" s="2">
        <f>AVERAGE(AG28:AG31)</f>
        <v>30.053827503103037</v>
      </c>
      <c r="AI31">
        <f>STDEV(AG28:AG31)</f>
        <v>7.1505276038876824</v>
      </c>
      <c r="AK31">
        <v>32</v>
      </c>
      <c r="AL31">
        <v>0</v>
      </c>
      <c r="AM31">
        <v>0</v>
      </c>
      <c r="AN31">
        <v>0</v>
      </c>
    </row>
    <row r="32" spans="1:40" customFormat="1" x14ac:dyDescent="0.25">
      <c r="A32">
        <v>5581</v>
      </c>
      <c r="B32" t="s">
        <v>169</v>
      </c>
      <c r="C32" t="s">
        <v>62</v>
      </c>
      <c r="D32" t="s">
        <v>149</v>
      </c>
      <c r="E32" t="s">
        <v>207</v>
      </c>
      <c r="F32">
        <v>-8.3635939852318995</v>
      </c>
      <c r="G32">
        <v>-8.3987653673832892</v>
      </c>
      <c r="H32">
        <v>3.8121428527713801E-3</v>
      </c>
      <c r="I32">
        <v>-15.804459851986</v>
      </c>
      <c r="J32">
        <v>-15.930682146549501</v>
      </c>
      <c r="K32">
        <v>2.61006287525577E-3</v>
      </c>
      <c r="L32">
        <v>1.2634805994874E-2</v>
      </c>
      <c r="M32">
        <v>3.84950503653221E-3</v>
      </c>
      <c r="N32">
        <v>-18.473318801575601</v>
      </c>
      <c r="O32">
        <v>3.7732780884598199E-3</v>
      </c>
      <c r="P32">
        <v>-35.386121583834203</v>
      </c>
      <c r="Q32">
        <v>2.5581327798256102E-3</v>
      </c>
      <c r="R32">
        <v>-46.457934211019598</v>
      </c>
      <c r="S32">
        <v>0.141300961856545</v>
      </c>
      <c r="T32">
        <v>367.45792881048902</v>
      </c>
      <c r="U32">
        <v>0.20329055447817199</v>
      </c>
      <c r="V32" s="14">
        <v>45737.51185185185</v>
      </c>
      <c r="W32">
        <v>2.5</v>
      </c>
      <c r="X32">
        <v>1.6968794096659801E-2</v>
      </c>
      <c r="Y32">
        <v>1.9335398299744101E-2</v>
      </c>
      <c r="Z32" s="44">
        <f>((((N32/1000)+1)/(([1]SMOW!$Z$4/1000)+1))-1)*1000</f>
        <v>-8.222076442359727</v>
      </c>
      <c r="AA32" s="44">
        <f>((((P32/1000)+1)/(([1]SMOW!$AA$4/1000)+1))-1)*1000</f>
        <v>-15.596220203341172</v>
      </c>
      <c r="AB32" s="44">
        <f>Z32*[1]SMOW!$AN$6</f>
        <v>-8.4770864904637921</v>
      </c>
      <c r="AC32" s="44">
        <f>AA32*[1]SMOW!$AN$12</f>
        <v>-16.061291741593021</v>
      </c>
      <c r="AD32" s="44">
        <f t="shared" ref="AD32" si="49">LN((AB32/1000)+1)*1000</f>
        <v>-8.5132213452562588</v>
      </c>
      <c r="AE32" s="44">
        <f t="shared" ref="AE32" si="50">LN((AC32/1000)+1)*1000</f>
        <v>-16.191672225161216</v>
      </c>
      <c r="AF32" s="44">
        <f>(AD32-[1]SMOW!AN$14*AE32)</f>
        <v>3.5981589628864441E-2</v>
      </c>
      <c r="AG32" s="45">
        <f t="shared" si="46"/>
        <v>35.981589628864441</v>
      </c>
      <c r="AK32">
        <v>32</v>
      </c>
      <c r="AL32">
        <v>0</v>
      </c>
      <c r="AM32">
        <v>0</v>
      </c>
      <c r="AN32">
        <v>0</v>
      </c>
    </row>
    <row r="33" spans="1:40" customFormat="1" x14ac:dyDescent="0.25">
      <c r="A33">
        <v>5582</v>
      </c>
      <c r="B33" t="s">
        <v>169</v>
      </c>
      <c r="C33" t="s">
        <v>62</v>
      </c>
      <c r="D33" t="s">
        <v>149</v>
      </c>
      <c r="E33" t="s">
        <v>208</v>
      </c>
      <c r="F33">
        <v>-8.3684713003198006</v>
      </c>
      <c r="G33">
        <v>-8.4036838250017194</v>
      </c>
      <c r="H33">
        <v>3.77564956667952E-3</v>
      </c>
      <c r="I33">
        <v>-15.808711918459901</v>
      </c>
      <c r="J33">
        <v>-15.9350024369328</v>
      </c>
      <c r="K33">
        <v>1.8775476408342299E-3</v>
      </c>
      <c r="L33">
        <v>9.9974616987691597E-3</v>
      </c>
      <c r="M33">
        <v>3.6907271223485701E-3</v>
      </c>
      <c r="N33">
        <v>-18.478146392477299</v>
      </c>
      <c r="O33">
        <v>3.73715685111252E-3</v>
      </c>
      <c r="P33">
        <v>-35.390289050730097</v>
      </c>
      <c r="Q33">
        <v>1.84019174834176E-3</v>
      </c>
      <c r="R33">
        <v>-47.362838145052997</v>
      </c>
      <c r="S33">
        <v>0.12497926636986301</v>
      </c>
      <c r="T33">
        <v>385.15282761301103</v>
      </c>
      <c r="U33">
        <v>8.4715722013077102E-2</v>
      </c>
      <c r="V33" s="14">
        <v>45737.616064814814</v>
      </c>
      <c r="W33">
        <v>2.5</v>
      </c>
      <c r="X33">
        <v>3.2374133654571001E-2</v>
      </c>
      <c r="Y33">
        <v>3.5659396673603599E-2</v>
      </c>
      <c r="Z33" s="44">
        <f>((((N33/1000)+1)/(([1]SMOW!$Z$4/1000)+1))-1)*1000</f>
        <v>-8.2269544534948622</v>
      </c>
      <c r="AA33" s="44">
        <f>((((P33/1000)+1)/(([1]SMOW!$AA$4/1000)+1))-1)*1000</f>
        <v>-15.600473169482543</v>
      </c>
      <c r="AB33" s="44">
        <f>Z33*[1]SMOW!$AN$6</f>
        <v>-8.4821157945068624</v>
      </c>
      <c r="AC33" s="44">
        <f>AA33*[1]SMOW!$AN$12</f>
        <v>-16.065671529071853</v>
      </c>
      <c r="AD33" s="44">
        <f t="shared" ref="AD33" si="51">LN((AB33/1000)+1)*1000</f>
        <v>-8.5182936605096007</v>
      </c>
      <c r="AE33" s="44">
        <f t="shared" ref="AE33" si="52">LN((AC33/1000)+1)*1000</f>
        <v>-16.196123515866638</v>
      </c>
      <c r="AF33" s="44">
        <f>(AD33-[1]SMOW!AN$14*AE33)</f>
        <v>3.3259555867985569E-2</v>
      </c>
      <c r="AG33" s="45">
        <f t="shared" ref="AG33" si="53">AF33*1000</f>
        <v>33.259555867985569</v>
      </c>
      <c r="AK33">
        <v>32</v>
      </c>
      <c r="AL33">
        <v>0</v>
      </c>
      <c r="AM33">
        <v>0</v>
      </c>
      <c r="AN33">
        <v>0</v>
      </c>
    </row>
    <row r="34" spans="1:40" customFormat="1" x14ac:dyDescent="0.25">
      <c r="A34">
        <v>5583</v>
      </c>
      <c r="B34" t="s">
        <v>169</v>
      </c>
      <c r="C34" t="s">
        <v>62</v>
      </c>
      <c r="D34" t="s">
        <v>149</v>
      </c>
      <c r="E34" t="s">
        <v>209</v>
      </c>
      <c r="F34">
        <v>-8.3903803241654291</v>
      </c>
      <c r="G34">
        <v>-8.4257780847720998</v>
      </c>
      <c r="H34">
        <v>4.3902601453745102E-3</v>
      </c>
      <c r="I34">
        <v>-15.8374693562468</v>
      </c>
      <c r="J34">
        <v>-15.9642221836998</v>
      </c>
      <c r="K34">
        <v>1.2732288090883E-3</v>
      </c>
      <c r="L34">
        <v>3.3312282213847902E-3</v>
      </c>
      <c r="M34">
        <v>4.4255322288768804E-3</v>
      </c>
      <c r="N34">
        <v>-18.499832054009101</v>
      </c>
      <c r="O34">
        <v>4.3455014801298004E-3</v>
      </c>
      <c r="P34">
        <v>-35.418474327400602</v>
      </c>
      <c r="Q34">
        <v>1.24789650993744E-3</v>
      </c>
      <c r="R34">
        <v>-46.929186442322397</v>
      </c>
      <c r="S34">
        <v>0.16985544931628199</v>
      </c>
      <c r="T34">
        <v>391.999706470641</v>
      </c>
      <c r="U34">
        <v>0.120129988904553</v>
      </c>
      <c r="V34" s="14">
        <v>45737.751458333332</v>
      </c>
      <c r="W34">
        <v>2.5</v>
      </c>
      <c r="X34">
        <v>1.25435171711939E-3</v>
      </c>
      <c r="Y34">
        <v>3.6381667534311399E-4</v>
      </c>
      <c r="Z34" s="44">
        <f>((((N34/1000)+1)/(([1]SMOW!$Z$4/1000)+1))-1)*1000</f>
        <v>-8.2488666040018153</v>
      </c>
      <c r="AA34" s="44">
        <f>((((P34/1000)+1)/(([1]SMOW!$AA$4/1000)+1))-1)*1000</f>
        <v>-15.629236691872105</v>
      </c>
      <c r="AB34" s="44">
        <f>Z34*[1]SMOW!$AN$6</f>
        <v>-8.5047075566172854</v>
      </c>
      <c r="AC34" s="44">
        <f>AA34*[1]SMOW!$AN$12</f>
        <v>-16.095292765409337</v>
      </c>
      <c r="AD34" s="44">
        <f t="shared" ref="AD34" si="54">LN((AB34/1000)+1)*1000</f>
        <v>-8.541078947443042</v>
      </c>
      <c r="AE34" s="44">
        <f t="shared" ref="AE34" si="55">LN((AC34/1000)+1)*1000</f>
        <v>-16.226228860665884</v>
      </c>
      <c r="AF34" s="44">
        <f>(AD34-[1]SMOW!AN$14*AE34)</f>
        <v>2.6369890988545919E-2</v>
      </c>
      <c r="AG34" s="45">
        <f t="shared" ref="AG34" si="56">AF34*1000</f>
        <v>26.369890988545919</v>
      </c>
      <c r="AH34" s="2">
        <f>AVERAGE(AG32:AG34)</f>
        <v>31.870345495131975</v>
      </c>
      <c r="AI34">
        <f>STDEV(AG32:AG34)</f>
        <v>4.9541514695362379</v>
      </c>
      <c r="AK34">
        <v>32</v>
      </c>
      <c r="AL34">
        <v>1</v>
      </c>
      <c r="AM34">
        <v>0</v>
      </c>
      <c r="AN34">
        <v>0</v>
      </c>
    </row>
    <row r="35" spans="1:40" customFormat="1" x14ac:dyDescent="0.25">
      <c r="A35">
        <v>5584</v>
      </c>
      <c r="B35" t="s">
        <v>169</v>
      </c>
      <c r="C35" t="s">
        <v>62</v>
      </c>
      <c r="D35" t="s">
        <v>149</v>
      </c>
      <c r="E35" t="s">
        <v>211</v>
      </c>
      <c r="F35">
        <v>-8.0313505586566194</v>
      </c>
      <c r="G35">
        <v>-8.0637758419156693</v>
      </c>
      <c r="H35">
        <v>3.6187549456732299E-3</v>
      </c>
      <c r="I35">
        <v>-15.162008972775901</v>
      </c>
      <c r="J35">
        <v>-15.2781276264626</v>
      </c>
      <c r="K35">
        <v>2.9438750426213399E-3</v>
      </c>
      <c r="L35">
        <v>3.0755448565763701E-3</v>
      </c>
      <c r="M35">
        <v>3.3580928658978899E-3</v>
      </c>
      <c r="N35">
        <v>-18.144462593939</v>
      </c>
      <c r="O35">
        <v>3.58186176944649E-3</v>
      </c>
      <c r="P35">
        <v>-34.756452977335897</v>
      </c>
      <c r="Q35">
        <v>2.88530338392788E-3</v>
      </c>
      <c r="R35">
        <v>-46.324761637750903</v>
      </c>
      <c r="S35">
        <v>0.15138601581913499</v>
      </c>
      <c r="T35">
        <v>377.31378239789598</v>
      </c>
      <c r="U35">
        <v>0.24206131695532501</v>
      </c>
      <c r="V35" s="14">
        <v>45738.492777777778</v>
      </c>
      <c r="W35">
        <v>2.5</v>
      </c>
      <c r="X35">
        <v>4.4957523342600801E-2</v>
      </c>
      <c r="Y35">
        <v>3.91715180120056E-2</v>
      </c>
      <c r="Z35" s="44">
        <f>((((N35/1000)+1)/(([1]SMOW!$Z$4/1000)+1))-1)*1000</f>
        <v>-7.88978560095277</v>
      </c>
      <c r="AA35" s="44">
        <f>((((P35/1000)+1)/(([1]SMOW!$AA$4/1000)+1))-1)*1000</f>
        <v>-14.953633392052467</v>
      </c>
      <c r="AB35" s="44">
        <f>Z35*[1]SMOW!$AN$6</f>
        <v>-8.1344895537479704</v>
      </c>
      <c r="AC35" s="44">
        <f>AA35*[1]SMOW!$AN$12</f>
        <v>-15.399543310829211</v>
      </c>
      <c r="AD35" s="44">
        <f t="shared" ref="AD35" si="57">LN((AB35/1000)+1)*1000</f>
        <v>-8.1677550351929789</v>
      </c>
      <c r="AE35" s="44">
        <f t="shared" ref="AE35" si="58">LN((AC35/1000)+1)*1000</f>
        <v>-15.519347825957892</v>
      </c>
      <c r="AF35" s="44">
        <f>(AD35-[1]SMOW!AN$14*AE35)</f>
        <v>2.6460616912787671E-2</v>
      </c>
      <c r="AG35" s="45">
        <f t="shared" ref="AG35" si="59">AF35*1000</f>
        <v>26.460616912787671</v>
      </c>
      <c r="AK35">
        <v>32</v>
      </c>
      <c r="AL35">
        <v>0</v>
      </c>
      <c r="AM35">
        <v>0</v>
      </c>
      <c r="AN35">
        <v>0</v>
      </c>
    </row>
    <row r="36" spans="1:40" customFormat="1" x14ac:dyDescent="0.25">
      <c r="A36">
        <v>5585</v>
      </c>
      <c r="B36" t="s">
        <v>169</v>
      </c>
      <c r="C36" t="s">
        <v>62</v>
      </c>
      <c r="D36" t="s">
        <v>149</v>
      </c>
      <c r="E36" t="s">
        <v>210</v>
      </c>
      <c r="F36">
        <v>-8.1127647254949196</v>
      </c>
      <c r="G36">
        <v>-8.1458526352832408</v>
      </c>
      <c r="H36">
        <v>4.3644471887901402E-3</v>
      </c>
      <c r="I36">
        <v>-15.3159097876771</v>
      </c>
      <c r="J36">
        <v>-15.4344098875432</v>
      </c>
      <c r="K36">
        <v>1.43003999550405E-3</v>
      </c>
      <c r="L36">
        <v>3.51578533958631E-3</v>
      </c>
      <c r="M36">
        <v>4.4420104331951002E-3</v>
      </c>
      <c r="N36">
        <v>-18.225046744031399</v>
      </c>
      <c r="O36">
        <v>4.3199516864195599E-3</v>
      </c>
      <c r="P36">
        <v>-34.907291764850598</v>
      </c>
      <c r="Q36">
        <v>1.4015877638952599E-3</v>
      </c>
      <c r="R36">
        <v>-47.367336049746498</v>
      </c>
      <c r="S36">
        <v>0.13939622259124901</v>
      </c>
      <c r="T36">
        <v>356.65005478560897</v>
      </c>
      <c r="U36">
        <v>0.130287208788432</v>
      </c>
      <c r="V36" s="14">
        <v>45738.569965277777</v>
      </c>
      <c r="W36">
        <v>2.5</v>
      </c>
      <c r="X36">
        <v>1.45340753184712E-2</v>
      </c>
      <c r="Y36">
        <v>0.169815526877378</v>
      </c>
      <c r="Z36" s="44">
        <f>((((N36/1000)+1)/(([1]SMOW!$Z$4/1000)+1))-1)*1000</f>
        <v>-7.9712113864981449</v>
      </c>
      <c r="AA36" s="44">
        <f>((((P36/1000)+1)/(([1]SMOW!$AA$4/1000)+1))-1)*1000</f>
        <v>-15.107566769844262</v>
      </c>
      <c r="AB36" s="44">
        <f>Z36*[1]SMOW!$AN$6</f>
        <v>-8.2184407832775275</v>
      </c>
      <c r="AC36" s="44">
        <f>AA36*[1]SMOW!$AN$12</f>
        <v>-15.558066905472559</v>
      </c>
      <c r="AD36" s="44">
        <f t="shared" ref="AD36" si="60">LN((AB36/1000)+1)*1000</f>
        <v>-8.252398347870491</v>
      </c>
      <c r="AE36" s="44">
        <f t="shared" ref="AE36" si="61">LN((AC36/1000)+1)*1000</f>
        <v>-15.68036375513077</v>
      </c>
      <c r="AF36" s="44">
        <f>(AD36-[1]SMOW!AN$14*AE36)</f>
        <v>2.6833714838556233E-2</v>
      </c>
      <c r="AG36" s="45">
        <f t="shared" ref="AG36" si="62">AF36*1000</f>
        <v>26.833714838556233</v>
      </c>
      <c r="AK36">
        <v>32</v>
      </c>
      <c r="AL36">
        <v>0</v>
      </c>
      <c r="AM36">
        <v>0</v>
      </c>
      <c r="AN36">
        <v>0</v>
      </c>
    </row>
    <row r="37" spans="1:40" customFormat="1" x14ac:dyDescent="0.25">
      <c r="A37">
        <v>5586</v>
      </c>
      <c r="B37" t="s">
        <v>169</v>
      </c>
      <c r="C37" t="s">
        <v>62</v>
      </c>
      <c r="D37" t="s">
        <v>149</v>
      </c>
      <c r="E37" t="s">
        <v>212</v>
      </c>
      <c r="F37">
        <v>-8.1276979317445601</v>
      </c>
      <c r="G37">
        <v>-8.1609081939971393</v>
      </c>
      <c r="H37">
        <v>4.8008484524610902E-3</v>
      </c>
      <c r="I37">
        <v>-15.3597530833535</v>
      </c>
      <c r="J37">
        <v>-15.4789361268008</v>
      </c>
      <c r="K37">
        <v>1.5247260213681901E-3</v>
      </c>
      <c r="L37">
        <v>1.19700809536681E-2</v>
      </c>
      <c r="M37">
        <v>5.0340313407161901E-3</v>
      </c>
      <c r="N37">
        <v>-18.239827706368899</v>
      </c>
      <c r="O37">
        <v>4.7519038428796099E-3</v>
      </c>
      <c r="P37">
        <v>-34.950262749537899</v>
      </c>
      <c r="Q37">
        <v>1.49438990627104E-3</v>
      </c>
      <c r="R37">
        <v>-47.208205290204297</v>
      </c>
      <c r="S37">
        <v>0.14640954494232999</v>
      </c>
      <c r="T37">
        <v>354.58092556925601</v>
      </c>
      <c r="U37">
        <v>8.6709790338723197E-2</v>
      </c>
      <c r="V37" s="14">
        <v>45738.714456018519</v>
      </c>
      <c r="W37">
        <v>2.5</v>
      </c>
      <c r="X37">
        <v>1.80356458562278E-3</v>
      </c>
      <c r="Y37">
        <v>3.5213342393850201E-3</v>
      </c>
      <c r="Z37" s="44">
        <f>((((N37/1000)+1)/(([1]SMOW!$Z$4/1000)+1))-1)*1000</f>
        <v>-7.9861467238823147</v>
      </c>
      <c r="AA37" s="44">
        <f>((((P37/1000)+1)/(([1]SMOW!$AA$4/1000)+1))-1)*1000</f>
        <v>-15.15141934204367</v>
      </c>
      <c r="AB37" s="44">
        <f>Z37*[1]SMOW!$AN$6</f>
        <v>-8.2338393444144184</v>
      </c>
      <c r="AC37" s="44">
        <f>AA37*[1]SMOW!$AN$12</f>
        <v>-15.60322713958897</v>
      </c>
      <c r="AD37" s="44">
        <f t="shared" ref="AD37:AD41" si="63">LN((AB37/1000)+1)*1000</f>
        <v>-8.2679246303823835</v>
      </c>
      <c r="AE37" s="44">
        <f t="shared" ref="AE37:AE41" si="64">LN((AC37/1000)+1)*1000</f>
        <v>-15.726238751378771</v>
      </c>
      <c r="AF37" s="44">
        <f>(AD37-[1]SMOW!AN$14*AE37)</f>
        <v>3.5529430345608404E-2</v>
      </c>
      <c r="AG37" s="45">
        <f t="shared" ref="AG37:AG41" si="65">AF37*1000</f>
        <v>35.529430345608404</v>
      </c>
      <c r="AH37" s="2">
        <f>AVERAGE(AG35:AG37)</f>
        <v>29.607920698984103</v>
      </c>
      <c r="AI37">
        <f>STDEV(AG35:AG37)</f>
        <v>5.1315697293178868</v>
      </c>
      <c r="AK37">
        <v>32</v>
      </c>
      <c r="AL37">
        <v>0</v>
      </c>
      <c r="AM37">
        <v>0</v>
      </c>
      <c r="AN37">
        <v>0</v>
      </c>
    </row>
    <row r="38" spans="1:40" customFormat="1" x14ac:dyDescent="0.25">
      <c r="A38">
        <v>5587</v>
      </c>
      <c r="B38" t="s">
        <v>169</v>
      </c>
      <c r="C38" t="s">
        <v>62</v>
      </c>
      <c r="D38" t="s">
        <v>149</v>
      </c>
      <c r="E38" t="s">
        <v>213</v>
      </c>
      <c r="F38">
        <v>-7.9230783195111298</v>
      </c>
      <c r="G38">
        <v>-7.9546330231972497</v>
      </c>
      <c r="H38">
        <v>4.1201030899696497E-3</v>
      </c>
      <c r="I38">
        <v>-14.9636958449549</v>
      </c>
      <c r="J38">
        <v>-15.076781730656499</v>
      </c>
      <c r="K38">
        <v>3.5382414001512998E-3</v>
      </c>
      <c r="L38">
        <v>5.9077305893791001E-3</v>
      </c>
      <c r="M38">
        <v>3.5194758987865502E-3</v>
      </c>
      <c r="N38">
        <v>-18.037294189360701</v>
      </c>
      <c r="O38">
        <v>4.0780986736318903E-3</v>
      </c>
      <c r="P38">
        <v>-34.562085509119797</v>
      </c>
      <c r="Q38">
        <v>3.46784416363019E-3</v>
      </c>
      <c r="R38">
        <v>-46.407387215581799</v>
      </c>
      <c r="S38">
        <v>0.14260860699460101</v>
      </c>
      <c r="T38">
        <v>400.567412699442</v>
      </c>
      <c r="U38">
        <v>0.17515094672840301</v>
      </c>
      <c r="V38" s="14">
        <v>45739.475127314814</v>
      </c>
      <c r="W38">
        <v>2.5</v>
      </c>
      <c r="X38">
        <v>8.2002598937527801E-2</v>
      </c>
      <c r="Y38">
        <v>7.7870486122705806E-2</v>
      </c>
      <c r="Z38" s="44">
        <f>((((N38/1000)+1)/(([1]SMOW!$Z$4/1000)+1))-1)*1000</f>
        <v>-7.781497910154811</v>
      </c>
      <c r="AA38" s="44">
        <f>((((P38/1000)+1)/(([1]SMOW!$AA$4/1000)+1))-1)*1000</f>
        <v>-14.755278304423358</v>
      </c>
      <c r="AB38" s="44">
        <f>Z38*[1]SMOW!$AN$6</f>
        <v>-8.0228432893058663</v>
      </c>
      <c r="AC38" s="44">
        <f>AA38*[1]SMOW!$AN$12</f>
        <v>-15.195273373029931</v>
      </c>
      <c r="AD38" s="44">
        <f t="shared" si="63"/>
        <v>-8.0551994717823856</v>
      </c>
      <c r="AE38" s="44">
        <f t="shared" si="64"/>
        <v>-15.311904542816151</v>
      </c>
      <c r="AF38" s="44">
        <f>(AD38-[1]SMOW!AN$14*AE38)</f>
        <v>2.9486126824542325E-2</v>
      </c>
      <c r="AG38" s="45">
        <f t="shared" si="65"/>
        <v>29.486126824542325</v>
      </c>
      <c r="AK38">
        <v>32</v>
      </c>
      <c r="AL38">
        <v>1</v>
      </c>
      <c r="AM38">
        <v>0</v>
      </c>
      <c r="AN38">
        <v>0</v>
      </c>
    </row>
    <row r="39" spans="1:40" customFormat="1" x14ac:dyDescent="0.25">
      <c r="A39">
        <v>5588</v>
      </c>
      <c r="B39" t="s">
        <v>169</v>
      </c>
      <c r="C39" t="s">
        <v>62</v>
      </c>
      <c r="D39" t="s">
        <v>149</v>
      </c>
      <c r="E39" t="s">
        <v>214</v>
      </c>
      <c r="F39">
        <v>-7.9722337941622596</v>
      </c>
      <c r="G39">
        <v>-8.0041822728094605</v>
      </c>
      <c r="H39">
        <v>3.9596926493051304E-3</v>
      </c>
      <c r="I39">
        <v>-15.0604663380961</v>
      </c>
      <c r="J39">
        <v>-15.1750269012195</v>
      </c>
      <c r="K39">
        <v>1.7509826451425499E-3</v>
      </c>
      <c r="L39">
        <v>8.2319310344211704E-3</v>
      </c>
      <c r="M39">
        <v>4.16982810752063E-3</v>
      </c>
      <c r="N39">
        <v>-18.085948524361299</v>
      </c>
      <c r="O39">
        <v>3.9193236160599901E-3</v>
      </c>
      <c r="P39">
        <v>-34.656930645982598</v>
      </c>
      <c r="Q39">
        <v>1.71614490359926E-3</v>
      </c>
      <c r="R39">
        <v>-47.8102071877707</v>
      </c>
      <c r="S39">
        <v>0.15977900529695099</v>
      </c>
      <c r="T39">
        <v>406.40825961680201</v>
      </c>
      <c r="U39">
        <v>0.122973220744327</v>
      </c>
      <c r="V39" s="14">
        <v>45739.560474537036</v>
      </c>
      <c r="W39">
        <v>2.5</v>
      </c>
      <c r="X39">
        <v>9.5226426895022101E-4</v>
      </c>
      <c r="Y39">
        <v>1.79479035896089E-3</v>
      </c>
      <c r="Z39" s="44">
        <f>((((N39/1000)+1)/(([1]SMOW!$Z$4/1000)+1))-1)*1000</f>
        <v>-7.830660399838707</v>
      </c>
      <c r="AA39" s="44">
        <f>((((P39/1000)+1)/(([1]SMOW!$AA$4/1000)+1))-1)*1000</f>
        <v>-14.852069272615175</v>
      </c>
      <c r="AB39" s="44">
        <f>Z39*[1]SMOW!$AN$6</f>
        <v>-8.0735305676422513</v>
      </c>
      <c r="AC39" s="44">
        <f>AA39*[1]SMOW!$AN$12</f>
        <v>-15.294950599807416</v>
      </c>
      <c r="AD39" s="44">
        <f t="shared" si="63"/>
        <v>-8.1062980006417913</v>
      </c>
      <c r="AE39" s="44">
        <f t="shared" si="64"/>
        <v>-15.413124885132682</v>
      </c>
      <c r="AF39" s="44">
        <f>(AD39-[1]SMOW!AN$14*AE39)</f>
        <v>3.1831938708265284E-2</v>
      </c>
      <c r="AG39" s="45">
        <f t="shared" si="65"/>
        <v>31.831938708265284</v>
      </c>
      <c r="AK39">
        <v>32</v>
      </c>
      <c r="AL39">
        <v>0</v>
      </c>
      <c r="AM39">
        <v>0</v>
      </c>
      <c r="AN39">
        <v>0</v>
      </c>
    </row>
    <row r="40" spans="1:40" customFormat="1" x14ac:dyDescent="0.25">
      <c r="A40">
        <v>5589</v>
      </c>
      <c r="B40" t="s">
        <v>169</v>
      </c>
      <c r="C40" t="s">
        <v>62</v>
      </c>
      <c r="D40" t="s">
        <v>149</v>
      </c>
      <c r="E40" t="s">
        <v>215</v>
      </c>
      <c r="F40">
        <v>-8.1049240774079401</v>
      </c>
      <c r="G40">
        <v>-8.1379478923937807</v>
      </c>
      <c r="H40">
        <v>4.2721504722687499E-3</v>
      </c>
      <c r="I40">
        <v>-15.295256212798201</v>
      </c>
      <c r="J40">
        <v>-15.4134352765707</v>
      </c>
      <c r="K40">
        <v>1.2507302859171799E-3</v>
      </c>
      <c r="L40">
        <v>3.4593363553576701E-4</v>
      </c>
      <c r="M40">
        <v>4.2826664557067302E-3</v>
      </c>
      <c r="N40">
        <v>-18.217286031285699</v>
      </c>
      <c r="O40">
        <v>4.2285959341461102E-3</v>
      </c>
      <c r="P40">
        <v>-34.887049115748503</v>
      </c>
      <c r="Q40">
        <v>1.2258456198347E-3</v>
      </c>
      <c r="R40">
        <v>-48.089897118710802</v>
      </c>
      <c r="S40">
        <v>0.14124124513678599</v>
      </c>
      <c r="T40">
        <v>392.48115265694798</v>
      </c>
      <c r="U40">
        <v>9.3966734800552607E-2</v>
      </c>
      <c r="V40" s="14">
        <v>45739.641215277778</v>
      </c>
      <c r="W40">
        <v>2.5</v>
      </c>
      <c r="X40">
        <v>1.84528628657207E-2</v>
      </c>
      <c r="Y40">
        <v>2.1582527339326401E-2</v>
      </c>
      <c r="Z40" s="44">
        <f>((((N40/1000)+1)/(([1]SMOW!$Z$4/1000)+1))-1)*1000</f>
        <v>-7.9633696194634229</v>
      </c>
      <c r="AA40" s="44">
        <f>((((P40/1000)+1)/(([1]SMOW!$AA$4/1000)+1))-1)*1000</f>
        <v>-15.086908825007296</v>
      </c>
      <c r="AB40" s="44">
        <f>Z40*[1]SMOW!$AN$6</f>
        <v>-8.210355801599551</v>
      </c>
      <c r="AC40" s="44">
        <f>AA40*[1]SMOW!$AN$12</f>
        <v>-15.536792950983434</v>
      </c>
      <c r="AD40" s="44">
        <f t="shared" si="63"/>
        <v>-8.2442464028694236</v>
      </c>
      <c r="AE40" s="44">
        <f t="shared" si="64"/>
        <v>-15.658753821715269</v>
      </c>
      <c r="AF40" s="44">
        <f>(AD40-[1]SMOW!AN$14*AE40)</f>
        <v>2.3575614996238059E-2</v>
      </c>
      <c r="AG40" s="45">
        <f t="shared" si="65"/>
        <v>23.575614996238059</v>
      </c>
      <c r="AH40" s="2">
        <f>AVERAGE(AG38:AG40)</f>
        <v>28.297893509681888</v>
      </c>
      <c r="AI40">
        <f>STDEV(AG38:AG40)</f>
        <v>4.2544851765347618</v>
      </c>
      <c r="AK40">
        <v>32</v>
      </c>
      <c r="AL40">
        <v>0</v>
      </c>
      <c r="AM40">
        <v>0</v>
      </c>
      <c r="AN40">
        <v>0</v>
      </c>
    </row>
    <row r="41" spans="1:40" customFormat="1" x14ac:dyDescent="0.25">
      <c r="A41">
        <v>5590</v>
      </c>
      <c r="B41" t="s">
        <v>169</v>
      </c>
      <c r="C41" t="s">
        <v>62</v>
      </c>
      <c r="D41" t="s">
        <v>149</v>
      </c>
      <c r="E41" t="s">
        <v>216</v>
      </c>
      <c r="F41">
        <v>-7.8908095191058303</v>
      </c>
      <c r="G41">
        <v>-7.92210689283222</v>
      </c>
      <c r="H41">
        <v>3.0762544330774398E-3</v>
      </c>
      <c r="I41">
        <v>-14.9027288850262</v>
      </c>
      <c r="J41">
        <v>-15.014890325846499</v>
      </c>
      <c r="K41">
        <v>1.42997027579515E-3</v>
      </c>
      <c r="L41">
        <v>5.7551992147613302E-3</v>
      </c>
      <c r="M41">
        <v>3.2022192404581001E-3</v>
      </c>
      <c r="N41">
        <v>-18.005354369104001</v>
      </c>
      <c r="O41">
        <v>3.0448920450146899E-3</v>
      </c>
      <c r="P41">
        <v>-34.502331554470501</v>
      </c>
      <c r="Q41">
        <v>1.4015194313380999E-3</v>
      </c>
      <c r="R41">
        <v>-47.282220133231803</v>
      </c>
      <c r="S41">
        <v>0.15065578695778301</v>
      </c>
      <c r="T41">
        <v>376.40415798113003</v>
      </c>
      <c r="U41">
        <v>0.140550748154395</v>
      </c>
      <c r="V41" s="14">
        <v>45739.721956018519</v>
      </c>
      <c r="W41">
        <v>2.5</v>
      </c>
      <c r="X41">
        <v>1.6050149691159199E-2</v>
      </c>
      <c r="Y41">
        <v>1.835419583582E-2</v>
      </c>
      <c r="Z41" s="44">
        <f>((((N41/1000)+1)/(([1]SMOW!$Z$4/1000)+1))-1)*1000</f>
        <v>-7.749224504632779</v>
      </c>
      <c r="AA41" s="44">
        <f>((((P41/1000)+1)/(([1]SMOW!$AA$4/1000)+1))-1)*1000</f>
        <v>-14.694298444885012</v>
      </c>
      <c r="AB41" s="44">
        <f>Z41*[1]SMOW!$AN$6</f>
        <v>-7.9895689148981335</v>
      </c>
      <c r="AC41" s="44">
        <f>AA41*[1]SMOW!$AN$12</f>
        <v>-15.132475124374983</v>
      </c>
      <c r="AD41" s="44">
        <f t="shared" si="63"/>
        <v>-8.0216565457927143</v>
      </c>
      <c r="AE41" s="44">
        <f t="shared" si="64"/>
        <v>-15.24813936703289</v>
      </c>
      <c r="AF41" s="44">
        <f>(AD41-[1]SMOW!AN$14*AE41)</f>
        <v>2.9361040000651428E-2</v>
      </c>
      <c r="AG41" s="45">
        <f t="shared" si="65"/>
        <v>29.361040000651428</v>
      </c>
      <c r="AK41">
        <v>32</v>
      </c>
      <c r="AL41">
        <v>0</v>
      </c>
      <c r="AM41">
        <v>0</v>
      </c>
      <c r="AN41">
        <v>0</v>
      </c>
    </row>
    <row r="42" spans="1:40" customFormat="1" x14ac:dyDescent="0.25">
      <c r="A42">
        <v>5591</v>
      </c>
      <c r="B42" t="s">
        <v>169</v>
      </c>
      <c r="C42" t="s">
        <v>62</v>
      </c>
      <c r="D42" t="s">
        <v>149</v>
      </c>
      <c r="E42" t="s">
        <v>217</v>
      </c>
      <c r="F42">
        <v>-7.94640423804747</v>
      </c>
      <c r="G42">
        <v>-7.9781455378553501</v>
      </c>
      <c r="H42">
        <v>4.3036177268068196E-3</v>
      </c>
      <c r="I42">
        <v>-14.998354676748001</v>
      </c>
      <c r="J42">
        <v>-15.1119675857143</v>
      </c>
      <c r="K42">
        <v>2.76093555703334E-3</v>
      </c>
      <c r="L42">
        <v>9.7334740178704998E-4</v>
      </c>
      <c r="M42">
        <v>4.0823941384631199E-3</v>
      </c>
      <c r="N42">
        <v>-18.060382300353801</v>
      </c>
      <c r="O42">
        <v>4.2597423802912598E-3</v>
      </c>
      <c r="P42">
        <v>-34.596054765018103</v>
      </c>
      <c r="Q42">
        <v>2.7060036822823602E-3</v>
      </c>
      <c r="R42">
        <v>-46.301281124816299</v>
      </c>
      <c r="S42">
        <v>0.12500474069162201</v>
      </c>
      <c r="T42">
        <v>344.75933542776897</v>
      </c>
      <c r="U42">
        <v>0.153835644057251</v>
      </c>
      <c r="V42" s="14">
        <v>45740.471296296295</v>
      </c>
      <c r="W42">
        <v>2.5</v>
      </c>
      <c r="X42">
        <v>2.35799716434732E-2</v>
      </c>
      <c r="Y42">
        <v>1.9514471589359799E-2</v>
      </c>
      <c r="Z42" s="44">
        <f>((((N42/1000)+1)/(([1]SMOW!$Z$4/1000)+1))-1)*1000</f>
        <v>-7.8048271575590356</v>
      </c>
      <c r="AA42" s="44">
        <f>((((P42/1000)+1)/(([1]SMOW!$AA$4/1000)+1))-1)*1000</f>
        <v>-14.78994446945736</v>
      </c>
      <c r="AB42" s="44">
        <f>Z42*[1]SMOW!$AN$6</f>
        <v>-8.0468960999783832</v>
      </c>
      <c r="AC42" s="44">
        <f>AA42*[1]SMOW!$AN$12</f>
        <v>-15.230973265883074</v>
      </c>
      <c r="AD42" s="44">
        <f t="shared" ref="AD42" si="66">LN((AB42/1000)+1)*1000</f>
        <v>-8.0794471090619222</v>
      </c>
      <c r="AE42" s="44">
        <f t="shared" ref="AE42" si="67">LN((AC42/1000)+1)*1000</f>
        <v>-15.348155932535489</v>
      </c>
      <c r="AF42" s="44">
        <f>(AD42-[1]SMOW!AN$14*AE42)</f>
        <v>2.4379223316817189E-2</v>
      </c>
      <c r="AG42" s="45">
        <f t="shared" ref="AG42" si="68">AF42*1000</f>
        <v>24.379223316817189</v>
      </c>
      <c r="AK42">
        <v>32</v>
      </c>
      <c r="AL42">
        <v>0</v>
      </c>
      <c r="AM42">
        <v>0</v>
      </c>
      <c r="AN42">
        <v>0</v>
      </c>
    </row>
    <row r="43" spans="1:40" customFormat="1" x14ac:dyDescent="0.25">
      <c r="A43">
        <v>5592</v>
      </c>
      <c r="B43" t="s">
        <v>169</v>
      </c>
      <c r="C43" t="s">
        <v>62</v>
      </c>
      <c r="D43" t="s">
        <v>149</v>
      </c>
      <c r="E43" t="s">
        <v>218</v>
      </c>
      <c r="F43">
        <v>-7.9164112764251504</v>
      </c>
      <c r="G43">
        <v>-7.9479127194365899</v>
      </c>
      <c r="H43">
        <v>3.8811577344629502E-3</v>
      </c>
      <c r="I43">
        <v>-14.952619273777501</v>
      </c>
      <c r="J43">
        <v>-15.065536757351801</v>
      </c>
      <c r="K43">
        <v>1.5860110596035699E-3</v>
      </c>
      <c r="L43">
        <v>6.6906884451465101E-3</v>
      </c>
      <c r="M43">
        <v>4.1220392595439099E-3</v>
      </c>
      <c r="N43">
        <v>-18.030695116722899</v>
      </c>
      <c r="O43">
        <v>3.84158936401426E-3</v>
      </c>
      <c r="P43">
        <v>-34.5512293186097</v>
      </c>
      <c r="Q43">
        <v>1.5544556107062501E-3</v>
      </c>
      <c r="R43">
        <v>-47.185363203376497</v>
      </c>
      <c r="S43">
        <v>0.14791948000286601</v>
      </c>
      <c r="T43">
        <v>400.45944041722601</v>
      </c>
      <c r="U43">
        <v>0.116751107836906</v>
      </c>
      <c r="V43" s="14">
        <v>45740.553252314814</v>
      </c>
      <c r="W43">
        <v>2.5</v>
      </c>
      <c r="X43">
        <v>2.6766676157080399E-3</v>
      </c>
      <c r="Y43">
        <v>9.9928090304180709E-4</v>
      </c>
      <c r="Z43" s="44">
        <f>((((N43/1000)+1)/(([1]SMOW!$Z$4/1000)+1))-1)*1000</f>
        <v>-7.7748299156076284</v>
      </c>
      <c r="AA43" s="44">
        <f>((((P43/1000)+1)/(([1]SMOW!$AA$4/1000)+1))-1)*1000</f>
        <v>-14.744199389624901</v>
      </c>
      <c r="AB43" s="44">
        <f>Z43*[1]SMOW!$AN$6</f>
        <v>-8.015968485004219</v>
      </c>
      <c r="AC43" s="44">
        <f>AA43*[1]SMOW!$AN$12</f>
        <v>-15.183864090496195</v>
      </c>
      <c r="AD43" s="44">
        <f t="shared" ref="AD43" si="69">LN((AB43/1000)+1)*1000</f>
        <v>-8.0482690899356495</v>
      </c>
      <c r="AE43" s="44">
        <f t="shared" ref="AE43" si="70">LN((AC43/1000)+1)*1000</f>
        <v>-15.300319285215689</v>
      </c>
      <c r="AF43" s="44">
        <f>(AD43-[1]SMOW!AN$14*AE43)</f>
        <v>3.0299492658235394E-2</v>
      </c>
      <c r="AG43" s="45">
        <f t="shared" ref="AG43" si="71">AF43*1000</f>
        <v>30.299492658235394</v>
      </c>
      <c r="AH43" s="2">
        <f>AVERAGE(AG41:AG43)</f>
        <v>28.013251991901338</v>
      </c>
      <c r="AI43">
        <f>STDEV(AG41:AG43)</f>
        <v>3.1819485627728157</v>
      </c>
      <c r="AK43">
        <v>32</v>
      </c>
      <c r="AL43">
        <v>0</v>
      </c>
      <c r="AM43">
        <v>0</v>
      </c>
      <c r="AN43">
        <v>0</v>
      </c>
    </row>
    <row r="44" spans="1:40" customFormat="1" x14ac:dyDescent="0.25">
      <c r="A44">
        <v>5593</v>
      </c>
      <c r="B44" t="s">
        <v>169</v>
      </c>
      <c r="C44" t="s">
        <v>62</v>
      </c>
      <c r="D44" t="s">
        <v>149</v>
      </c>
      <c r="E44" t="s">
        <v>219</v>
      </c>
      <c r="F44">
        <v>-7.79074973143139</v>
      </c>
      <c r="G44">
        <v>-7.8212563836797901</v>
      </c>
      <c r="H44">
        <v>3.2785497289704898E-3</v>
      </c>
      <c r="I44">
        <v>-14.7043916970689</v>
      </c>
      <c r="J44">
        <v>-14.8135729311477</v>
      </c>
      <c r="K44">
        <v>1.5671290995260801E-3</v>
      </c>
      <c r="L44">
        <v>3.1012396618135301E-4</v>
      </c>
      <c r="M44">
        <v>3.7184994811133901E-3</v>
      </c>
      <c r="N44">
        <v>-17.9063146901231</v>
      </c>
      <c r="O44">
        <v>3.2451249420678702E-3</v>
      </c>
      <c r="P44">
        <v>-34.307940504820998</v>
      </c>
      <c r="Q44">
        <v>1.5359493281643501E-3</v>
      </c>
      <c r="R44">
        <v>-46.646482301504903</v>
      </c>
      <c r="S44">
        <v>0.123937270435313</v>
      </c>
      <c r="T44">
        <v>363.55823970180398</v>
      </c>
      <c r="U44">
        <v>0.10388320748394</v>
      </c>
      <c r="V44" s="14">
        <v>45740.635578703703</v>
      </c>
      <c r="W44">
        <v>2.5</v>
      </c>
      <c r="X44">
        <v>1.24616006204677E-2</v>
      </c>
      <c r="Y44">
        <v>1.5497944038528401E-2</v>
      </c>
      <c r="Z44" s="44">
        <f>((((N44/1000)+1)/(([1]SMOW!$Z$4/1000)+1))-1)*1000</f>
        <v>-7.6491504373138453</v>
      </c>
      <c r="AA44" s="44">
        <f>((((P44/1000)+1)/(([1]SMOW!$AA$4/1000)+1))-1)*1000</f>
        <v>-14.495919292028759</v>
      </c>
      <c r="AB44" s="44">
        <f>Z44*[1]SMOW!$AN$6</f>
        <v>-7.8863910218120861</v>
      </c>
      <c r="AC44" s="44">
        <f>AA44*[1]SMOW!$AN$12</f>
        <v>-14.928180403735443</v>
      </c>
      <c r="AD44" s="44">
        <f t="shared" ref="AD44:AD45" si="72">LN((AB44/1000)+1)*1000</f>
        <v>-7.9176530751470828</v>
      </c>
      <c r="AE44" s="44">
        <f t="shared" ref="AE44:AE45" si="73">LN((AC44/1000)+1)*1000</f>
        <v>-15.040727172393257</v>
      </c>
      <c r="AF44" s="44">
        <f>(AD44-[1]SMOW!AN$14*AE44)</f>
        <v>2.38508718765571E-2</v>
      </c>
      <c r="AG44" s="45">
        <f t="shared" ref="AG44:AG45" si="74">AF44*1000</f>
        <v>23.8508718765571</v>
      </c>
      <c r="AK44">
        <v>32</v>
      </c>
      <c r="AL44">
        <v>1</v>
      </c>
      <c r="AM44">
        <v>0</v>
      </c>
      <c r="AN44">
        <v>0</v>
      </c>
    </row>
    <row r="45" spans="1:40" customFormat="1" x14ac:dyDescent="0.25">
      <c r="A45">
        <v>5594</v>
      </c>
      <c r="B45" t="s">
        <v>169</v>
      </c>
      <c r="C45" t="s">
        <v>62</v>
      </c>
      <c r="D45" t="s">
        <v>149</v>
      </c>
      <c r="E45" t="s">
        <v>220</v>
      </c>
      <c r="F45">
        <v>-7.9310202963334104</v>
      </c>
      <c r="G45">
        <v>-7.9626383489024199</v>
      </c>
      <c r="H45">
        <v>3.3753032540453599E-3</v>
      </c>
      <c r="I45">
        <v>-14.971673670823201</v>
      </c>
      <c r="J45">
        <v>-15.084880560268299</v>
      </c>
      <c r="K45">
        <v>1.2483933797282701E-3</v>
      </c>
      <c r="L45">
        <v>2.1785869192684198E-3</v>
      </c>
      <c r="M45">
        <v>3.4847094466393001E-3</v>
      </c>
      <c r="N45">
        <v>-18.045155197796099</v>
      </c>
      <c r="O45">
        <v>3.3408920657691898E-3</v>
      </c>
      <c r="P45">
        <v>-34.569904607295101</v>
      </c>
      <c r="Q45">
        <v>1.2235552089848399E-3</v>
      </c>
      <c r="R45">
        <v>-46.741303405430301</v>
      </c>
      <c r="S45">
        <v>0.113580773678575</v>
      </c>
      <c r="T45">
        <v>361.55825208131301</v>
      </c>
      <c r="U45">
        <v>0.13032090034948099</v>
      </c>
      <c r="V45" s="14">
        <v>45740.718090277776</v>
      </c>
      <c r="W45">
        <v>2.5</v>
      </c>
      <c r="X45">
        <v>2.1985820411484499E-2</v>
      </c>
      <c r="Y45">
        <v>1.7461236671933601E-2</v>
      </c>
      <c r="Z45" s="44">
        <f>((((N45/1000)+1)/(([1]SMOW!$Z$4/1000)+1))-1)*1000</f>
        <v>-7.7894410203854791</v>
      </c>
      <c r="AA45" s="44">
        <f>((((P45/1000)+1)/(([1]SMOW!$AA$4/1000)+1))-1)*1000</f>
        <v>-14.763257818268926</v>
      </c>
      <c r="AB45" s="44">
        <f>Z45*[1]SMOW!$AN$6</f>
        <v>-8.0310327573679423</v>
      </c>
      <c r="AC45" s="44">
        <f>AA45*[1]SMOW!$AN$12</f>
        <v>-15.203490832014147</v>
      </c>
      <c r="AD45" s="44">
        <f t="shared" si="72"/>
        <v>-8.0634552081284436</v>
      </c>
      <c r="AE45" s="44">
        <f t="shared" si="73"/>
        <v>-15.320248829806703</v>
      </c>
      <c r="AF45" s="44">
        <f>(AD45-[1]SMOW!AN$14*AE45)</f>
        <v>2.5636174009495249E-2</v>
      </c>
      <c r="AG45" s="45">
        <f t="shared" si="74"/>
        <v>25.636174009495249</v>
      </c>
      <c r="AK45">
        <v>32</v>
      </c>
      <c r="AL45">
        <v>0</v>
      </c>
      <c r="AM45">
        <v>0</v>
      </c>
      <c r="AN45">
        <v>0</v>
      </c>
    </row>
    <row r="46" spans="1:40" customFormat="1" x14ac:dyDescent="0.25">
      <c r="A46">
        <v>5595</v>
      </c>
      <c r="B46" t="s">
        <v>169</v>
      </c>
      <c r="C46" t="s">
        <v>62</v>
      </c>
      <c r="D46" t="s">
        <v>149</v>
      </c>
      <c r="E46" t="s">
        <v>221</v>
      </c>
      <c r="F46">
        <v>-7.9901227760808204</v>
      </c>
      <c r="G46">
        <v>-8.0222151603872405</v>
      </c>
      <c r="H46">
        <v>3.8420625490796501E-3</v>
      </c>
      <c r="I46">
        <v>-15.1054902881971</v>
      </c>
      <c r="J46">
        <v>-15.220740340581299</v>
      </c>
      <c r="K46">
        <v>1.66875410245453E-3</v>
      </c>
      <c r="L46">
        <v>1.4335739439658501E-2</v>
      </c>
      <c r="M46">
        <v>3.8803035749900299E-3</v>
      </c>
      <c r="N46">
        <v>-18.1036551282597</v>
      </c>
      <c r="O46">
        <v>3.8028927537159898E-3</v>
      </c>
      <c r="P46">
        <v>-34.7010587946654</v>
      </c>
      <c r="Q46">
        <v>1.63555238895753E-3</v>
      </c>
      <c r="R46">
        <v>-47.143384933680302</v>
      </c>
      <c r="S46">
        <v>0.131657753075412</v>
      </c>
      <c r="T46">
        <v>359.20978568652498</v>
      </c>
      <c r="U46">
        <v>9.3592181466393295E-2</v>
      </c>
      <c r="V46" s="14">
        <v>45740.91673611111</v>
      </c>
      <c r="W46">
        <v>2.5</v>
      </c>
      <c r="X46">
        <v>4.3012075203435099E-2</v>
      </c>
      <c r="Y46">
        <v>3.82958315022194E-2</v>
      </c>
      <c r="Z46" s="44">
        <f>((((N46/1000)+1)/(([1]SMOW!$Z$4/1000)+1))-1)*1000</f>
        <v>-7.8485519347140098</v>
      </c>
      <c r="AA46" s="44">
        <f>((((P46/1000)+1)/(([1]SMOW!$AA$4/1000)+1))-1)*1000</f>
        <v>-14.89710274904632</v>
      </c>
      <c r="AB46" s="44">
        <f>Z46*[1]SMOW!$AN$6</f>
        <v>-8.0919770135793989</v>
      </c>
      <c r="AC46" s="44">
        <f>AA46*[1]SMOW!$AN$12</f>
        <v>-15.341326952133079</v>
      </c>
      <c r="AD46" s="44">
        <f t="shared" ref="AD46" si="75">LN((AB46/1000)+1)*1000</f>
        <v>-8.1248947596034977</v>
      </c>
      <c r="AE46" s="44">
        <f t="shared" ref="AE46" si="76">LN((AC46/1000)+1)*1000</f>
        <v>-15.460222688149537</v>
      </c>
      <c r="AF46" s="44">
        <f>(AD46-[1]SMOW!AN$14*AE46)</f>
        <v>3.8102819739458837E-2</v>
      </c>
      <c r="AG46" s="45">
        <f t="shared" ref="AG46" si="77">AF46*1000</f>
        <v>38.102819739458837</v>
      </c>
      <c r="AH46" s="2">
        <f>AVERAGE(AG44:AG46)</f>
        <v>29.196621875170393</v>
      </c>
      <c r="AI46">
        <f>STDEV(AG44:AG46)</f>
        <v>7.764476558330287</v>
      </c>
      <c r="AJ46" t="s">
        <v>225</v>
      </c>
      <c r="AK46">
        <v>32</v>
      </c>
      <c r="AL46">
        <v>0</v>
      </c>
      <c r="AM46">
        <v>0</v>
      </c>
      <c r="AN46">
        <v>0</v>
      </c>
    </row>
    <row r="47" spans="1:40" customFormat="1" x14ac:dyDescent="0.25">
      <c r="A47">
        <v>5596</v>
      </c>
      <c r="B47" t="s">
        <v>226</v>
      </c>
      <c r="C47" t="s">
        <v>62</v>
      </c>
      <c r="D47" t="s">
        <v>158</v>
      </c>
      <c r="E47" t="s">
        <v>222</v>
      </c>
      <c r="F47">
        <v>-5.4548397646546896</v>
      </c>
      <c r="G47">
        <v>-5.4697719447024502</v>
      </c>
      <c r="H47">
        <v>3.3091392397684399E-3</v>
      </c>
      <c r="I47">
        <v>-10.285348632179501</v>
      </c>
      <c r="J47">
        <v>-10.3386084417651</v>
      </c>
      <c r="K47">
        <v>2.2428933702258601E-3</v>
      </c>
      <c r="L47">
        <v>-1.0986687450489901E-2</v>
      </c>
      <c r="M47">
        <v>3.1394757541693399E-3</v>
      </c>
      <c r="N47">
        <v>-15.5942193058049</v>
      </c>
      <c r="O47">
        <v>3.2754025930607101E-3</v>
      </c>
      <c r="P47">
        <v>-29.976819202371399</v>
      </c>
      <c r="Q47">
        <v>2.1982685192853701E-3</v>
      </c>
      <c r="R47">
        <v>-40.998214776200903</v>
      </c>
      <c r="S47">
        <v>0.128761937618703</v>
      </c>
      <c r="T47">
        <v>420.674765459784</v>
      </c>
      <c r="U47">
        <v>0.21373422559878</v>
      </c>
      <c r="V47" s="14">
        <v>45741.469652777778</v>
      </c>
      <c r="W47">
        <v>2.5</v>
      </c>
      <c r="X47">
        <v>7.8111983646218505E-2</v>
      </c>
      <c r="Y47">
        <v>7.2797466269067898E-2</v>
      </c>
      <c r="Z47" s="44">
        <f>((((N47/1000)+1)/(([1]SMOW!$Z$4/1000)+1))-1)*1000</f>
        <v>-5.3129071102078207</v>
      </c>
      <c r="AA47" s="44">
        <f>((((P47/1000)+1)/(([1]SMOW!$AA$4/1000)+1))-1)*1000</f>
        <v>-10.075941230040076</v>
      </c>
      <c r="AB47" s="44">
        <f>Z47*[1]SMOW!$AN$6</f>
        <v>-5.4776884409634476</v>
      </c>
      <c r="AC47" s="44">
        <f>AA47*[1]SMOW!$AN$12</f>
        <v>-10.376400791786075</v>
      </c>
      <c r="AD47" s="44">
        <f t="shared" ref="AD47:AE52" si="78">LN((AB47/1000)+1)*1000</f>
        <v>-5.492745988501353</v>
      </c>
      <c r="AE47" s="44">
        <f t="shared" si="78"/>
        <v>-10.430610968904691</v>
      </c>
      <c r="AF47" s="44">
        <f>(AD47-[1]SMOW!AN$14*AE47)</f>
        <v>1.4616603080324531E-2</v>
      </c>
      <c r="AG47" s="45">
        <f t="shared" ref="AG47:AG52" si="79">AF47*1000</f>
        <v>14.616603080324531</v>
      </c>
      <c r="AK47">
        <v>32</v>
      </c>
      <c r="AL47">
        <v>2</v>
      </c>
      <c r="AM47">
        <v>0</v>
      </c>
      <c r="AN47">
        <v>0</v>
      </c>
    </row>
    <row r="48" spans="1:40" customFormat="1" x14ac:dyDescent="0.25">
      <c r="A48">
        <v>5597</v>
      </c>
      <c r="B48" t="s">
        <v>226</v>
      </c>
      <c r="C48" t="s">
        <v>62</v>
      </c>
      <c r="D48" t="s">
        <v>158</v>
      </c>
      <c r="E48" t="s">
        <v>223</v>
      </c>
      <c r="F48">
        <v>-5.4040253057870897</v>
      </c>
      <c r="G48">
        <v>-5.4186800830371</v>
      </c>
      <c r="H48">
        <v>3.2863358200999901E-3</v>
      </c>
      <c r="I48">
        <v>-10.1855640957217</v>
      </c>
      <c r="J48">
        <v>-10.2377919375096</v>
      </c>
      <c r="K48">
        <v>1.3202687955598299E-3</v>
      </c>
      <c r="L48">
        <v>-1.31259400320299E-2</v>
      </c>
      <c r="M48">
        <v>3.2216866962954901E-3</v>
      </c>
      <c r="N48">
        <v>-15.5439228999179</v>
      </c>
      <c r="O48">
        <v>3.2528316540623302E-3</v>
      </c>
      <c r="P48">
        <v>-29.879019989926199</v>
      </c>
      <c r="Q48">
        <v>1.29400058371112E-3</v>
      </c>
      <c r="R48">
        <v>-41.310477619543803</v>
      </c>
      <c r="S48">
        <v>0.14538629272812101</v>
      </c>
      <c r="T48">
        <v>396.82717143028498</v>
      </c>
      <c r="U48">
        <v>8.4959573758776802E-2</v>
      </c>
      <c r="V48" s="14">
        <v>45741.549826388888</v>
      </c>
      <c r="W48">
        <v>2.5</v>
      </c>
      <c r="X48">
        <v>4.0416928012777702E-3</v>
      </c>
      <c r="Y48">
        <v>3.0783328426775502E-3</v>
      </c>
      <c r="Z48" s="44">
        <f>((((N48/1000)+1)/(([1]SMOW!$Z$4/1000)+1))-1)*1000</f>
        <v>-5.2620853995518635</v>
      </c>
      <c r="AA48" s="44">
        <f>((((P48/1000)+1)/(([1]SMOW!$AA$4/1000)+1))-1)*1000</f>
        <v>-9.9761355808094532</v>
      </c>
      <c r="AB48" s="44">
        <f>Z48*[1]SMOW!$AN$6</f>
        <v>-5.4252904804428779</v>
      </c>
      <c r="AC48" s="44">
        <f>AA48*[1]SMOW!$AN$12</f>
        <v>-10.273618987678903</v>
      </c>
      <c r="AD48" s="44">
        <f t="shared" si="78"/>
        <v>-5.4400608153022141</v>
      </c>
      <c r="AE48" s="44">
        <f t="shared" si="78"/>
        <v>-10.32675687010798</v>
      </c>
      <c r="AF48" s="44">
        <f>(AD48-[1]SMOW!AN$14*AE48)</f>
        <v>1.2466812114799275E-2</v>
      </c>
      <c r="AG48" s="45">
        <f t="shared" si="79"/>
        <v>12.466812114799275</v>
      </c>
      <c r="AK48">
        <v>32</v>
      </c>
      <c r="AL48">
        <v>0</v>
      </c>
      <c r="AM48">
        <v>0</v>
      </c>
      <c r="AN48">
        <v>0</v>
      </c>
    </row>
    <row r="49" spans="1:40" customFormat="1" x14ac:dyDescent="0.25">
      <c r="A49">
        <v>5598</v>
      </c>
      <c r="B49" t="s">
        <v>226</v>
      </c>
      <c r="C49" t="s">
        <v>62</v>
      </c>
      <c r="D49" t="s">
        <v>158</v>
      </c>
      <c r="E49" t="s">
        <v>224</v>
      </c>
      <c r="F49">
        <v>-5.5021653501048098</v>
      </c>
      <c r="G49">
        <v>-5.5173583308146403</v>
      </c>
      <c r="H49">
        <v>3.9966989880665001E-3</v>
      </c>
      <c r="I49">
        <v>-10.391094133062801</v>
      </c>
      <c r="J49">
        <v>-10.445458523196301</v>
      </c>
      <c r="K49">
        <v>1.42049024793566E-3</v>
      </c>
      <c r="L49">
        <v>-2.1562305670019999E-3</v>
      </c>
      <c r="M49">
        <v>4.0052800685066699E-3</v>
      </c>
      <c r="N49">
        <v>-15.6410624073095</v>
      </c>
      <c r="O49">
        <v>3.9559526755086304E-3</v>
      </c>
      <c r="P49">
        <v>-30.080460779244099</v>
      </c>
      <c r="Q49">
        <v>1.3922280191472601E-3</v>
      </c>
      <c r="R49">
        <v>-41.955313811255301</v>
      </c>
      <c r="S49">
        <v>0.114443501313782</v>
      </c>
      <c r="T49">
        <v>441.96328301276299</v>
      </c>
      <c r="U49">
        <v>9.4872102461841107E-2</v>
      </c>
      <c r="V49" s="14">
        <v>45741.636701388888</v>
      </c>
      <c r="W49">
        <v>2.5</v>
      </c>
      <c r="X49">
        <v>6.4102464168318607E-2</v>
      </c>
      <c r="Y49">
        <v>7.1243774180830804E-2</v>
      </c>
      <c r="Z49" s="44">
        <f>((((N49/1000)+1)/(([1]SMOW!$Z$4/1000)+1))-1)*1000</f>
        <v>-5.3602394495452232</v>
      </c>
      <c r="AA49" s="44">
        <f>((((P49/1000)+1)/(([1]SMOW!$AA$4/1000)+1))-1)*1000</f>
        <v>-10.181709104938541</v>
      </c>
      <c r="AB49" s="44">
        <f>Z49*[1]SMOW!$AN$6</f>
        <v>-5.5264888063178699</v>
      </c>
      <c r="AC49" s="44">
        <f>AA49*[1]SMOW!$AN$12</f>
        <v>-10.485322612168467</v>
      </c>
      <c r="AD49" s="44">
        <f t="shared" si="78"/>
        <v>-5.5418163433065617</v>
      </c>
      <c r="AE49" s="44">
        <f t="shared" si="78"/>
        <v>-10.540680913769558</v>
      </c>
      <c r="AF49" s="44">
        <f>(AD49-[1]SMOW!AN$14*AE49)</f>
        <v>2.3663179163764703E-2</v>
      </c>
      <c r="AG49" s="45">
        <f t="shared" si="79"/>
        <v>23.663179163764703</v>
      </c>
      <c r="AH49" s="2">
        <f>AVERAGE(AG47:AG49)</f>
        <v>16.915531452962835</v>
      </c>
      <c r="AI49">
        <f>STDEV(AG47:AG49)</f>
        <v>5.9416716941178045</v>
      </c>
      <c r="AK49">
        <v>32</v>
      </c>
      <c r="AL49">
        <v>0</v>
      </c>
      <c r="AM49">
        <v>0</v>
      </c>
      <c r="AN49">
        <v>0</v>
      </c>
    </row>
    <row r="50" spans="1:40" customFormat="1" x14ac:dyDescent="0.25">
      <c r="A50">
        <v>5599</v>
      </c>
      <c r="B50" t="s">
        <v>226</v>
      </c>
      <c r="C50" t="s">
        <v>62</v>
      </c>
      <c r="D50" t="s">
        <v>158</v>
      </c>
      <c r="E50" t="s">
        <v>227</v>
      </c>
      <c r="F50">
        <v>-5.1987711054012697</v>
      </c>
      <c r="G50">
        <v>-5.2123320958732897</v>
      </c>
      <c r="H50">
        <v>4.2771849331768603E-3</v>
      </c>
      <c r="I50">
        <v>-9.8049116941005501</v>
      </c>
      <c r="J50">
        <v>-9.8532964049470806</v>
      </c>
      <c r="K50">
        <v>1.2830452755113501E-3</v>
      </c>
      <c r="L50">
        <v>-9.7915940612273607E-3</v>
      </c>
      <c r="M50">
        <v>4.2658355893539102E-3</v>
      </c>
      <c r="N50">
        <v>-15.3407612643782</v>
      </c>
      <c r="O50">
        <v>4.2335790687699302E-3</v>
      </c>
      <c r="P50">
        <v>-29.505941089974101</v>
      </c>
      <c r="Q50">
        <v>1.25751766687396E-3</v>
      </c>
      <c r="R50">
        <v>-40.898842276948301</v>
      </c>
      <c r="S50">
        <v>0.163878698269568</v>
      </c>
      <c r="T50">
        <v>398.58059926031098</v>
      </c>
      <c r="U50">
        <v>9.0034705006041799E-2</v>
      </c>
      <c r="V50" s="14">
        <v>45741.715763888889</v>
      </c>
      <c r="W50">
        <v>2.5</v>
      </c>
      <c r="X50">
        <v>4.7788234262158199E-4</v>
      </c>
      <c r="Y50" s="66">
        <v>1.4977428171756099E-5</v>
      </c>
      <c r="Z50" s="44">
        <f>((((N50/1000)+1)/(([1]SMOW!$Z$4/1000)+1))-1)*1000</f>
        <v>-5.0568019071092207</v>
      </c>
      <c r="AA50" s="44">
        <f>((((P50/1000)+1)/(([1]SMOW!$AA$4/1000)+1))-1)*1000</f>
        <v>-9.595402639377749</v>
      </c>
      <c r="AB50" s="44">
        <f>Z50*[1]SMOW!$AN$6</f>
        <v>-5.2136400618776477</v>
      </c>
      <c r="AC50" s="44">
        <f>AA50*[1]SMOW!$AN$12</f>
        <v>-9.8815327790820646</v>
      </c>
      <c r="AD50" s="44">
        <f t="shared" si="78"/>
        <v>-5.227278507843617</v>
      </c>
      <c r="AE50" s="44">
        <f t="shared" si="78"/>
        <v>-9.9306791531369285</v>
      </c>
      <c r="AF50" s="44">
        <f>(AD50-[1]SMOW!AN$14*AE50)</f>
        <v>1.6120085012681251E-2</v>
      </c>
      <c r="AG50" s="45">
        <f t="shared" si="79"/>
        <v>16.120085012681251</v>
      </c>
      <c r="AJ50" t="s">
        <v>229</v>
      </c>
      <c r="AK50">
        <v>32</v>
      </c>
      <c r="AL50">
        <v>0</v>
      </c>
      <c r="AM50">
        <v>0</v>
      </c>
      <c r="AN50">
        <v>0</v>
      </c>
    </row>
    <row r="51" spans="1:40" customFormat="1" x14ac:dyDescent="0.25">
      <c r="A51">
        <v>5600</v>
      </c>
      <c r="B51" t="s">
        <v>226</v>
      </c>
      <c r="C51" t="s">
        <v>62</v>
      </c>
      <c r="D51" t="s">
        <v>158</v>
      </c>
      <c r="E51" t="s">
        <v>228</v>
      </c>
      <c r="F51">
        <v>-5.2167923004896597</v>
      </c>
      <c r="G51">
        <v>-5.2304476361999699</v>
      </c>
      <c r="H51">
        <v>4.2976571256773703E-3</v>
      </c>
      <c r="I51">
        <v>-9.8444998314134793</v>
      </c>
      <c r="J51">
        <v>-9.8932773446679096</v>
      </c>
      <c r="K51">
        <v>1.3110598029197099E-3</v>
      </c>
      <c r="L51">
        <v>-6.7971982153098402E-3</v>
      </c>
      <c r="M51">
        <v>4.2739016835782904E-3</v>
      </c>
      <c r="N51">
        <v>-15.358598733534199</v>
      </c>
      <c r="O51">
        <v>4.2538425474393004E-3</v>
      </c>
      <c r="P51">
        <v>-29.544741577392401</v>
      </c>
      <c r="Q51">
        <v>1.28497481419304E-3</v>
      </c>
      <c r="R51">
        <v>-41.171432823223299</v>
      </c>
      <c r="S51">
        <v>0.117833570969851</v>
      </c>
      <c r="T51">
        <v>362.02689616045302</v>
      </c>
      <c r="U51">
        <v>8.2175699197554297E-2</v>
      </c>
      <c r="V51" s="14">
        <v>45741.810011574074</v>
      </c>
      <c r="W51">
        <v>2.5</v>
      </c>
      <c r="X51">
        <v>1.9816858150574899E-2</v>
      </c>
      <c r="Y51">
        <v>1.5496123379208601E-2</v>
      </c>
      <c r="Z51" s="44">
        <f>((((N51/1000)+1)/(([1]SMOW!$Z$4/1000)+1))-1)*1000</f>
        <v>-5.0748256740223985</v>
      </c>
      <c r="AA51" s="44">
        <f>((((P51/1000)+1)/(([1]SMOW!$AA$4/1000)+1))-1)*1000</f>
        <v>-9.6349991528918988</v>
      </c>
      <c r="AB51" s="44">
        <f>Z51*[1]SMOW!$AN$6</f>
        <v>-5.2322228410670757</v>
      </c>
      <c r="AC51" s="44">
        <f>AA51*[1]SMOW!$AN$12</f>
        <v>-9.9223100409576332</v>
      </c>
      <c r="AD51" s="44">
        <f t="shared" si="78"/>
        <v>-5.2459588531968517</v>
      </c>
      <c r="AE51" s="44">
        <f t="shared" si="78"/>
        <v>-9.9718642263767485</v>
      </c>
      <c r="AF51" s="44">
        <f>(AD51-[1]SMOW!AN$14*AE51)</f>
        <v>1.9185458330071903E-2</v>
      </c>
      <c r="AG51" s="45">
        <f t="shared" si="79"/>
        <v>19.185458330071903</v>
      </c>
      <c r="AK51">
        <v>32</v>
      </c>
      <c r="AL51">
        <v>0</v>
      </c>
      <c r="AM51">
        <v>0</v>
      </c>
      <c r="AN51">
        <v>0</v>
      </c>
    </row>
    <row r="52" spans="1:40" customFormat="1" x14ac:dyDescent="0.25">
      <c r="A52">
        <v>5601</v>
      </c>
      <c r="B52" t="s">
        <v>226</v>
      </c>
      <c r="C52" t="s">
        <v>62</v>
      </c>
      <c r="D52" t="s">
        <v>158</v>
      </c>
      <c r="E52" t="s">
        <v>230</v>
      </c>
      <c r="F52">
        <v>-5.1617452430195199</v>
      </c>
      <c r="G52">
        <v>-5.1751133826151703</v>
      </c>
      <c r="H52">
        <v>4.3252532530885703E-3</v>
      </c>
      <c r="I52">
        <v>-9.7557507899903104</v>
      </c>
      <c r="J52">
        <v>-9.8036502920291095</v>
      </c>
      <c r="K52">
        <v>4.7694651129673001E-3</v>
      </c>
      <c r="L52">
        <v>1.21397157620442E-3</v>
      </c>
      <c r="M52">
        <v>3.8346726380591098E-3</v>
      </c>
      <c r="N52">
        <v>-15.308671916613701</v>
      </c>
      <c r="O52">
        <v>6.1697477948000996E-3</v>
      </c>
      <c r="P52">
        <v>-29.457758296569899</v>
      </c>
      <c r="Q52">
        <v>4.6745713152668402E-3</v>
      </c>
      <c r="R52">
        <v>-40.731277044997498</v>
      </c>
      <c r="S52">
        <v>0.15303542721444799</v>
      </c>
      <c r="T52">
        <v>421.57990038009899</v>
      </c>
      <c r="U52">
        <v>0.15769796950236001</v>
      </c>
      <c r="V52" s="14">
        <v>45742.46193287037</v>
      </c>
      <c r="W52">
        <v>2.5</v>
      </c>
      <c r="X52">
        <v>0.99163367764010701</v>
      </c>
      <c r="Y52">
        <v>0.99162286921439502</v>
      </c>
      <c r="Z52" s="44">
        <f>((((N52/1000)+1)/(([1]SMOW!$Z$4/1000)+1))-1)*1000</f>
        <v>-5.0243774123869267</v>
      </c>
      <c r="AA52" s="44">
        <f>((((P52/1000)+1)/(([1]SMOW!$AA$4/1000)+1))-1)*1000</f>
        <v>-9.5462313336258653</v>
      </c>
      <c r="AB52" s="44">
        <f>Z52*[1]SMOW!$AN$6</f>
        <v>-5.1802099121949734</v>
      </c>
      <c r="AC52" s="44">
        <f>AA52*[1]SMOW!$AN$12</f>
        <v>-9.8308952094209943</v>
      </c>
      <c r="AD52" s="44">
        <f t="shared" si="78"/>
        <v>-5.1936737165783491</v>
      </c>
      <c r="AE52" s="44">
        <f t="shared" si="78"/>
        <v>-9.8795375205904374</v>
      </c>
      <c r="AF52" s="44">
        <f>(AD52-[1]SMOW!AN$14*AE52)</f>
        <v>2.2722094293402328E-2</v>
      </c>
      <c r="AG52" s="45">
        <f t="shared" si="79"/>
        <v>22.722094293402328</v>
      </c>
      <c r="AH52" s="2">
        <f>AVERAGE(AG50:AG52)</f>
        <v>19.342545878718493</v>
      </c>
      <c r="AI52">
        <f>STDEV(AG50:AG52)</f>
        <v>3.3038067451254807</v>
      </c>
      <c r="AK52">
        <v>32</v>
      </c>
      <c r="AL52">
        <v>1</v>
      </c>
      <c r="AM52">
        <v>0</v>
      </c>
      <c r="AN52">
        <v>0</v>
      </c>
    </row>
    <row r="53" spans="1:40" customFormat="1" x14ac:dyDescent="0.25">
      <c r="A53">
        <v>5602</v>
      </c>
      <c r="B53" t="s">
        <v>226</v>
      </c>
      <c r="C53" t="s">
        <v>62</v>
      </c>
      <c r="D53" t="s">
        <v>158</v>
      </c>
      <c r="E53" t="s">
        <v>231</v>
      </c>
      <c r="F53">
        <v>-4.8073892146542097</v>
      </c>
      <c r="G53">
        <v>-4.8189821340952701</v>
      </c>
      <c r="H53">
        <v>3.6013324308507601E-3</v>
      </c>
      <c r="I53">
        <v>-9.0756371170613992</v>
      </c>
      <c r="J53">
        <v>-9.1170716380701506</v>
      </c>
      <c r="K53">
        <v>1.4144716487990701E-3</v>
      </c>
      <c r="L53">
        <v>-5.1683091942242004E-3</v>
      </c>
      <c r="M53">
        <v>3.6636142531661199E-3</v>
      </c>
      <c r="N53">
        <v>-14.953369508714401</v>
      </c>
      <c r="O53">
        <v>3.5646168770171898E-3</v>
      </c>
      <c r="P53">
        <v>-28.791176239401501</v>
      </c>
      <c r="Q53">
        <v>1.3863291667147301E-3</v>
      </c>
      <c r="R53">
        <v>-39.808365958963897</v>
      </c>
      <c r="S53">
        <v>0.13012449484493499</v>
      </c>
      <c r="T53">
        <v>433.91088776426102</v>
      </c>
      <c r="U53">
        <v>0.104917188316394</v>
      </c>
      <c r="V53" s="14">
        <v>45742.541643518518</v>
      </c>
      <c r="W53">
        <v>2.5</v>
      </c>
      <c r="X53">
        <v>5.4593313384556398E-2</v>
      </c>
      <c r="Y53">
        <v>5.13171244182523E-2</v>
      </c>
      <c r="Z53" s="44">
        <f>((((N53/1000)+1)/(([1]SMOW!$Z$4/1000)+1))-1)*1000</f>
        <v>-4.6653641618137343</v>
      </c>
      <c r="AA53" s="44">
        <f>((((P53/1000)+1)/(([1]SMOW!$AA$4/1000)+1))-1)*1000</f>
        <v>-8.8659737597884813</v>
      </c>
      <c r="AB53" s="44">
        <f>Z53*[1]SMOW!$AN$6</f>
        <v>-4.810061763163894</v>
      </c>
      <c r="AC53" s="44">
        <f>AA53*[1]SMOW!$AN$12</f>
        <v>-9.1303526926841609</v>
      </c>
      <c r="AD53" s="44">
        <f t="shared" ref="AD53:AD54" si="80">LN((AB53/1000)+1)*1000</f>
        <v>-4.8216673408996327</v>
      </c>
      <c r="AE53" s="44">
        <f t="shared" ref="AE53:AE54" si="81">LN((AC53/1000)+1)*1000</f>
        <v>-9.172289825212502</v>
      </c>
      <c r="AF53" s="44">
        <f>(AD53-[1]SMOW!AN$14*AE53)</f>
        <v>2.1301686812568832E-2</v>
      </c>
      <c r="AG53" s="45">
        <f t="shared" ref="AG53:AG66" si="82">AF53*1000</f>
        <v>21.301686812568832</v>
      </c>
      <c r="AK53">
        <v>32</v>
      </c>
      <c r="AL53">
        <v>0</v>
      </c>
      <c r="AM53">
        <v>0</v>
      </c>
      <c r="AN53">
        <v>0</v>
      </c>
    </row>
    <row r="54" spans="1:40" customFormat="1" x14ac:dyDescent="0.25">
      <c r="A54">
        <v>5603</v>
      </c>
      <c r="B54" t="s">
        <v>226</v>
      </c>
      <c r="C54" t="s">
        <v>62</v>
      </c>
      <c r="D54" t="s">
        <v>158</v>
      </c>
      <c r="E54" t="s">
        <v>232</v>
      </c>
      <c r="F54">
        <v>-4.8986566665253202</v>
      </c>
      <c r="G54">
        <v>-4.9106947873142701</v>
      </c>
      <c r="H54">
        <v>4.3556849961604296E-3</v>
      </c>
      <c r="I54">
        <v>-9.2362451117212991</v>
      </c>
      <c r="J54">
        <v>-9.2791637495175294</v>
      </c>
      <c r="K54">
        <v>1.5934344800429901E-3</v>
      </c>
      <c r="L54">
        <v>-1.12963275690136E-2</v>
      </c>
      <c r="M54">
        <v>4.4682581554612603E-3</v>
      </c>
      <c r="N54">
        <v>-15.0437064896816</v>
      </c>
      <c r="O54">
        <v>4.3112788242706196E-3</v>
      </c>
      <c r="P54">
        <v>-28.948588759895401</v>
      </c>
      <c r="Q54">
        <v>1.56173133396355E-3</v>
      </c>
      <c r="R54">
        <v>-39.596896060537198</v>
      </c>
      <c r="S54">
        <v>0.12828321663256101</v>
      </c>
      <c r="T54">
        <v>430.91716182358601</v>
      </c>
      <c r="U54">
        <v>0.26483746645457601</v>
      </c>
      <c r="V54" s="14">
        <v>45742.642523148148</v>
      </c>
      <c r="W54">
        <v>2.5</v>
      </c>
      <c r="X54">
        <v>2.9564588487609398E-4</v>
      </c>
      <c r="Y54">
        <v>1.13331071737983E-3</v>
      </c>
      <c r="Z54" s="44">
        <f>((((N54/1000)+1)/(([1]SMOW!$Z$4/1000)+1))-1)*1000</f>
        <v>-4.7566446385651773</v>
      </c>
      <c r="AA54" s="44">
        <f>((((P54/1000)+1)/(([1]SMOW!$AA$4/1000)+1))-1)*1000</f>
        <v>-9.0266157364682353</v>
      </c>
      <c r="AB54" s="44">
        <f>Z54*[1]SMOW!$AN$6</f>
        <v>-4.9041733299605985</v>
      </c>
      <c r="AC54" s="44">
        <f>AA54*[1]SMOW!$AN$12</f>
        <v>-9.295784933301471</v>
      </c>
      <c r="AD54" s="44">
        <f t="shared" si="80"/>
        <v>-4.9162382497874564</v>
      </c>
      <c r="AE54" s="44">
        <f t="shared" si="81"/>
        <v>-9.3392603774012848</v>
      </c>
      <c r="AF54" s="44">
        <f>(AD54-[1]SMOW!AN$14*AE54)</f>
        <v>1.4891229480422652E-2</v>
      </c>
      <c r="AG54" s="45">
        <f t="shared" si="82"/>
        <v>14.891229480422652</v>
      </c>
      <c r="AK54">
        <v>32</v>
      </c>
      <c r="AL54">
        <v>0</v>
      </c>
      <c r="AM54">
        <v>0</v>
      </c>
      <c r="AN54">
        <v>0</v>
      </c>
    </row>
    <row r="55" spans="1:40" customFormat="1" x14ac:dyDescent="0.25">
      <c r="A55">
        <v>5604</v>
      </c>
      <c r="B55" t="s">
        <v>226</v>
      </c>
      <c r="C55" t="s">
        <v>62</v>
      </c>
      <c r="D55" t="s">
        <v>158</v>
      </c>
      <c r="E55" t="s">
        <v>233</v>
      </c>
      <c r="F55">
        <v>-4.92463892493753</v>
      </c>
      <c r="G55">
        <v>-4.9368051149632999</v>
      </c>
      <c r="H55">
        <v>3.1647352048044999E-3</v>
      </c>
      <c r="I55">
        <v>-9.2705853107033693</v>
      </c>
      <c r="J55">
        <v>-9.3138246647065106</v>
      </c>
      <c r="K55">
        <v>1.32076956357495E-3</v>
      </c>
      <c r="L55">
        <v>-1.91056919982684E-2</v>
      </c>
      <c r="M55">
        <v>3.2801293109575602E-3</v>
      </c>
      <c r="N55">
        <v>-15.0694238591879</v>
      </c>
      <c r="O55">
        <v>3.1324707560174401E-3</v>
      </c>
      <c r="P55">
        <v>-28.9822457225359</v>
      </c>
      <c r="Q55">
        <v>1.29449138839083E-3</v>
      </c>
      <c r="R55">
        <v>-40.539643888157997</v>
      </c>
      <c r="S55">
        <v>0.118951928367644</v>
      </c>
      <c r="T55">
        <v>364.63757396196399</v>
      </c>
      <c r="U55">
        <v>9.4139000666873501E-2</v>
      </c>
      <c r="V55" s="14">
        <v>45742.763194444444</v>
      </c>
      <c r="W55">
        <v>2.5</v>
      </c>
      <c r="X55">
        <v>2.1753427258993499E-4</v>
      </c>
      <c r="Y55">
        <v>5.2579308107627003E-4</v>
      </c>
      <c r="Z55" s="44">
        <f>((((N55/1000)+1)/(([1]SMOW!$Z$4/1000)+1))-1)*1000</f>
        <v>-4.7826306049346679</v>
      </c>
      <c r="AA55" s="44">
        <f>((((P55/1000)+1)/(([1]SMOW!$AA$4/1000)+1))-1)*1000</f>
        <v>-9.0609632012736974</v>
      </c>
      <c r="AB55" s="44">
        <f>Z55*[1]SMOW!$AN$6</f>
        <v>-4.9309652584955312</v>
      </c>
      <c r="AC55" s="44">
        <f>AA55*[1]SMOW!$AN$12</f>
        <v>-9.3311566224435918</v>
      </c>
      <c r="AD55" s="44">
        <f t="shared" ref="AD55" si="83">LN((AB55/1000)+1)*1000</f>
        <v>-4.9431625805864208</v>
      </c>
      <c r="AE55" s="44">
        <f t="shared" ref="AE55" si="84">LN((AC55/1000)+1)*1000</f>
        <v>-9.3749645967506261</v>
      </c>
      <c r="AF55" s="44">
        <f>(AD55-[1]SMOW!AN$14*AE55)</f>
        <v>6.8187264979098217E-3</v>
      </c>
      <c r="AG55" s="45">
        <f t="shared" si="82"/>
        <v>6.8187264979098217</v>
      </c>
      <c r="AH55" s="2">
        <f>AVERAGE(AG53:AG55)</f>
        <v>14.337214263633768</v>
      </c>
      <c r="AI55">
        <f>STDEV(AG53:AG55)</f>
        <v>7.2573572679262641</v>
      </c>
      <c r="AJ55" t="s">
        <v>234</v>
      </c>
      <c r="AK55">
        <v>32</v>
      </c>
      <c r="AL55">
        <v>0</v>
      </c>
      <c r="AM55">
        <v>0</v>
      </c>
      <c r="AN55">
        <v>0</v>
      </c>
    </row>
    <row r="56" spans="1:40" customFormat="1" x14ac:dyDescent="0.25">
      <c r="A56">
        <v>5605</v>
      </c>
      <c r="B56" t="s">
        <v>226</v>
      </c>
      <c r="C56" t="s">
        <v>62</v>
      </c>
      <c r="D56" t="s">
        <v>158</v>
      </c>
      <c r="E56" t="s">
        <v>235</v>
      </c>
      <c r="F56">
        <v>-4.5941651981670404</v>
      </c>
      <c r="G56">
        <v>-4.6047511357865396</v>
      </c>
      <c r="H56">
        <v>4.0754809274612504E-3</v>
      </c>
      <c r="I56">
        <v>-8.6596710103774601</v>
      </c>
      <c r="J56">
        <v>-8.6973838754944808</v>
      </c>
      <c r="K56">
        <v>1.3433026381717899E-3</v>
      </c>
      <c r="L56">
        <v>-1.2532449525454001E-2</v>
      </c>
      <c r="M56">
        <v>3.9299866896330502E-3</v>
      </c>
      <c r="N56">
        <v>-14.742319309281401</v>
      </c>
      <c r="O56">
        <v>4.0339314336930998E-3</v>
      </c>
      <c r="P56">
        <v>-28.383486239711299</v>
      </c>
      <c r="Q56">
        <v>1.3165761424783499E-3</v>
      </c>
      <c r="R56">
        <v>-39.807649885081297</v>
      </c>
      <c r="S56">
        <v>0.14981883216845099</v>
      </c>
      <c r="T56">
        <v>431.64202221051602</v>
      </c>
      <c r="U56">
        <v>0.10724871031456901</v>
      </c>
      <c r="V56" s="14">
        <v>45742.857719907406</v>
      </c>
      <c r="W56">
        <v>2.5</v>
      </c>
      <c r="X56">
        <v>9.3635612616874003E-3</v>
      </c>
      <c r="Y56">
        <v>1.1493064834229599E-2</v>
      </c>
      <c r="Z56" s="44">
        <f>((((N56/1000)+1)/(([1]SMOW!$Z$4/1000)+1))-1)*1000</f>
        <v>-4.452109715888164</v>
      </c>
      <c r="AA56" s="44">
        <f>((((P56/1000)+1)/(([1]SMOW!$AA$4/1000)+1))-1)*1000</f>
        <v>-8.4499196414926647</v>
      </c>
      <c r="AB56" s="44">
        <f>Z56*[1]SMOW!$AN$6</f>
        <v>-4.5901931697179092</v>
      </c>
      <c r="AC56" s="44">
        <f>AA56*[1]SMOW!$AN$12</f>
        <v>-8.7018920472767043</v>
      </c>
      <c r="AD56" s="44">
        <f t="shared" ref="AD56" si="85">LN((AB56/1000)+1)*1000</f>
        <v>-4.6007604560424324</v>
      </c>
      <c r="AE56" s="44">
        <f t="shared" ref="AE56" si="86">LN((AC56/1000)+1)*1000</f>
        <v>-8.7399745976606269</v>
      </c>
      <c r="AF56" s="44">
        <f>(AD56-[1]SMOW!AN$14*AE56)</f>
        <v>1.3946131522378558E-2</v>
      </c>
      <c r="AG56" s="45">
        <f t="shared" si="82"/>
        <v>13.946131522378558</v>
      </c>
      <c r="AK56">
        <v>32</v>
      </c>
      <c r="AL56">
        <v>0</v>
      </c>
      <c r="AM56">
        <v>0</v>
      </c>
      <c r="AN56">
        <v>0</v>
      </c>
    </row>
    <row r="57" spans="1:40" customFormat="1" x14ac:dyDescent="0.25">
      <c r="A57">
        <v>5606</v>
      </c>
      <c r="B57" t="s">
        <v>226</v>
      </c>
      <c r="C57" t="s">
        <v>62</v>
      </c>
      <c r="D57" t="s">
        <v>158</v>
      </c>
      <c r="E57" t="s">
        <v>236</v>
      </c>
      <c r="F57">
        <v>-4.6231398920950699</v>
      </c>
      <c r="G57">
        <v>-4.6338599771798403</v>
      </c>
      <c r="H57">
        <v>4.0434416902521298E-3</v>
      </c>
      <c r="I57">
        <v>-8.7201255534082893</v>
      </c>
      <c r="J57">
        <v>-8.7583684567068207</v>
      </c>
      <c r="K57">
        <v>2.5090972456989101E-3</v>
      </c>
      <c r="L57">
        <v>-9.4414320386394298E-3</v>
      </c>
      <c r="M57">
        <v>3.84054914324622E-3</v>
      </c>
      <c r="N57">
        <v>-14.7709986064486</v>
      </c>
      <c r="O57">
        <v>4.0022188362393504E-3</v>
      </c>
      <c r="P57">
        <v>-28.442737972565201</v>
      </c>
      <c r="Q57">
        <v>2.4591759734368598E-3</v>
      </c>
      <c r="R57">
        <v>-39.2559775373444</v>
      </c>
      <c r="S57">
        <v>0.12120481690126</v>
      </c>
      <c r="T57">
        <v>478.05495322329102</v>
      </c>
      <c r="U57">
        <v>0.242946708383352</v>
      </c>
      <c r="V57" s="14">
        <v>45743.537002314813</v>
      </c>
      <c r="W57">
        <v>2.5</v>
      </c>
      <c r="X57">
        <v>0.13220652343584899</v>
      </c>
      <c r="Y57">
        <v>0.12454238404908199</v>
      </c>
      <c r="Z57" s="44">
        <f>((((N57/1000)+1)/(([1]SMOW!$Z$4/1000)+1))-1)*1000</f>
        <v>-4.4810885448273163</v>
      </c>
      <c r="AA57" s="44">
        <f>((((P57/1000)+1)/(([1]SMOW!$AA$4/1000)+1))-1)*1000</f>
        <v>-8.510386975714157</v>
      </c>
      <c r="AB57" s="44">
        <f>Z57*[1]SMOW!$AN$6</f>
        <v>-4.6200707853095064</v>
      </c>
      <c r="AC57" s="44">
        <f>AA57*[1]SMOW!$AN$12</f>
        <v>-8.764162487364473</v>
      </c>
      <c r="AD57" s="44">
        <f t="shared" ref="AD57:AD58" si="87">LN((AB57/1000)+1)*1000</f>
        <v>-4.6307762985524406</v>
      </c>
      <c r="AE57" s="44">
        <f t="shared" ref="AE57:AE58" si="88">LN((AC57/1000)+1)*1000</f>
        <v>-8.8027936381624894</v>
      </c>
      <c r="AF57" s="44">
        <f>(AD57-[1]SMOW!AN$14*AE57)</f>
        <v>1.7098742397354094E-2</v>
      </c>
      <c r="AG57" s="45">
        <f t="shared" si="82"/>
        <v>17.098742397354094</v>
      </c>
      <c r="AK57">
        <v>32</v>
      </c>
      <c r="AL57">
        <v>1</v>
      </c>
      <c r="AM57">
        <v>0</v>
      </c>
      <c r="AN57">
        <v>0</v>
      </c>
    </row>
    <row r="58" spans="1:40" customFormat="1" x14ac:dyDescent="0.25">
      <c r="A58">
        <v>5607</v>
      </c>
      <c r="B58" t="s">
        <v>226</v>
      </c>
      <c r="C58" t="s">
        <v>62</v>
      </c>
      <c r="D58" t="s">
        <v>158</v>
      </c>
      <c r="E58" t="s">
        <v>237</v>
      </c>
      <c r="F58">
        <v>-4.5867271575596398</v>
      </c>
      <c r="G58">
        <v>-4.5972788168246197</v>
      </c>
      <c r="H58">
        <v>4.2166138835230396E-3</v>
      </c>
      <c r="I58">
        <v>-8.6642336764239207</v>
      </c>
      <c r="J58">
        <v>-8.70198641801999</v>
      </c>
      <c r="K58">
        <v>1.5119990630191699E-3</v>
      </c>
      <c r="L58">
        <v>-2.6299881100617902E-3</v>
      </c>
      <c r="M58">
        <v>4.4282313848231997E-3</v>
      </c>
      <c r="N58">
        <v>-14.7349570994354</v>
      </c>
      <c r="O58">
        <v>4.1736255404565097E-3</v>
      </c>
      <c r="P58">
        <v>-28.387958126456802</v>
      </c>
      <c r="Q58">
        <v>1.4819161648718701E-3</v>
      </c>
      <c r="R58">
        <v>-39.490445783696501</v>
      </c>
      <c r="S58">
        <v>0.111320662196289</v>
      </c>
      <c r="T58">
        <v>461.93669282220799</v>
      </c>
      <c r="U58">
        <v>0.109220627912669</v>
      </c>
      <c r="V58" s="14">
        <v>45743.617523148147</v>
      </c>
      <c r="W58">
        <v>2.5</v>
      </c>
      <c r="X58">
        <v>5.8318456852494401E-3</v>
      </c>
      <c r="Y58">
        <v>7.9996000067651604E-3</v>
      </c>
      <c r="Z58" s="44">
        <f>((((N58/1000)+1)/(([1]SMOW!$Z$4/1000)+1))-1)*1000</f>
        <v>-4.4446706137897252</v>
      </c>
      <c r="AA58" s="44">
        <f>((((P58/1000)+1)/(([1]SMOW!$AA$4/1000)+1))-1)*1000</f>
        <v>-8.454483272924417</v>
      </c>
      <c r="AB58" s="44">
        <f>Z58*[1]SMOW!$AN$6</f>
        <v>-4.5825233417441673</v>
      </c>
      <c r="AC58" s="44">
        <f>AA58*[1]SMOW!$AN$12</f>
        <v>-8.7065917639305361</v>
      </c>
      <c r="AD58" s="44">
        <f t="shared" si="87"/>
        <v>-4.5930552894140844</v>
      </c>
      <c r="AE58" s="44">
        <f t="shared" si="88"/>
        <v>-8.7447155809801629</v>
      </c>
      <c r="AF58" s="44">
        <f>(AD58-[1]SMOW!AN$14*AE58)</f>
        <v>2.4154537343441973E-2</v>
      </c>
      <c r="AG58" s="45">
        <f t="shared" si="82"/>
        <v>24.154537343441973</v>
      </c>
      <c r="AH58" s="2">
        <f>AVERAGE(AG56:AG58)</f>
        <v>18.399803754391542</v>
      </c>
      <c r="AI58">
        <f>STDEV(AG56:AG58)</f>
        <v>5.2270888497291077</v>
      </c>
      <c r="AK58">
        <v>32</v>
      </c>
      <c r="AL58">
        <v>0</v>
      </c>
      <c r="AM58">
        <v>0</v>
      </c>
      <c r="AN58">
        <v>0</v>
      </c>
    </row>
    <row r="59" spans="1:40" customFormat="1" x14ac:dyDescent="0.25">
      <c r="A59">
        <v>5608</v>
      </c>
      <c r="B59" t="s">
        <v>226</v>
      </c>
      <c r="C59" t="s">
        <v>62</v>
      </c>
      <c r="D59" t="s">
        <v>158</v>
      </c>
      <c r="E59" t="s">
        <v>239</v>
      </c>
      <c r="F59">
        <v>-4.0165078950070496</v>
      </c>
      <c r="G59">
        <v>-4.0245959956331703</v>
      </c>
      <c r="H59">
        <v>3.6990019915150601E-3</v>
      </c>
      <c r="I59">
        <v>-7.5506194906411599</v>
      </c>
      <c r="J59">
        <v>-7.5792697625571401</v>
      </c>
      <c r="K59">
        <v>1.3378558892033401E-3</v>
      </c>
      <c r="L59">
        <v>-2.2741561003001301E-2</v>
      </c>
      <c r="M59">
        <v>3.7217276017018799E-3</v>
      </c>
      <c r="N59">
        <v>-14.1705512174671</v>
      </c>
      <c r="O59">
        <v>3.66129069733306E-3</v>
      </c>
      <c r="P59">
        <v>-27.296500529884501</v>
      </c>
      <c r="Q59">
        <v>1.3112377626225799E-3</v>
      </c>
      <c r="R59">
        <v>-38.211315261578399</v>
      </c>
      <c r="S59">
        <v>0.118767549342992</v>
      </c>
      <c r="T59">
        <v>424.327978575175</v>
      </c>
      <c r="U59">
        <v>9.5878857547973401E-2</v>
      </c>
      <c r="V59" s="14">
        <v>45743.697928240741</v>
      </c>
      <c r="W59">
        <v>2.5</v>
      </c>
      <c r="X59">
        <v>6.9549013074197096E-4</v>
      </c>
      <c r="Y59">
        <v>2.360552357577E-4</v>
      </c>
      <c r="Z59" s="44">
        <f>((((N59/1000)+1)/(([1]SMOW!$Z$4/1000)+1))-1)*1000</f>
        <v>-3.8743699746071059</v>
      </c>
      <c r="AA59" s="44">
        <f>((((P59/1000)+1)/(([1]SMOW!$AA$4/1000)+1))-1)*1000</f>
        <v>-7.3406334646284321</v>
      </c>
      <c r="AB59" s="44">
        <f>Z59*[1]SMOW!$AN$6</f>
        <v>-3.994534665427464</v>
      </c>
      <c r="AC59" s="44">
        <f>AA59*[1]SMOW!$AN$12</f>
        <v>-7.5595275077124349</v>
      </c>
      <c r="AD59" s="44">
        <f t="shared" ref="AD59:AD60" si="89">LN((AB59/1000)+1)*1000</f>
        <v>-4.002534128886504</v>
      </c>
      <c r="AE59" s="44">
        <f t="shared" ref="AE59:AE60" si="90">LN((AC59/1000)+1)*1000</f>
        <v>-7.5882455572494907</v>
      </c>
      <c r="AF59" s="44">
        <f>(AD59-[1]SMOW!AN$14*AE59)</f>
        <v>4.0595253412272214E-3</v>
      </c>
      <c r="AG59" s="45">
        <f t="shared" si="82"/>
        <v>4.0595253412272214</v>
      </c>
      <c r="AK59">
        <v>32</v>
      </c>
      <c r="AL59">
        <v>0</v>
      </c>
      <c r="AM59">
        <v>0</v>
      </c>
      <c r="AN59">
        <v>0</v>
      </c>
    </row>
    <row r="60" spans="1:40" customFormat="1" x14ac:dyDescent="0.25">
      <c r="A60">
        <v>5609</v>
      </c>
      <c r="B60" t="s">
        <v>226</v>
      </c>
      <c r="C60" t="s">
        <v>62</v>
      </c>
      <c r="D60" t="s">
        <v>158</v>
      </c>
      <c r="E60" t="s">
        <v>238</v>
      </c>
      <c r="F60">
        <v>-3.9848871879695</v>
      </c>
      <c r="G60">
        <v>-3.9928483491568101</v>
      </c>
      <c r="H60">
        <v>4.1745852861082098E-3</v>
      </c>
      <c r="I60">
        <v>-7.4740513839268399</v>
      </c>
      <c r="J60">
        <v>-7.5021222318753296</v>
      </c>
      <c r="K60">
        <v>2.9361297677671298E-3</v>
      </c>
      <c r="L60">
        <v>-3.1727810726639001E-2</v>
      </c>
      <c r="M60">
        <v>4.3953549580035903E-3</v>
      </c>
      <c r="N60">
        <v>-14.1392528832718</v>
      </c>
      <c r="O60">
        <v>4.1320254242374899E-3</v>
      </c>
      <c r="P60">
        <v>-27.221455830566299</v>
      </c>
      <c r="Q60">
        <v>2.8777122099056199E-3</v>
      </c>
      <c r="R60">
        <v>-38.698890346092099</v>
      </c>
      <c r="S60">
        <v>0.143583497060745</v>
      </c>
      <c r="T60">
        <v>433.20322205078799</v>
      </c>
      <c r="U60">
        <v>0.185043070172137</v>
      </c>
      <c r="V60" s="14">
        <v>45744.390868055554</v>
      </c>
      <c r="W60">
        <v>2.5</v>
      </c>
      <c r="X60">
        <v>2.07078228318608E-2</v>
      </c>
      <c r="Y60">
        <v>1.5692872527362099E-2</v>
      </c>
      <c r="Z60" s="44">
        <f>((((N60/1000)+1)/(([1]SMOW!$Z$4/1000)+1))-1)*1000</f>
        <v>-3.8427447549430616</v>
      </c>
      <c r="AA60" s="44">
        <f>((((P60/1000)+1)/(([1]SMOW!$AA$4/1000)+1))-1)*1000</f>
        <v>-7.264049157357455</v>
      </c>
      <c r="AB60" s="44">
        <f>Z60*[1]SMOW!$AN$6</f>
        <v>-3.9619285805471489</v>
      </c>
      <c r="AC60" s="44">
        <f>AA60*[1]SMOW!$AN$12</f>
        <v>-7.4806594944457681</v>
      </c>
      <c r="AD60" s="44">
        <f t="shared" si="89"/>
        <v>-3.9697978113496313</v>
      </c>
      <c r="AE60" s="44">
        <f t="shared" si="90"/>
        <v>-7.5087799551837131</v>
      </c>
      <c r="AF60" s="44">
        <f>(AD60-[1]SMOW!AN$14*AE60)</f>
        <v>-5.1619950126307046E-3</v>
      </c>
      <c r="AG60" s="45">
        <f t="shared" si="82"/>
        <v>-5.1619950126307046</v>
      </c>
      <c r="AJ60" t="s">
        <v>240</v>
      </c>
      <c r="AK60">
        <v>32</v>
      </c>
      <c r="AL60">
        <v>0</v>
      </c>
      <c r="AM60">
        <v>0</v>
      </c>
      <c r="AN60">
        <v>0</v>
      </c>
    </row>
    <row r="61" spans="1:40" customFormat="1" x14ac:dyDescent="0.25">
      <c r="A61">
        <v>5610</v>
      </c>
      <c r="B61" t="s">
        <v>226</v>
      </c>
      <c r="C61" t="s">
        <v>62</v>
      </c>
      <c r="D61" t="s">
        <v>158</v>
      </c>
      <c r="E61" t="s">
        <v>241</v>
      </c>
      <c r="F61">
        <v>-4.0307002544805002</v>
      </c>
      <c r="G61">
        <v>-4.0388456841181704</v>
      </c>
      <c r="H61">
        <v>3.6566437767641198E-3</v>
      </c>
      <c r="I61">
        <v>-7.5711808033458103</v>
      </c>
      <c r="J61">
        <v>-7.5999877480148799</v>
      </c>
      <c r="K61">
        <v>1.7662747186447201E-3</v>
      </c>
      <c r="L61">
        <v>-2.6052153166307698E-2</v>
      </c>
      <c r="M61">
        <v>3.68907484828794E-3</v>
      </c>
      <c r="N61">
        <v>-14.184598885955101</v>
      </c>
      <c r="O61">
        <v>3.6193643242265101E-3</v>
      </c>
      <c r="P61">
        <v>-27.316652752470699</v>
      </c>
      <c r="Q61">
        <v>1.7311327243409E-3</v>
      </c>
      <c r="R61">
        <v>-38.6956866485638</v>
      </c>
      <c r="S61">
        <v>0.14113183294714499</v>
      </c>
      <c r="T61">
        <v>437.49938462511</v>
      </c>
      <c r="U61">
        <v>0.11900194901026501</v>
      </c>
      <c r="V61" s="14">
        <v>45744.489861111113</v>
      </c>
      <c r="W61">
        <v>2.5</v>
      </c>
      <c r="X61">
        <v>6.9666469680651905E-2</v>
      </c>
      <c r="Y61">
        <v>6.7851920245547301E-2</v>
      </c>
      <c r="Z61" s="44">
        <f>((((N61/1000)+1)/(([1]SMOW!$Z$4/1000)+1))-1)*1000</f>
        <v>-3.8885643594880337</v>
      </c>
      <c r="AA61" s="44">
        <f>((((P61/1000)+1)/(([1]SMOW!$AA$4/1000)+1))-1)*1000</f>
        <v>-7.3611991277700017</v>
      </c>
      <c r="AB61" s="44">
        <f>Z61*[1]SMOW!$AN$6</f>
        <v>-4.0091692932076972</v>
      </c>
      <c r="AC61" s="44">
        <f>AA61*[1]SMOW!$AN$12</f>
        <v>-7.580706428711852</v>
      </c>
      <c r="AD61" s="44">
        <f t="shared" ref="AD61" si="91">LN((AB61/1000)+1)*1000</f>
        <v>-4.0172275575938086</v>
      </c>
      <c r="AE61" s="44">
        <f t="shared" ref="AE61" si="92">LN((AC61/1000)+1)*1000</f>
        <v>-7.6095860281103773</v>
      </c>
      <c r="AF61" s="44">
        <f>(AD61-[1]SMOW!AN$14*AE61)</f>
        <v>6.338652484707552E-4</v>
      </c>
      <c r="AG61" s="45">
        <f t="shared" si="82"/>
        <v>0.6338652484707552</v>
      </c>
      <c r="AH61" s="2">
        <f>AVERAGE(AG59:AG61)</f>
        <v>-0.15620147431090933</v>
      </c>
      <c r="AI61">
        <f>STDEV(AG59:AG61)</f>
        <v>4.6612512782502105</v>
      </c>
      <c r="AJ61" t="s">
        <v>242</v>
      </c>
      <c r="AK61">
        <v>32</v>
      </c>
      <c r="AL61">
        <v>1</v>
      </c>
      <c r="AM61">
        <v>0</v>
      </c>
      <c r="AN61">
        <v>0</v>
      </c>
    </row>
    <row r="62" spans="1:40" customFormat="1" x14ac:dyDescent="0.25">
      <c r="A62">
        <v>5612</v>
      </c>
      <c r="B62" t="s">
        <v>226</v>
      </c>
      <c r="C62" t="s">
        <v>62</v>
      </c>
      <c r="D62" t="s">
        <v>158</v>
      </c>
      <c r="E62" t="s">
        <v>243</v>
      </c>
      <c r="F62">
        <v>-4.0527897276578804</v>
      </c>
      <c r="G62">
        <v>-4.06102473878249</v>
      </c>
      <c r="H62">
        <v>3.2055303966728398E-3</v>
      </c>
      <c r="I62">
        <v>-7.6173931997025397</v>
      </c>
      <c r="J62">
        <v>-7.6465537625786402</v>
      </c>
      <c r="K62">
        <v>1.4932839891113399E-3</v>
      </c>
      <c r="L62">
        <v>-2.3644352140969001E-2</v>
      </c>
      <c r="M62">
        <v>3.2704260572380501E-3</v>
      </c>
      <c r="N62">
        <v>-14.2064631571393</v>
      </c>
      <c r="O62">
        <v>3.1728500412466702E-3</v>
      </c>
      <c r="P62">
        <v>-27.361945701952902</v>
      </c>
      <c r="Q62">
        <v>1.46357344811548E-3</v>
      </c>
      <c r="R62">
        <v>-38.127263379415297</v>
      </c>
      <c r="S62">
        <v>0.13196185602688601</v>
      </c>
      <c r="T62">
        <v>344.64923333066798</v>
      </c>
      <c r="U62">
        <v>9.9587367701656507E-2</v>
      </c>
      <c r="V62" s="14">
        <v>45744.802349537036</v>
      </c>
      <c r="W62">
        <v>2.5</v>
      </c>
      <c r="X62">
        <v>5.0940834617266603E-2</v>
      </c>
      <c r="Y62">
        <v>4.5774920891055997E-2</v>
      </c>
      <c r="Z62" s="44">
        <f>((((N62/1000)+1)/(([1]SMOW!$Z$4/1000)+1))-1)*1000</f>
        <v>-3.9106569850788642</v>
      </c>
      <c r="AA62" s="44">
        <f>((((P62/1000)+1)/(([1]SMOW!$AA$4/1000)+1))-1)*1000</f>
        <v>-7.4074213019125201</v>
      </c>
      <c r="AB62" s="44">
        <f>Z62*[1]SMOW!$AN$6</f>
        <v>-4.0319471278882455</v>
      </c>
      <c r="AC62" s="44">
        <f>AA62*[1]SMOW!$AN$12</f>
        <v>-7.6283069251240958</v>
      </c>
      <c r="AD62" s="44">
        <f t="shared" ref="AD62" si="93">LN((AB62/1000)+1)*1000</f>
        <v>-4.0400973415730732</v>
      </c>
      <c r="AE62" s="44">
        <f t="shared" ref="AE62" si="94">LN((AC62/1000)+1)*1000</f>
        <v>-7.6575512765839502</v>
      </c>
      <c r="AF62" s="44">
        <f>(AD62-[1]SMOW!AN$14*AE62)</f>
        <v>3.0897324632528367E-3</v>
      </c>
      <c r="AG62" s="45">
        <f t="shared" si="82"/>
        <v>3.0897324632528367</v>
      </c>
      <c r="AK62">
        <v>32</v>
      </c>
      <c r="AL62">
        <v>0</v>
      </c>
      <c r="AM62">
        <v>0</v>
      </c>
      <c r="AN62">
        <v>0</v>
      </c>
    </row>
    <row r="63" spans="1:40" customFormat="1" x14ac:dyDescent="0.25">
      <c r="A63">
        <v>5613</v>
      </c>
      <c r="B63" t="s">
        <v>226</v>
      </c>
      <c r="C63" t="s">
        <v>62</v>
      </c>
      <c r="D63" t="s">
        <v>158</v>
      </c>
      <c r="E63" t="s">
        <v>244</v>
      </c>
      <c r="F63">
        <v>-4.1460438440957201</v>
      </c>
      <c r="G63">
        <v>-4.1546627934716396</v>
      </c>
      <c r="H63">
        <v>3.7674759067172999E-3</v>
      </c>
      <c r="I63">
        <v>-7.8055933747234896</v>
      </c>
      <c r="J63">
        <v>-7.8362165150741898</v>
      </c>
      <c r="K63">
        <v>1.38458025078859E-3</v>
      </c>
      <c r="L63">
        <v>-1.71404735124649E-2</v>
      </c>
      <c r="M63">
        <v>3.8182729973278602E-3</v>
      </c>
      <c r="N63">
        <v>-14.2987665486447</v>
      </c>
      <c r="O63">
        <v>3.7290665215452801E-3</v>
      </c>
      <c r="P63">
        <v>-27.5464014257801</v>
      </c>
      <c r="Q63">
        <v>1.3570324912179201E-3</v>
      </c>
      <c r="R63">
        <v>-38.406204332912601</v>
      </c>
      <c r="S63">
        <v>0.163807642296461</v>
      </c>
      <c r="T63">
        <v>418.68835224643999</v>
      </c>
      <c r="U63">
        <v>8.3671638997109304E-2</v>
      </c>
      <c r="V63" s="14">
        <v>45744.918634259258</v>
      </c>
      <c r="W63">
        <v>2.5</v>
      </c>
      <c r="X63">
        <v>9.6679912997523695E-2</v>
      </c>
      <c r="Y63">
        <v>8.6839139271215296E-2</v>
      </c>
      <c r="Z63" s="44">
        <f>((((N63/1000)+1)/(([1]SMOW!$Z$4/1000)+1))-1)*1000</f>
        <v>-4.0039244099162596</v>
      </c>
      <c r="AA63" s="44">
        <f>((((P63/1000)+1)/(([1]SMOW!$AA$4/1000)+1))-1)*1000</f>
        <v>-7.5956612970063953</v>
      </c>
      <c r="AB63" s="44">
        <f>Z63*[1]SMOW!$AN$6</f>
        <v>-4.1281072685330242</v>
      </c>
      <c r="AC63" s="44">
        <f>AA63*[1]SMOW!$AN$12</f>
        <v>-7.8221601433539245</v>
      </c>
      <c r="AD63" s="44">
        <f t="shared" ref="AD63" si="95">LN((AB63/1000)+1)*1000</f>
        <v>-4.1366514255814728</v>
      </c>
      <c r="AE63" s="44">
        <f t="shared" ref="AE63" si="96">LN((AC63/1000)+1)*1000</f>
        <v>-7.8529137158978717</v>
      </c>
      <c r="AF63" s="44">
        <f>(AD63-[1]SMOW!AN$14*AE63)</f>
        <v>9.6870164126032776E-3</v>
      </c>
      <c r="AG63" s="45">
        <f t="shared" si="82"/>
        <v>9.6870164126032776</v>
      </c>
      <c r="AK63">
        <v>32</v>
      </c>
      <c r="AL63">
        <v>0</v>
      </c>
      <c r="AM63">
        <v>0</v>
      </c>
      <c r="AN63">
        <v>0</v>
      </c>
    </row>
    <row r="64" spans="1:40" customFormat="1" x14ac:dyDescent="0.25">
      <c r="A64">
        <v>5614</v>
      </c>
      <c r="B64" t="s">
        <v>226</v>
      </c>
      <c r="C64" t="s">
        <v>62</v>
      </c>
      <c r="D64" t="s">
        <v>158</v>
      </c>
      <c r="E64" t="s">
        <v>245</v>
      </c>
      <c r="F64">
        <v>-3.9260288116228099</v>
      </c>
      <c r="G64">
        <v>-3.9337562328670899</v>
      </c>
      <c r="H64">
        <v>4.2074123922719898E-3</v>
      </c>
      <c r="I64">
        <v>-7.3552433792736398</v>
      </c>
      <c r="J64">
        <v>-7.3824267012205498</v>
      </c>
      <c r="K64">
        <v>2.7398365032386199E-3</v>
      </c>
      <c r="L64">
        <v>-3.5834934622634901E-2</v>
      </c>
      <c r="M64">
        <v>3.9194350531851097E-3</v>
      </c>
      <c r="N64">
        <v>-14.0809945675768</v>
      </c>
      <c r="O64">
        <v>4.16451785833084E-3</v>
      </c>
      <c r="P64">
        <v>-27.1050116429223</v>
      </c>
      <c r="Q64">
        <v>2.6853244175615702E-3</v>
      </c>
      <c r="R64">
        <v>-38.0860365195133</v>
      </c>
      <c r="S64">
        <v>0.16263622332366601</v>
      </c>
      <c r="T64">
        <v>428.92476301839997</v>
      </c>
      <c r="U64">
        <v>0.19404577816980501</v>
      </c>
      <c r="V64" s="14">
        <v>45745.448888888888</v>
      </c>
      <c r="W64">
        <v>2.5</v>
      </c>
      <c r="X64">
        <v>0.18376710028128601</v>
      </c>
      <c r="Y64">
        <v>0.40581182299442198</v>
      </c>
      <c r="Z64" s="44">
        <f>((((N64/1000)+1)/(([1]SMOW!$Z$4/1000)+1))-1)*1000</f>
        <v>-3.7838779788516019</v>
      </c>
      <c r="AA64" s="44">
        <f>((((P64/1000)+1)/(([1]SMOW!$AA$4/1000)+1))-1)*1000</f>
        <v>-7.1452160148772759</v>
      </c>
      <c r="AB64" s="44">
        <f>Z64*[1]SMOW!$AN$6</f>
        <v>-3.9012360345898833</v>
      </c>
      <c r="AC64" s="44">
        <f>AA64*[1]SMOW!$AN$12</f>
        <v>-7.3582828066932082</v>
      </c>
      <c r="AD64" s="44">
        <f t="shared" ref="AD64" si="97">LN((AB64/1000)+1)*1000</f>
        <v>-3.9088657057854572</v>
      </c>
      <c r="AE64" s="44">
        <f t="shared" ref="AE64" si="98">LN((AC64/1000)+1)*1000</f>
        <v>-7.3854885099552092</v>
      </c>
      <c r="AF64" s="44">
        <f>(AD64-[1]SMOW!AN$14*AE64)</f>
        <v>-9.3277725291067703E-3</v>
      </c>
      <c r="AG64" s="45">
        <f t="shared" si="82"/>
        <v>-9.3277725291067703</v>
      </c>
      <c r="AH64" s="2">
        <f>AVERAGE(AG62:AG64)</f>
        <v>1.1496587822497812</v>
      </c>
      <c r="AI64">
        <f>STDEV(AG62:AG64)</f>
        <v>9.6547120122888828</v>
      </c>
      <c r="AJ64" t="s">
        <v>234</v>
      </c>
      <c r="AK64">
        <v>32</v>
      </c>
      <c r="AL64">
        <v>1</v>
      </c>
      <c r="AM64">
        <v>0</v>
      </c>
      <c r="AN64">
        <v>0</v>
      </c>
    </row>
    <row r="65" spans="1:40" customFormat="1" x14ac:dyDescent="0.25">
      <c r="A65">
        <v>5615</v>
      </c>
      <c r="B65" t="s">
        <v>226</v>
      </c>
      <c r="C65" t="s">
        <v>62</v>
      </c>
      <c r="D65" t="s">
        <v>158</v>
      </c>
      <c r="E65" t="s">
        <v>246</v>
      </c>
      <c r="F65">
        <v>-3.7289058583970802</v>
      </c>
      <c r="G65">
        <v>-3.73587584118637</v>
      </c>
      <c r="H65">
        <v>3.78667210065158E-3</v>
      </c>
      <c r="I65">
        <v>-7.03664602644157</v>
      </c>
      <c r="J65">
        <v>-7.0615200177987401</v>
      </c>
      <c r="K65">
        <v>1.47300046145173E-3</v>
      </c>
      <c r="L65">
        <v>-7.3932717886399397E-3</v>
      </c>
      <c r="M65">
        <v>3.8907689851916901E-3</v>
      </c>
      <c r="N65">
        <v>-13.8858812812007</v>
      </c>
      <c r="O65">
        <v>3.7480670104443801E-3</v>
      </c>
      <c r="P65">
        <v>-26.792753137745301</v>
      </c>
      <c r="Q65">
        <v>1.4436934837324499E-3</v>
      </c>
      <c r="R65">
        <v>-37.708960844691198</v>
      </c>
      <c r="S65">
        <v>0.15153342269075501</v>
      </c>
      <c r="T65">
        <v>415.83625671680801</v>
      </c>
      <c r="U65">
        <v>9.7889387339328907E-2</v>
      </c>
      <c r="V65" s="14">
        <v>45745.526921296296</v>
      </c>
      <c r="W65">
        <v>2.5</v>
      </c>
      <c r="X65">
        <v>4.1602374238895803E-2</v>
      </c>
      <c r="Y65">
        <v>4.8363123855969602E-2</v>
      </c>
      <c r="Z65" s="44">
        <f>((((N65/1000)+1)/(([1]SMOW!$Z$4/1000)+1))-1)*1000</f>
        <v>-3.5867268939882013</v>
      </c>
      <c r="AA65" s="44">
        <f>((((P65/1000)+1)/(([1]SMOW!$AA$4/1000)+1))-1)*1000</f>
        <v>-6.8265512520661042</v>
      </c>
      <c r="AB65" s="44">
        <f>Z65*[1]SMOW!$AN$6</f>
        <v>-3.6979702525466109</v>
      </c>
      <c r="AC65" s="44">
        <f>AA65*[1]SMOW!$AN$12</f>
        <v>-7.0301156189678569</v>
      </c>
      <c r="AD65" s="44">
        <f t="shared" ref="AD65" si="99">LN((AB65/1000)+1)*1000</f>
        <v>-3.704824647992313</v>
      </c>
      <c r="AE65" s="44">
        <f t="shared" ref="AE65" si="100">LN((AC65/1000)+1)*1000</f>
        <v>-7.0549433112333571</v>
      </c>
      <c r="AF65" s="44">
        <f>(AD65-[1]SMOW!AN$14*AE65)</f>
        <v>2.0185420338899807E-2</v>
      </c>
      <c r="AG65" s="45">
        <f t="shared" si="82"/>
        <v>20.185420338899807</v>
      </c>
      <c r="AK65">
        <v>32</v>
      </c>
      <c r="AL65">
        <v>0</v>
      </c>
      <c r="AM65">
        <v>0</v>
      </c>
      <c r="AN65">
        <v>0</v>
      </c>
    </row>
    <row r="66" spans="1:40" customFormat="1" x14ac:dyDescent="0.25">
      <c r="A66">
        <v>5616</v>
      </c>
      <c r="B66" t="s">
        <v>226</v>
      </c>
      <c r="C66" t="s">
        <v>62</v>
      </c>
      <c r="D66" t="s">
        <v>158</v>
      </c>
      <c r="E66" t="s">
        <v>247</v>
      </c>
      <c r="F66">
        <v>-3.76653228797228</v>
      </c>
      <c r="G66">
        <v>-3.7736439078160098</v>
      </c>
      <c r="H66">
        <v>4.3687618844484898E-3</v>
      </c>
      <c r="I66">
        <v>-7.1061132803948199</v>
      </c>
      <c r="J66">
        <v>-7.1314819926833897</v>
      </c>
      <c r="K66">
        <v>1.3505854319857799E-3</v>
      </c>
      <c r="L66">
        <v>-8.2214156791829193E-3</v>
      </c>
      <c r="M66">
        <v>4.4254585319755601E-3</v>
      </c>
      <c r="N66">
        <v>-13.923124109642901</v>
      </c>
      <c r="O66">
        <v>4.3242223937923199E-3</v>
      </c>
      <c r="P66">
        <v>-26.860838263642901</v>
      </c>
      <c r="Q66">
        <v>1.3237140370338E-3</v>
      </c>
      <c r="R66">
        <v>-37.960806120269602</v>
      </c>
      <c r="S66">
        <v>0.15270357804602699</v>
      </c>
      <c r="T66">
        <v>409.381356644645</v>
      </c>
      <c r="U66">
        <v>8.2132015822372298E-2</v>
      </c>
      <c r="V66" s="14">
        <v>45745.603645833333</v>
      </c>
      <c r="W66">
        <v>2.5</v>
      </c>
      <c r="X66">
        <v>5.9160607488521297E-2</v>
      </c>
      <c r="Y66">
        <v>5.3149594429916097E-2</v>
      </c>
      <c r="Z66" s="44">
        <f>((((N66/1000)+1)/(([1]SMOW!$Z$4/1000)+1))-1)*1000</f>
        <v>-3.6243586932732663</v>
      </c>
      <c r="AA66" s="44">
        <f>((((P66/1000)+1)/(([1]SMOW!$AA$4/1000)+1))-1)*1000</f>
        <v>-6.8960332041519967</v>
      </c>
      <c r="AB66" s="44">
        <f>Z66*[1]SMOW!$AN$6</f>
        <v>-3.7367692128296555</v>
      </c>
      <c r="AC66" s="44">
        <f>AA66*[1]SMOW!$AN$12</f>
        <v>-7.1016694883462748</v>
      </c>
      <c r="AD66" s="44">
        <f t="shared" ref="AD66" si="101">LN((AB66/1000)+1)*1000</f>
        <v>-3.7437683765179419</v>
      </c>
      <c r="AE66" s="44">
        <f t="shared" ref="AE66" si="102">LN((AC66/1000)+1)*1000</f>
        <v>-7.1270063704764262</v>
      </c>
      <c r="AF66" s="44">
        <f>(AD66-[1]SMOW!AN$14*AE66)</f>
        <v>1.9290987093611101E-2</v>
      </c>
      <c r="AG66" s="45">
        <f t="shared" si="82"/>
        <v>19.290987093611101</v>
      </c>
      <c r="AK66">
        <v>32</v>
      </c>
      <c r="AL66">
        <v>0</v>
      </c>
      <c r="AM66">
        <v>0</v>
      </c>
      <c r="AN66">
        <v>0</v>
      </c>
    </row>
    <row r="67" spans="1:40" customFormat="1" x14ac:dyDescent="0.25">
      <c r="A67">
        <v>5617</v>
      </c>
      <c r="B67" t="s">
        <v>226</v>
      </c>
      <c r="C67" t="s">
        <v>62</v>
      </c>
      <c r="D67" t="s">
        <v>158</v>
      </c>
      <c r="E67" t="s">
        <v>248</v>
      </c>
      <c r="F67">
        <v>-3.7193466207192198</v>
      </c>
      <c r="G67">
        <v>-3.7262809709963398</v>
      </c>
      <c r="H67">
        <v>4.4100044996413902E-3</v>
      </c>
      <c r="I67">
        <v>-7.0083204454000301</v>
      </c>
      <c r="J67">
        <v>-7.0329941055012801</v>
      </c>
      <c r="K67">
        <v>1.3176993419296899E-3</v>
      </c>
      <c r="L67">
        <v>-1.28600832916606E-2</v>
      </c>
      <c r="M67">
        <v>4.4011275927188301E-3</v>
      </c>
      <c r="N67">
        <v>-13.876419499870501</v>
      </c>
      <c r="O67">
        <v>4.3650445408697303E-3</v>
      </c>
      <c r="P67">
        <v>-26.764991125551301</v>
      </c>
      <c r="Q67">
        <v>1.29148225220883E-3</v>
      </c>
      <c r="R67">
        <v>-37.975415206977601</v>
      </c>
      <c r="S67">
        <v>0.12933224599440599</v>
      </c>
      <c r="T67">
        <v>359.67656495130001</v>
      </c>
      <c r="U67">
        <v>8.5376432295606805E-2</v>
      </c>
      <c r="V67" s="14">
        <v>45745.680462962962</v>
      </c>
      <c r="W67">
        <v>2.5</v>
      </c>
      <c r="X67">
        <v>9.4447384956691596E-2</v>
      </c>
      <c r="Y67">
        <v>8.4369420665333206E-2</v>
      </c>
      <c r="Z67" s="44">
        <f>((((N67/1000)+1)/(([1]SMOW!$Z$4/1000)+1))-1)*1000</f>
        <v>-3.5771662921008085</v>
      </c>
      <c r="AA67" s="44">
        <f>((((P67/1000)+1)/(([1]SMOW!$AA$4/1000)+1))-1)*1000</f>
        <v>-6.7982196777957027</v>
      </c>
      <c r="AB67" s="44">
        <f>Z67*[1]SMOW!$AN$6</f>
        <v>-3.6881131258623134</v>
      </c>
      <c r="AC67" s="44">
        <f>AA67*[1]SMOW!$AN$12</f>
        <v>-7.0009392112278555</v>
      </c>
      <c r="AD67" s="44">
        <f t="shared" ref="AD67" si="103">LN((AB67/1000)+1)*1000</f>
        <v>-3.694930983592926</v>
      </c>
      <c r="AE67" s="44">
        <f t="shared" ref="AE67" si="104">LN((AC67/1000)+1)*1000</f>
        <v>-7.0255607694640334</v>
      </c>
      <c r="AF67" s="44">
        <f>(AD67-[1]SMOW!AN$14*AE67)</f>
        <v>1.456510268408362E-2</v>
      </c>
      <c r="AG67" s="45">
        <f t="shared" ref="AG67:AG73" si="105">AF67*1000</f>
        <v>14.56510268408362</v>
      </c>
      <c r="AH67" s="2">
        <f>AVERAGE(AG65:AG67)</f>
        <v>18.01383670553151</v>
      </c>
      <c r="AI67">
        <f>STDEV(AG65:AG67)</f>
        <v>3.0199879917954155</v>
      </c>
      <c r="AK67">
        <v>32</v>
      </c>
      <c r="AL67">
        <v>0</v>
      </c>
      <c r="AM67">
        <v>0</v>
      </c>
      <c r="AN67">
        <v>0</v>
      </c>
    </row>
    <row r="68" spans="1:40" customFormat="1" x14ac:dyDescent="0.25">
      <c r="A68">
        <v>5618</v>
      </c>
      <c r="B68" t="s">
        <v>226</v>
      </c>
      <c r="C68" t="s">
        <v>62</v>
      </c>
      <c r="D68" t="s">
        <v>158</v>
      </c>
      <c r="E68" t="s">
        <v>249</v>
      </c>
      <c r="F68">
        <v>-3.6655881581299399</v>
      </c>
      <c r="G68">
        <v>-3.6723231461289498</v>
      </c>
      <c r="H68">
        <v>3.6160340723998602E-3</v>
      </c>
      <c r="I68">
        <v>-6.8886508924696503</v>
      </c>
      <c r="J68">
        <v>-6.9124872346280402</v>
      </c>
      <c r="K68">
        <v>1.6973663941055E-3</v>
      </c>
      <c r="L68">
        <v>-2.2529886245345802E-2</v>
      </c>
      <c r="M68">
        <v>3.6534284509486402E-3</v>
      </c>
      <c r="N68">
        <v>-13.823209104355101</v>
      </c>
      <c r="O68">
        <v>3.5791686354552598E-3</v>
      </c>
      <c r="P68">
        <v>-26.647702531088498</v>
      </c>
      <c r="Q68">
        <v>1.66359540733657E-3</v>
      </c>
      <c r="R68">
        <v>-37.6431457965896</v>
      </c>
      <c r="S68">
        <v>0.120598474700813</v>
      </c>
      <c r="T68">
        <v>388.93522721036601</v>
      </c>
      <c r="U68">
        <v>9.8305233182042998E-2</v>
      </c>
      <c r="V68" s="14">
        <v>45745.757222222222</v>
      </c>
      <c r="W68">
        <v>2.5</v>
      </c>
      <c r="X68">
        <v>1.5979764391557901E-2</v>
      </c>
      <c r="Y68">
        <v>1.24035681749512E-2</v>
      </c>
      <c r="Z68" s="44">
        <f>((((N68/1000)+1)/(([1]SMOW!$Z$4/1000)+1))-1)*1000</f>
        <v>-3.5234001575811247</v>
      </c>
      <c r="AA68" s="44">
        <f>((((P68/1000)+1)/(([1]SMOW!$AA$4/1000)+1))-1)*1000</f>
        <v>-6.6785248047489532</v>
      </c>
      <c r="AB68" s="44">
        <f>Z68*[1]SMOW!$AN$6</f>
        <v>-3.632679419331307</v>
      </c>
      <c r="AC68" s="44">
        <f>AA68*[1]SMOW!$AN$12</f>
        <v>-6.8776750965313385</v>
      </c>
      <c r="AD68" s="44">
        <f t="shared" ref="AD68" si="106">LN((AB68/1000)+1)*1000</f>
        <v>-3.6392936222575276</v>
      </c>
      <c r="AE68" s="44">
        <f t="shared" ref="AE68" si="107">LN((AC68/1000)+1)*1000</f>
        <v>-6.9014353099198358</v>
      </c>
      <c r="AF68" s="44">
        <f>(AD68-[1]SMOW!AN$14*AE68)</f>
        <v>4.6642213801457721E-3</v>
      </c>
      <c r="AG68" s="45">
        <f t="shared" si="105"/>
        <v>4.6642213801457721</v>
      </c>
      <c r="AK68">
        <v>32</v>
      </c>
      <c r="AL68">
        <v>0</v>
      </c>
      <c r="AM68">
        <v>0</v>
      </c>
      <c r="AN68">
        <v>0</v>
      </c>
    </row>
    <row r="69" spans="1:40" customFormat="1" x14ac:dyDescent="0.25">
      <c r="A69">
        <v>5619</v>
      </c>
      <c r="B69" t="s">
        <v>226</v>
      </c>
      <c r="C69" t="s">
        <v>62</v>
      </c>
      <c r="D69" t="s">
        <v>158</v>
      </c>
      <c r="E69" t="s">
        <v>250</v>
      </c>
      <c r="F69">
        <v>-3.6180035752545998</v>
      </c>
      <c r="G69">
        <v>-3.6245646858580201</v>
      </c>
      <c r="H69">
        <v>3.9483824626162399E-3</v>
      </c>
      <c r="I69">
        <v>-6.7843265715649004</v>
      </c>
      <c r="J69">
        <v>-6.8074448740601197</v>
      </c>
      <c r="K69">
        <v>2.6504871768594099E-3</v>
      </c>
      <c r="L69">
        <v>-3.0233792354273498E-2</v>
      </c>
      <c r="M69">
        <v>4.1438488860618197E-3</v>
      </c>
      <c r="N69">
        <v>-13.7761096459018</v>
      </c>
      <c r="O69">
        <v>3.9081287366288103E-3</v>
      </c>
      <c r="P69">
        <v>-26.545453858242599</v>
      </c>
      <c r="Q69">
        <v>2.59775279511993E-3</v>
      </c>
      <c r="R69">
        <v>-37.574971811250997</v>
      </c>
      <c r="S69">
        <v>0.12614594977118801</v>
      </c>
      <c r="T69">
        <v>405.83796313950802</v>
      </c>
      <c r="U69">
        <v>0.208557158538346</v>
      </c>
      <c r="V69" s="14">
        <v>45746.446898148148</v>
      </c>
      <c r="W69">
        <v>2.5</v>
      </c>
      <c r="X69" s="66">
        <v>9.8618319765250096E-5</v>
      </c>
      <c r="Y69" s="66">
        <v>2.8978785480400599E-6</v>
      </c>
      <c r="Z69" s="44">
        <f>((((N69/1000)+1)/(([1]SMOW!$Z$4/1000)+1))-1)*1000</f>
        <v>-3.4758087838565599</v>
      </c>
      <c r="AA69" s="44">
        <f>((((P69/1000)+1)/(([1]SMOW!$AA$4/1000)+1))-1)*1000</f>
        <v>-6.5741784105274315</v>
      </c>
      <c r="AB69" s="44">
        <f>Z69*[1]SMOW!$AN$6</f>
        <v>-3.583611985564255</v>
      </c>
      <c r="AC69" s="44">
        <f>AA69*[1]SMOW!$AN$12</f>
        <v>-6.7702171446734845</v>
      </c>
      <c r="AD69" s="44">
        <f t="shared" ref="AD69" si="108">LN((AB69/1000)+1)*1000</f>
        <v>-3.5900485049220396</v>
      </c>
      <c r="AE69" s="44">
        <f t="shared" ref="AE69" si="109">LN((AC69/1000)+1)*1000</f>
        <v>-6.7932390323888372</v>
      </c>
      <c r="AF69" s="44">
        <f>(AD69-[1]SMOW!AN$14*AE69)</f>
        <v>-3.2182958207336299E-3</v>
      </c>
      <c r="AG69" s="45">
        <f t="shared" si="105"/>
        <v>-3.2182958207336299</v>
      </c>
      <c r="AK69">
        <v>32</v>
      </c>
      <c r="AL69">
        <v>1</v>
      </c>
      <c r="AM69">
        <v>0</v>
      </c>
      <c r="AN69">
        <v>0</v>
      </c>
    </row>
    <row r="70" spans="1:40" customFormat="1" x14ac:dyDescent="0.25">
      <c r="A70">
        <v>5620</v>
      </c>
      <c r="B70" t="s">
        <v>226</v>
      </c>
      <c r="C70" t="s">
        <v>62</v>
      </c>
      <c r="D70" t="s">
        <v>158</v>
      </c>
      <c r="E70" t="s">
        <v>251</v>
      </c>
      <c r="F70">
        <v>-3.73164279349117</v>
      </c>
      <c r="G70">
        <v>-3.7386230180050299</v>
      </c>
      <c r="H70">
        <v>3.7459670580819999E-3</v>
      </c>
      <c r="I70">
        <v>-7.0071685036354898</v>
      </c>
      <c r="J70">
        <v>-7.0318340425862997</v>
      </c>
      <c r="K70">
        <v>1.46890599655789E-3</v>
      </c>
      <c r="L70">
        <v>-2.5814643519457899E-2</v>
      </c>
      <c r="M70">
        <v>3.6748532609895798E-3</v>
      </c>
      <c r="N70">
        <v>-13.888590313264499</v>
      </c>
      <c r="O70">
        <v>3.7077769554400299E-3</v>
      </c>
      <c r="P70">
        <v>-26.763862102945701</v>
      </c>
      <c r="Q70">
        <v>1.4396804827584099E-3</v>
      </c>
      <c r="R70">
        <v>-38.031999321259697</v>
      </c>
      <c r="S70">
        <v>0.10485460346483701</v>
      </c>
      <c r="T70">
        <v>396.53274160780501</v>
      </c>
      <c r="U70">
        <v>7.1921164810051494E-2</v>
      </c>
      <c r="V70" s="14">
        <v>45746.527418981481</v>
      </c>
      <c r="W70">
        <v>2.5</v>
      </c>
      <c r="X70">
        <v>4.8107125191528002E-2</v>
      </c>
      <c r="Y70">
        <v>4.0979828333831701E-2</v>
      </c>
      <c r="Z70" s="44">
        <f>((((N70/1000)+1)/(([1]SMOW!$Z$4/1000)+1))-1)*1000</f>
        <v>-3.5894642196733217</v>
      </c>
      <c r="AA70" s="44">
        <f>((((P70/1000)+1)/(([1]SMOW!$AA$4/1000)+1))-1)*1000</f>
        <v>-6.7970674922992469</v>
      </c>
      <c r="AB70" s="44">
        <f>Z70*[1]SMOW!$AN$6</f>
        <v>-3.7007924771693093</v>
      </c>
      <c r="AC70" s="44">
        <f>AA70*[1]SMOW!$AN$12</f>
        <v>-6.9997526681323023</v>
      </c>
      <c r="AD70" s="44">
        <f t="shared" ref="AD70" si="110">LN((AB70/1000)+1)*1000</f>
        <v>-3.7076573518669083</v>
      </c>
      <c r="AE70" s="44">
        <f t="shared" ref="AE70" si="111">LN((AC70/1000)+1)*1000</f>
        <v>-7.0243658616000646</v>
      </c>
      <c r="AF70" s="44">
        <f>(AD70-[1]SMOW!AN$14*AE70)</f>
        <v>1.2078230579262161E-3</v>
      </c>
      <c r="AG70" s="45">
        <f t="shared" si="105"/>
        <v>1.2078230579262161</v>
      </c>
      <c r="AH70" s="2">
        <f>AVERAGE(AG68:AG70)</f>
        <v>0.88458287244611944</v>
      </c>
      <c r="AI70">
        <f>STDEV(AG68:AG70)</f>
        <v>3.9511874820959605</v>
      </c>
      <c r="AK70">
        <v>32</v>
      </c>
      <c r="AL70">
        <v>0</v>
      </c>
      <c r="AM70">
        <v>0</v>
      </c>
      <c r="AN70">
        <v>0</v>
      </c>
    </row>
    <row r="71" spans="1:40" customFormat="1" x14ac:dyDescent="0.25">
      <c r="A71">
        <v>5621</v>
      </c>
      <c r="B71" t="s">
        <v>226</v>
      </c>
      <c r="C71" t="s">
        <v>62</v>
      </c>
      <c r="D71" t="s">
        <v>158</v>
      </c>
      <c r="E71" t="s">
        <v>252</v>
      </c>
      <c r="F71">
        <v>-3.5783503189666201</v>
      </c>
      <c r="G71">
        <v>-3.5847682044256302</v>
      </c>
      <c r="H71">
        <v>3.7469799985525298E-3</v>
      </c>
      <c r="I71">
        <v>-6.7253829741402198</v>
      </c>
      <c r="J71">
        <v>-6.7481003150449403</v>
      </c>
      <c r="K71">
        <v>1.43163621248359E-3</v>
      </c>
      <c r="L71">
        <v>-2.1771238081907101E-2</v>
      </c>
      <c r="M71">
        <v>3.6085760290911401E-3</v>
      </c>
      <c r="N71">
        <v>-13.736860654228</v>
      </c>
      <c r="O71">
        <v>3.70877956899148E-3</v>
      </c>
      <c r="P71">
        <v>-26.487683009056401</v>
      </c>
      <c r="Q71">
        <v>1.40315222236949E-3</v>
      </c>
      <c r="R71">
        <v>-38.365531996841597</v>
      </c>
      <c r="S71">
        <v>0.13550185949957</v>
      </c>
      <c r="T71">
        <v>405.39064027931499</v>
      </c>
      <c r="U71">
        <v>7.8936841926569398E-2</v>
      </c>
      <c r="V71" s="14">
        <v>45746.61818287037</v>
      </c>
      <c r="W71">
        <v>2.5</v>
      </c>
      <c r="X71">
        <v>1.0874946980391699E-3</v>
      </c>
      <c r="Y71">
        <v>4.9460624184573699E-4</v>
      </c>
      <c r="Z71" s="44">
        <f>((((N71/1000)+1)/(([1]SMOW!$Z$4/1000)+1))-1)*1000</f>
        <v>-3.4361498686078518</v>
      </c>
      <c r="AA71" s="44">
        <f>((((P71/1000)+1)/(([1]SMOW!$AA$4/1000)+1))-1)*1000</f>
        <v>-6.5152223416033994</v>
      </c>
      <c r="AB71" s="44">
        <f>Z71*[1]SMOW!$AN$6</f>
        <v>-3.5427230377372529</v>
      </c>
      <c r="AC71" s="44">
        <f>AA71*[1]SMOW!$AN$12</f>
        <v>-6.7095030350635483</v>
      </c>
      <c r="AD71" s="44">
        <f t="shared" ref="AD71" si="112">LN((AB71/1000)+1)*1000</f>
        <v>-3.5490133419297476</v>
      </c>
      <c r="AE71" s="44">
        <f t="shared" ref="AE71" si="113">LN((AC71/1000)+1)*1000</f>
        <v>-6.7321129414592775</v>
      </c>
      <c r="AF71" s="44">
        <f>(AD71-[1]SMOW!AN$14*AE71)</f>
        <v>5.5422911607512226E-3</v>
      </c>
      <c r="AG71" s="45">
        <f t="shared" si="105"/>
        <v>5.5422911607512226</v>
      </c>
      <c r="AK71">
        <v>32</v>
      </c>
      <c r="AL71">
        <v>0</v>
      </c>
      <c r="AM71">
        <v>0</v>
      </c>
      <c r="AN71">
        <v>0</v>
      </c>
    </row>
    <row r="72" spans="1:40" customFormat="1" x14ac:dyDescent="0.25">
      <c r="A72">
        <v>5622</v>
      </c>
      <c r="B72" t="s">
        <v>226</v>
      </c>
      <c r="C72" t="s">
        <v>62</v>
      </c>
      <c r="D72" t="s">
        <v>158</v>
      </c>
      <c r="E72" t="s">
        <v>253</v>
      </c>
      <c r="F72">
        <v>-3.5861340511737398</v>
      </c>
      <c r="G72">
        <v>-3.5925799803565299</v>
      </c>
      <c r="H72">
        <v>4.1361402564398797E-3</v>
      </c>
      <c r="I72">
        <v>-6.7309821358150304</v>
      </c>
      <c r="J72">
        <v>-6.7537373973129302</v>
      </c>
      <c r="K72">
        <v>1.3065189327005401E-3</v>
      </c>
      <c r="L72">
        <v>-2.66066345753012E-2</v>
      </c>
      <c r="M72">
        <v>4.3905703065474999E-3</v>
      </c>
      <c r="N72">
        <v>-13.744565031350801</v>
      </c>
      <c r="O72">
        <v>4.0939723413251604E-3</v>
      </c>
      <c r="P72">
        <v>-26.493170769200301</v>
      </c>
      <c r="Q72">
        <v>1.2805242896218501E-3</v>
      </c>
      <c r="R72">
        <v>-37.997704552844098</v>
      </c>
      <c r="S72">
        <v>0.13036793163660501</v>
      </c>
      <c r="T72">
        <v>394.11092748965302</v>
      </c>
      <c r="U72">
        <v>6.5922374090807506E-2</v>
      </c>
      <c r="V72" s="14">
        <v>45746.694965277777</v>
      </c>
      <c r="W72">
        <v>2.5</v>
      </c>
      <c r="X72">
        <v>7.3312667465989897E-2</v>
      </c>
      <c r="Y72">
        <v>8.0173453550426502E-2</v>
      </c>
      <c r="Z72" s="44">
        <f>((((N72/1000)+1)/(([1]SMOW!$Z$4/1000)+1))-1)*1000</f>
        <v>-3.4439347116401731</v>
      </c>
      <c r="AA72" s="44">
        <f>((((P72/1000)+1)/(([1]SMOW!$AA$4/1000)+1))-1)*1000</f>
        <v>-6.5208226879691633</v>
      </c>
      <c r="AB72" s="44">
        <f>Z72*[1]SMOW!$AN$6</f>
        <v>-3.5507493298986441</v>
      </c>
      <c r="AC72" s="44">
        <f>AA72*[1]SMOW!$AN$12</f>
        <v>-6.7152703809756842</v>
      </c>
      <c r="AD72" s="44">
        <f t="shared" ref="AD72" si="114">LN((AB72/1000)+1)*1000</f>
        <v>-3.5570682025567772</v>
      </c>
      <c r="AE72" s="44">
        <f t="shared" ref="AE72" si="115">LN((AC72/1000)+1)*1000</f>
        <v>-6.7379192616377486</v>
      </c>
      <c r="AF72" s="44">
        <f>(AD72-[1]SMOW!AN$14*AE72)</f>
        <v>5.531675879542064E-4</v>
      </c>
      <c r="AG72" s="45">
        <f t="shared" si="105"/>
        <v>0.5531675879542064</v>
      </c>
      <c r="AK72">
        <v>32</v>
      </c>
      <c r="AL72">
        <v>0</v>
      </c>
      <c r="AM72">
        <v>0</v>
      </c>
      <c r="AN72">
        <v>0</v>
      </c>
    </row>
    <row r="73" spans="1:40" customFormat="1" x14ac:dyDescent="0.25">
      <c r="A73">
        <v>5623</v>
      </c>
      <c r="B73" t="s">
        <v>226</v>
      </c>
      <c r="C73" t="s">
        <v>62</v>
      </c>
      <c r="D73" t="s">
        <v>158</v>
      </c>
      <c r="E73" t="s">
        <v>254</v>
      </c>
      <c r="F73">
        <v>-3.6029158349345098</v>
      </c>
      <c r="G73">
        <v>-3.6094223662283</v>
      </c>
      <c r="H73">
        <v>4.5012674784209198E-3</v>
      </c>
      <c r="I73">
        <v>-6.7567380336003904</v>
      </c>
      <c r="J73">
        <v>-6.7796682326658004</v>
      </c>
      <c r="K73">
        <v>2.2244902924238499E-3</v>
      </c>
      <c r="L73">
        <v>-2.9757539380755E-2</v>
      </c>
      <c r="M73">
        <v>4.2339864194707397E-3</v>
      </c>
      <c r="N73">
        <v>-13.7611757249673</v>
      </c>
      <c r="O73">
        <v>4.4553770943493304E-3</v>
      </c>
      <c r="P73">
        <v>-26.518414224836199</v>
      </c>
      <c r="Q73">
        <v>2.1802315911244301E-3</v>
      </c>
      <c r="R73">
        <v>-36.9685408682355</v>
      </c>
      <c r="S73">
        <v>0.12671716152853499</v>
      </c>
      <c r="T73">
        <v>416.37569956245699</v>
      </c>
      <c r="U73">
        <v>0.19555180556950499</v>
      </c>
      <c r="V73" s="14">
        <v>45747.482499999998</v>
      </c>
      <c r="W73">
        <v>2.5</v>
      </c>
      <c r="X73">
        <v>2.6130317226656801E-2</v>
      </c>
      <c r="Y73">
        <v>3.17026531862028E-2</v>
      </c>
      <c r="Z73" s="44">
        <f>((((N73/1000)+1)/(([1]SMOW!$Z$4/1000)+1))-1)*1000</f>
        <v>-3.4607188903480468</v>
      </c>
      <c r="AA73" s="44">
        <f>((((P73/1000)+1)/(([1]SMOW!$AA$4/1000)+1))-1)*1000</f>
        <v>-6.5465840352804117</v>
      </c>
      <c r="AB73" s="44">
        <f>Z73*[1]SMOW!$AN$6</f>
        <v>-3.5680540747007021</v>
      </c>
      <c r="AC73" s="44">
        <f>AA73*[1]SMOW!$AN$12</f>
        <v>-6.7417999188655005</v>
      </c>
      <c r="AD73" s="44">
        <f t="shared" ref="AD73" si="116">LN((AB73/1000)+1)*1000</f>
        <v>-3.5744347619202785</v>
      </c>
      <c r="AE73" s="44">
        <f t="shared" ref="AE73" si="117">LN((AC73/1000)+1)*1000</f>
        <v>-6.7646285136702966</v>
      </c>
      <c r="AF73" s="44">
        <f>(AD73-[1]SMOW!AN$14*AE73)</f>
        <v>-2.7109067023616262E-3</v>
      </c>
      <c r="AG73" s="45">
        <f t="shared" si="105"/>
        <v>-2.7109067023616262</v>
      </c>
      <c r="AH73" s="2">
        <f>AVERAGE(AG71:AG73)</f>
        <v>1.1281840154479343</v>
      </c>
      <c r="AI73">
        <f>STDEV(AG71:AG73)</f>
        <v>4.1565372199510451</v>
      </c>
      <c r="AK73">
        <v>32</v>
      </c>
      <c r="AL73">
        <v>1</v>
      </c>
      <c r="AM73">
        <v>0</v>
      </c>
      <c r="AN73">
        <v>0</v>
      </c>
    </row>
    <row r="74" spans="1:40" customFormat="1" x14ac:dyDescent="0.25">
      <c r="A74">
        <v>5624</v>
      </c>
      <c r="B74" t="s">
        <v>226</v>
      </c>
      <c r="C74" t="s">
        <v>62</v>
      </c>
      <c r="D74" t="s">
        <v>158</v>
      </c>
      <c r="E74" t="s">
        <v>255</v>
      </c>
      <c r="F74">
        <v>-3.6588349699690101</v>
      </c>
      <c r="G74">
        <v>-3.66554517792376</v>
      </c>
      <c r="H74">
        <v>3.9035248537559802E-3</v>
      </c>
      <c r="I74">
        <v>-6.8804420328829297</v>
      </c>
      <c r="J74">
        <v>-6.9042214550696297</v>
      </c>
      <c r="K74">
        <v>1.4754126515727601E-3</v>
      </c>
      <c r="L74">
        <v>-2.0116249647001799E-2</v>
      </c>
      <c r="M74">
        <v>3.7615429571780201E-3</v>
      </c>
      <c r="N74">
        <v>-13.8165247648906</v>
      </c>
      <c r="O74">
        <v>3.8637284507124299E-3</v>
      </c>
      <c r="P74">
        <v>-26.639656995866801</v>
      </c>
      <c r="Q74">
        <v>1.44605768065387E-3</v>
      </c>
      <c r="R74">
        <v>-37.309935557780797</v>
      </c>
      <c r="S74">
        <v>0.140514829216242</v>
      </c>
      <c r="T74">
        <v>432.55538068034502</v>
      </c>
      <c r="U74">
        <v>9.6365263059518494E-2</v>
      </c>
      <c r="V74" s="14">
        <v>45747.562060185184</v>
      </c>
      <c r="W74">
        <v>2.5</v>
      </c>
      <c r="X74">
        <v>5.2505645103076801E-2</v>
      </c>
      <c r="Y74">
        <v>4.7178947374899499E-2</v>
      </c>
      <c r="Z74" s="44">
        <f>((((N74/1000)+1)/(([1]SMOW!$Z$4/1000)+1))-1)*1000</f>
        <v>-3.5166460056650362</v>
      </c>
      <c r="AA74" s="44">
        <f>((((P74/1000)+1)/(([1]SMOW!$AA$4/1000)+1))-1)*1000</f>
        <v>-6.6703142083019973</v>
      </c>
      <c r="AB74" s="44">
        <f>Z74*[1]SMOW!$AN$6</f>
        <v>-3.6257157854653608</v>
      </c>
      <c r="AC74" s="44">
        <f>AA74*[1]SMOW!$AN$12</f>
        <v>-6.869219664177364</v>
      </c>
      <c r="AD74" s="44">
        <f t="shared" ref="AD74:AD75" si="118">LN((AB74/1000)+1)*1000</f>
        <v>-3.6323046239355596</v>
      </c>
      <c r="AE74" s="44">
        <f t="shared" ref="AE74:AE75" si="119">LN((AC74/1000)+1)*1000</f>
        <v>-6.8929213573609225</v>
      </c>
      <c r="AF74" s="44">
        <f>(AD74-[1]SMOW!AN$14*AE74)</f>
        <v>7.157852751007443E-3</v>
      </c>
      <c r="AG74" s="45">
        <f t="shared" ref="AG74:AG112" si="120">AF74*1000</f>
        <v>7.157852751007443</v>
      </c>
      <c r="AK74">
        <v>32</v>
      </c>
      <c r="AL74">
        <v>0</v>
      </c>
      <c r="AM74">
        <v>0</v>
      </c>
      <c r="AN74">
        <v>0</v>
      </c>
    </row>
    <row r="75" spans="1:40" customFormat="1" x14ac:dyDescent="0.25">
      <c r="A75">
        <v>5625</v>
      </c>
      <c r="B75" t="s">
        <v>226</v>
      </c>
      <c r="C75" t="s">
        <v>62</v>
      </c>
      <c r="D75" t="s">
        <v>158</v>
      </c>
      <c r="E75" t="s">
        <v>256</v>
      </c>
      <c r="F75">
        <v>-3.6077768404550898</v>
      </c>
      <c r="G75">
        <v>-3.6143009059715299</v>
      </c>
      <c r="H75">
        <v>4.1798879905764899E-3</v>
      </c>
      <c r="I75">
        <v>-6.7618911096424803</v>
      </c>
      <c r="J75">
        <v>-6.7848563139110896</v>
      </c>
      <c r="K75">
        <v>1.3252438159747899E-3</v>
      </c>
      <c r="L75">
        <v>-3.18967722264746E-2</v>
      </c>
      <c r="M75">
        <v>4.1757177477086804E-3</v>
      </c>
      <c r="N75">
        <v>-13.7659871725775</v>
      </c>
      <c r="O75">
        <v>4.1372740676807298E-3</v>
      </c>
      <c r="P75">
        <v>-26.523464774715698</v>
      </c>
      <c r="Q75">
        <v>1.29887662057794E-3</v>
      </c>
      <c r="R75">
        <v>-37.173033379573297</v>
      </c>
      <c r="S75">
        <v>0.12692743299957601</v>
      </c>
      <c r="T75">
        <v>420.55295089598002</v>
      </c>
      <c r="U75">
        <v>8.9493108990260001E-2</v>
      </c>
      <c r="V75" s="14">
        <v>45747.64099537037</v>
      </c>
      <c r="W75">
        <v>2.5</v>
      </c>
      <c r="X75">
        <v>2.29815526245471E-4</v>
      </c>
      <c r="Y75" s="66">
        <v>6.45728848405028E-6</v>
      </c>
      <c r="Z75" s="44">
        <f>((((N75/1000)+1)/(([1]SMOW!$Z$4/1000)+1))-1)*1000</f>
        <v>-3.4655805895882352</v>
      </c>
      <c r="AA75" s="44">
        <f>((((P75/1000)+1)/(([1]SMOW!$AA$4/1000)+1))-1)*1000</f>
        <v>-6.5517382016287984</v>
      </c>
      <c r="AB75" s="44">
        <f>Z75*[1]SMOW!$AN$6</f>
        <v>-3.5730665609307461</v>
      </c>
      <c r="AC75" s="44">
        <f>AA75*[1]SMOW!$AN$12</f>
        <v>-6.7471077798938035</v>
      </c>
      <c r="AD75" s="44">
        <f t="shared" si="118"/>
        <v>-3.5794652096673674</v>
      </c>
      <c r="AE75" s="44">
        <f t="shared" si="119"/>
        <v>-6.7699724164040411</v>
      </c>
      <c r="AF75" s="44">
        <f>(AD75-[1]SMOW!AN$14*AE75)</f>
        <v>-4.9197738060335894E-3</v>
      </c>
      <c r="AG75" s="45">
        <f t="shared" si="120"/>
        <v>-4.9197738060335894</v>
      </c>
      <c r="AK75">
        <v>32</v>
      </c>
      <c r="AL75">
        <v>0</v>
      </c>
      <c r="AM75">
        <v>0</v>
      </c>
      <c r="AN75">
        <v>0</v>
      </c>
    </row>
    <row r="76" spans="1:40" customFormat="1" x14ac:dyDescent="0.25">
      <c r="A76">
        <v>5626</v>
      </c>
      <c r="B76" t="s">
        <v>226</v>
      </c>
      <c r="C76" t="s">
        <v>62</v>
      </c>
      <c r="D76" t="s">
        <v>158</v>
      </c>
      <c r="E76" t="s">
        <v>257</v>
      </c>
      <c r="F76">
        <v>-3.6675801704442499</v>
      </c>
      <c r="G76">
        <v>-3.67432259177941</v>
      </c>
      <c r="H76">
        <v>4.2775482795849402E-3</v>
      </c>
      <c r="I76">
        <v>-6.8807574621971499</v>
      </c>
      <c r="J76">
        <v>-6.9045390839439502</v>
      </c>
      <c r="K76">
        <v>1.7011948015374101E-3</v>
      </c>
      <c r="L76">
        <v>-2.8725955457002701E-2</v>
      </c>
      <c r="M76">
        <v>4.5485142862336401E-3</v>
      </c>
      <c r="N76">
        <v>-13.825180808120599</v>
      </c>
      <c r="O76">
        <v>4.23393871086298E-3</v>
      </c>
      <c r="P76">
        <v>-26.639966149365002</v>
      </c>
      <c r="Q76">
        <v>1.66734764435593E-3</v>
      </c>
      <c r="R76">
        <v>-37.937492590693601</v>
      </c>
      <c r="S76">
        <v>0.124040780829878</v>
      </c>
      <c r="T76">
        <v>386.39169594150201</v>
      </c>
      <c r="U76">
        <v>0.129092921398959</v>
      </c>
      <c r="V76" s="14">
        <v>45747.733067129629</v>
      </c>
      <c r="W76">
        <v>2.5</v>
      </c>
      <c r="X76">
        <v>8.0896710071769795E-2</v>
      </c>
      <c r="Y76">
        <v>8.6925656257706901E-2</v>
      </c>
      <c r="Z76" s="44">
        <f>((((N76/1000)+1)/(([1]SMOW!$Z$4/1000)+1))-1)*1000</f>
        <v>-3.5253924541777115</v>
      </c>
      <c r="AA76" s="44">
        <f>((((P76/1000)+1)/(([1]SMOW!$AA$4/1000)+1))-1)*1000</f>
        <v>-6.6706297043559459</v>
      </c>
      <c r="AB76" s="44">
        <f>Z76*[1]SMOW!$AN$6</f>
        <v>-3.6347335075755991</v>
      </c>
      <c r="AC76" s="44">
        <f>AA76*[1]SMOW!$AN$12</f>
        <v>-6.8695445681669032</v>
      </c>
      <c r="AD76" s="44">
        <f t="shared" ref="AD76" si="121">LN((AB76/1000)+1)*1000</f>
        <v>-3.6413552016762614</v>
      </c>
      <c r="AE76" s="44">
        <f t="shared" ref="AE76" si="122">LN((AC76/1000)+1)*1000</f>
        <v>-6.8932485086778188</v>
      </c>
      <c r="AF76" s="44">
        <f>(AD76-[1]SMOW!AN$14*AE76)</f>
        <v>-1.7199890943726537E-3</v>
      </c>
      <c r="AG76" s="45">
        <f t="shared" si="120"/>
        <v>-1.7199890943726537</v>
      </c>
      <c r="AH76" s="2">
        <f>AVERAGE(AG74:AG76)</f>
        <v>0.17269661686706664</v>
      </c>
      <c r="AI76">
        <f>STDEV(AG74:AG76)</f>
        <v>6.2573125392602815</v>
      </c>
      <c r="AJ76" t="s">
        <v>234</v>
      </c>
      <c r="AK76">
        <v>32</v>
      </c>
      <c r="AL76">
        <v>0</v>
      </c>
      <c r="AM76">
        <v>0</v>
      </c>
      <c r="AN76">
        <v>0</v>
      </c>
    </row>
    <row r="77" spans="1:40" customFormat="1" x14ac:dyDescent="0.25">
      <c r="A77">
        <v>5627</v>
      </c>
      <c r="B77" t="s">
        <v>226</v>
      </c>
      <c r="C77" t="s">
        <v>62</v>
      </c>
      <c r="D77" t="s">
        <v>158</v>
      </c>
      <c r="E77" t="s">
        <v>258</v>
      </c>
      <c r="F77">
        <v>-3.6089613822973798</v>
      </c>
      <c r="G77">
        <v>-3.6154897708721498</v>
      </c>
      <c r="H77">
        <v>4.3781099437641196E-3</v>
      </c>
      <c r="I77">
        <v>-6.7696303570591603</v>
      </c>
      <c r="J77">
        <v>-6.7926482708688001</v>
      </c>
      <c r="K77">
        <v>1.13977413613372E-3</v>
      </c>
      <c r="L77">
        <v>-2.8971483853424601E-2</v>
      </c>
      <c r="M77">
        <v>4.4238452981170302E-3</v>
      </c>
      <c r="N77">
        <v>-13.767159638025699</v>
      </c>
      <c r="O77">
        <v>4.3334751497231096E-3</v>
      </c>
      <c r="P77">
        <v>-26.531050041222301</v>
      </c>
      <c r="Q77">
        <v>1.11709706569931E-3</v>
      </c>
      <c r="R77">
        <v>-37.6600118380155</v>
      </c>
      <c r="S77">
        <v>0.158101154433785</v>
      </c>
      <c r="T77">
        <v>414.98732046986902</v>
      </c>
      <c r="U77">
        <v>9.5135081442902197E-2</v>
      </c>
      <c r="V77" s="14">
        <v>45747.809699074074</v>
      </c>
      <c r="W77">
        <v>2.5</v>
      </c>
      <c r="X77">
        <v>4.7987531487135603E-2</v>
      </c>
      <c r="Y77">
        <v>4.1807739536160099E-2</v>
      </c>
      <c r="Z77" s="44">
        <f>((((N77/1000)+1)/(([1]SMOW!$Z$4/1000)+1))-1)*1000</f>
        <v>-3.4667653004778476</v>
      </c>
      <c r="AA77" s="44">
        <f>((((P77/1000)+1)/(([1]SMOW!$AA$4/1000)+1))-1)*1000</f>
        <v>-6.5594790865434183</v>
      </c>
      <c r="AB77" s="44">
        <f>Z77*[1]SMOW!$AN$6</f>
        <v>-3.574288015966812</v>
      </c>
      <c r="AC77" s="44">
        <f>AA77*[1]SMOW!$AN$12</f>
        <v>-6.7550794941509009</v>
      </c>
      <c r="AD77" s="44">
        <f t="shared" ref="AD77" si="123">LN((AB77/1000)+1)*1000</f>
        <v>-3.5806910454449605</v>
      </c>
      <c r="AE77" s="44">
        <f t="shared" ref="AE77" si="124">LN((AC77/1000)+1)*1000</f>
        <v>-6.777998314248995</v>
      </c>
      <c r="AF77" s="44">
        <f>(AD77-[1]SMOW!AN$14*AE77)</f>
        <v>-1.9079355214910443E-3</v>
      </c>
      <c r="AG77" s="45">
        <f t="shared" si="120"/>
        <v>-1.9079355214910443</v>
      </c>
      <c r="AK77">
        <v>32</v>
      </c>
      <c r="AL77">
        <v>0</v>
      </c>
      <c r="AM77">
        <v>0</v>
      </c>
      <c r="AN77">
        <v>0</v>
      </c>
    </row>
    <row r="78" spans="1:40" customFormat="1" x14ac:dyDescent="0.25">
      <c r="A78">
        <v>5628</v>
      </c>
      <c r="B78" t="s">
        <v>226</v>
      </c>
      <c r="C78" t="s">
        <v>62</v>
      </c>
      <c r="D78" t="s">
        <v>158</v>
      </c>
      <c r="E78" t="s">
        <v>259</v>
      </c>
      <c r="F78">
        <v>-3.44006231651991</v>
      </c>
      <c r="G78">
        <v>-3.44599331714989</v>
      </c>
      <c r="H78">
        <v>4.4062996309447103E-3</v>
      </c>
      <c r="I78">
        <v>-6.4501972573543496</v>
      </c>
      <c r="J78">
        <v>-6.4710897778611898</v>
      </c>
      <c r="K78">
        <v>2.3555195391243701E-3</v>
      </c>
      <c r="L78">
        <v>-2.92579144391815E-2</v>
      </c>
      <c r="M78">
        <v>3.8233435337378901E-3</v>
      </c>
      <c r="N78">
        <v>-13.5999824968028</v>
      </c>
      <c r="O78">
        <v>4.36137744327881E-3</v>
      </c>
      <c r="P78">
        <v>-26.217972417283502</v>
      </c>
      <c r="Q78">
        <v>2.3086538656511401E-3</v>
      </c>
      <c r="R78">
        <v>-36.792563234242202</v>
      </c>
      <c r="S78">
        <v>0.114788742839181</v>
      </c>
      <c r="T78">
        <v>416.85188510116598</v>
      </c>
      <c r="U78">
        <v>0.13736213656621801</v>
      </c>
      <c r="V78" s="14">
        <v>45748.452534722222</v>
      </c>
      <c r="W78">
        <v>2.5</v>
      </c>
      <c r="X78">
        <v>3.57587305720235E-2</v>
      </c>
      <c r="Y78">
        <v>3.1136334009641799E-2</v>
      </c>
      <c r="Z78" s="44">
        <f>((((N78/1000)+1)/(([1]SMOW!$Z$4/1000)+1))-1)*1000</f>
        <v>-3.2978421309254324</v>
      </c>
      <c r="AA78" s="44">
        <f>((((P78/1000)+1)/(([1]SMOW!$AA$4/1000)+1))-1)*1000</f>
        <v>-6.2399784000293224</v>
      </c>
      <c r="AB78" s="44">
        <f>Z78*[1]SMOW!$AN$6</f>
        <v>-3.4001256460864209</v>
      </c>
      <c r="AC78" s="44">
        <f>AA78*[1]SMOW!$AN$12</f>
        <v>-6.4260514558930923</v>
      </c>
      <c r="AD78" s="44">
        <f t="shared" ref="AD78" si="125">LN((AB78/1000)+1)*1000</f>
        <v>-3.40591920958131</v>
      </c>
      <c r="AE78" s="44">
        <f t="shared" ref="AE78" si="126">LN((AC78/1000)+1)*1000</f>
        <v>-6.4467874058052326</v>
      </c>
      <c r="AF78" s="44">
        <f>(AD78-[1]SMOW!AN$14*AE78)</f>
        <v>-2.0154593161469947E-3</v>
      </c>
      <c r="AG78" s="45">
        <f t="shared" si="120"/>
        <v>-2.0154593161469947</v>
      </c>
      <c r="AK78">
        <v>32</v>
      </c>
      <c r="AL78">
        <v>1</v>
      </c>
      <c r="AM78">
        <v>0</v>
      </c>
      <c r="AN78">
        <v>0</v>
      </c>
    </row>
    <row r="79" spans="1:40" customFormat="1" x14ac:dyDescent="0.25">
      <c r="A79">
        <v>5629</v>
      </c>
      <c r="B79" t="s">
        <v>226</v>
      </c>
      <c r="C79" t="s">
        <v>62</v>
      </c>
      <c r="D79" t="s">
        <v>158</v>
      </c>
      <c r="E79" t="s">
        <v>260</v>
      </c>
      <c r="F79">
        <v>-3.4550099435048001</v>
      </c>
      <c r="G79">
        <v>-3.4609925890481601</v>
      </c>
      <c r="H79">
        <v>4.0076852840838497E-3</v>
      </c>
      <c r="I79">
        <v>-6.4688499858378101</v>
      </c>
      <c r="J79">
        <v>-6.4898637028700099</v>
      </c>
      <c r="K79">
        <v>1.3317600722973499E-3</v>
      </c>
      <c r="L79">
        <v>-3.4344553932793197E-2</v>
      </c>
      <c r="M79">
        <v>4.1764922901693403E-3</v>
      </c>
      <c r="N79">
        <v>-13.6147777328563</v>
      </c>
      <c r="O79">
        <v>3.9668269663323402E-3</v>
      </c>
      <c r="P79">
        <v>-26.236254029048101</v>
      </c>
      <c r="Q79">
        <v>1.30526322875509E-3</v>
      </c>
      <c r="R79">
        <v>-37.637367834678599</v>
      </c>
      <c r="S79">
        <v>0.125452559315889</v>
      </c>
      <c r="T79">
        <v>465.34535987881299</v>
      </c>
      <c r="U79">
        <v>0.121988444895146</v>
      </c>
      <c r="V79" s="14">
        <v>45748.530844907407</v>
      </c>
      <c r="W79">
        <v>2.5</v>
      </c>
      <c r="X79">
        <v>1.7363089330982599E-3</v>
      </c>
      <c r="Y79">
        <v>6.5976834143632195E-4</v>
      </c>
      <c r="Z79" s="44">
        <f>((((N79/1000)+1)/(([1]SMOW!$Z$4/1000)+1))-1)*1000</f>
        <v>-3.3127918911028953</v>
      </c>
      <c r="AA79" s="44">
        <f>((((P79/1000)+1)/(([1]SMOW!$AA$4/1000)+1))-1)*1000</f>
        <v>-6.2586350751243636</v>
      </c>
      <c r="AB79" s="44">
        <f>Z79*[1]SMOW!$AN$6</f>
        <v>-3.4155390773436562</v>
      </c>
      <c r="AC79" s="44">
        <f>AA79*[1]SMOW!$AN$12</f>
        <v>-6.4452644637708199</v>
      </c>
      <c r="AD79" s="44">
        <f t="shared" ref="AD79" si="127">LN((AB79/1000)+1)*1000</f>
        <v>-3.4213853468420123</v>
      </c>
      <c r="AE79" s="44">
        <f t="shared" ref="AE79" si="128">LN((AC79/1000)+1)*1000</f>
        <v>-6.4661248629434471</v>
      </c>
      <c r="AF79" s="44">
        <f>(AD79-[1]SMOW!AN$14*AE79)</f>
        <v>-7.2714192078722206E-3</v>
      </c>
      <c r="AG79" s="45">
        <f t="shared" si="120"/>
        <v>-7.2714192078722206</v>
      </c>
      <c r="AH79" s="2">
        <f>AVERAGE(AG77:AG79)</f>
        <v>-3.7316046818367532</v>
      </c>
      <c r="AI79">
        <f>STDEV(AG77:AG79)</f>
        <v>3.0660406880296089</v>
      </c>
      <c r="AK79">
        <v>32</v>
      </c>
      <c r="AL79">
        <v>0</v>
      </c>
      <c r="AM79">
        <v>0</v>
      </c>
      <c r="AN79">
        <v>0</v>
      </c>
    </row>
    <row r="80" spans="1:40" customFormat="1" x14ac:dyDescent="0.25">
      <c r="A80">
        <v>5631</v>
      </c>
      <c r="B80" t="s">
        <v>226</v>
      </c>
      <c r="C80" t="s">
        <v>61</v>
      </c>
      <c r="D80" t="s">
        <v>66</v>
      </c>
      <c r="E80" t="s">
        <v>261</v>
      </c>
      <c r="F80">
        <v>-1.5282185569675999</v>
      </c>
      <c r="G80">
        <v>-1.5293877209817399</v>
      </c>
      <c r="H80">
        <v>3.55340234339249E-3</v>
      </c>
      <c r="I80">
        <v>-2.8662363349705302</v>
      </c>
      <c r="J80">
        <v>-2.8703518826908501</v>
      </c>
      <c r="K80">
        <v>1.1610347650303501E-3</v>
      </c>
      <c r="L80">
        <v>-1.3841926920965499E-2</v>
      </c>
      <c r="M80">
        <v>3.4877481888386701E-3</v>
      </c>
      <c r="N80">
        <v>-11.7076299682941</v>
      </c>
      <c r="O80">
        <v>3.5171754363986802E-3</v>
      </c>
      <c r="P80">
        <v>-22.7053183720185</v>
      </c>
      <c r="Q80">
        <v>1.1379346908079401E-3</v>
      </c>
      <c r="R80">
        <v>-32.495318063452899</v>
      </c>
      <c r="S80">
        <v>0.11900290000017</v>
      </c>
      <c r="T80">
        <v>412.40544103741399</v>
      </c>
      <c r="U80">
        <v>0.14005110278247199</v>
      </c>
      <c r="V80" s="14">
        <v>45748.65960648148</v>
      </c>
      <c r="W80">
        <v>2.5</v>
      </c>
      <c r="X80">
        <v>1.40101296976961E-2</v>
      </c>
      <c r="Y80">
        <v>1.1909929085437599E-2</v>
      </c>
      <c r="Z80" s="44">
        <f>((((N80/1000)+1)/(([1]SMOW!$Z$4/1000)+1))-1)*1000</f>
        <v>-1.3857255300074867</v>
      </c>
      <c r="AA80" s="44">
        <f>((((P80/1000)+1)/(([1]SMOW!$AA$4/1000)+1))-1)*1000</f>
        <v>-2.6552591702432293</v>
      </c>
      <c r="AB80" s="44">
        <f>Z80*[1]SMOW!$AN$6</f>
        <v>-1.4287042029185868</v>
      </c>
      <c r="AC80" s="44">
        <f>AA80*[1]SMOW!$AN$12</f>
        <v>-2.7344376795654943</v>
      </c>
      <c r="AD80" s="44">
        <f t="shared" ref="AD80" si="129">LN((AB80/1000)+1)*1000</f>
        <v>-1.4297257738994513</v>
      </c>
      <c r="AE80" s="44">
        <f t="shared" ref="AE80" si="130">LN((AC80/1000)+1)*1000</f>
        <v>-2.7381830835511662</v>
      </c>
      <c r="AF80" s="44">
        <f>(AD80-[1]SMOW!AN$14*AE80)</f>
        <v>1.6034894215564588E-2</v>
      </c>
      <c r="AG80" s="45">
        <f t="shared" si="120"/>
        <v>16.034894215564588</v>
      </c>
      <c r="AK80">
        <v>32</v>
      </c>
      <c r="AL80">
        <v>2</v>
      </c>
      <c r="AM80">
        <v>0</v>
      </c>
      <c r="AN80">
        <v>0</v>
      </c>
    </row>
    <row r="81" spans="1:40" customFormat="1" x14ac:dyDescent="0.25">
      <c r="A81">
        <v>5632</v>
      </c>
      <c r="B81" t="s">
        <v>226</v>
      </c>
      <c r="C81" t="s">
        <v>61</v>
      </c>
      <c r="D81" t="s">
        <v>66</v>
      </c>
      <c r="E81" t="s">
        <v>262</v>
      </c>
      <c r="F81">
        <v>-1.7519415983200599</v>
      </c>
      <c r="G81">
        <v>-1.75347840035106</v>
      </c>
      <c r="H81">
        <v>4.3305924612333001E-3</v>
      </c>
      <c r="I81">
        <v>-3.30230762490126</v>
      </c>
      <c r="J81">
        <v>-3.3077723205750198</v>
      </c>
      <c r="K81">
        <v>1.5148771530629501E-3</v>
      </c>
      <c r="L81">
        <v>-6.9746150874555098E-3</v>
      </c>
      <c r="M81">
        <v>4.4983948765840902E-3</v>
      </c>
      <c r="N81">
        <v>-11.9290721551223</v>
      </c>
      <c r="O81">
        <v>4.28644210752804E-3</v>
      </c>
      <c r="P81">
        <v>-23.132713540038502</v>
      </c>
      <c r="Q81">
        <v>1.4847369921223499E-3</v>
      </c>
      <c r="R81">
        <v>-33.0158180237813</v>
      </c>
      <c r="S81">
        <v>0.13796060450137801</v>
      </c>
      <c r="T81">
        <v>399.87991209863901</v>
      </c>
      <c r="U81">
        <v>9.3983637937665204E-2</v>
      </c>
      <c r="V81" s="14">
        <v>45748.748414351852</v>
      </c>
      <c r="W81">
        <v>2.5</v>
      </c>
      <c r="X81">
        <v>2.7833815510133902E-2</v>
      </c>
      <c r="Y81">
        <v>0.14411642989381701</v>
      </c>
      <c r="Z81" s="44">
        <f>((((N81/1000)+1)/(([1]SMOW!$Z$4/1000)+1))-1)*1000</f>
        <v>-1.6094804991259037</v>
      </c>
      <c r="AA81" s="44">
        <f>((((P81/1000)+1)/(([1]SMOW!$AA$4/1000)+1))-1)*1000</f>
        <v>-3.0914227257132776</v>
      </c>
      <c r="AB81" s="44">
        <f>Z81*[1]SMOW!$AN$6</f>
        <v>-1.6593989962819407</v>
      </c>
      <c r="AC81" s="44">
        <f>AA81*[1]SMOW!$AN$12</f>
        <v>-3.1836074155733369</v>
      </c>
      <c r="AD81" s="44">
        <f t="shared" ref="AD81" si="131">LN((AB81/1000)+1)*1000</f>
        <v>-1.6607773238043229</v>
      </c>
      <c r="AE81" s="44">
        <f t="shared" ref="AE81" si="132">LN((AC81/1000)+1)*1000</f>
        <v>-3.1886858750735474</v>
      </c>
      <c r="AF81" s="44">
        <f>(AD81-[1]SMOW!AN$14*AE81)</f>
        <v>2.2848818234510349E-2</v>
      </c>
      <c r="AG81" s="45">
        <f t="shared" si="120"/>
        <v>22.848818234510347</v>
      </c>
      <c r="AK81">
        <v>32</v>
      </c>
      <c r="AL81">
        <v>0</v>
      </c>
      <c r="AM81">
        <v>0</v>
      </c>
      <c r="AN81">
        <v>0</v>
      </c>
    </row>
    <row r="82" spans="1:40" customFormat="1" x14ac:dyDescent="0.25">
      <c r="A82">
        <v>5633</v>
      </c>
      <c r="B82" t="s">
        <v>226</v>
      </c>
      <c r="C82" t="s">
        <v>61</v>
      </c>
      <c r="D82" t="s">
        <v>66</v>
      </c>
      <c r="E82" t="s">
        <v>263</v>
      </c>
      <c r="F82">
        <v>-1.7416557055443</v>
      </c>
      <c r="G82">
        <v>-1.74317444011554</v>
      </c>
      <c r="H82">
        <v>3.8426646199395099E-3</v>
      </c>
      <c r="I82">
        <v>-3.27539379511814</v>
      </c>
      <c r="J82">
        <v>-3.2807696905319599</v>
      </c>
      <c r="K82">
        <v>1.6162841352691201E-3</v>
      </c>
      <c r="L82">
        <v>-1.09280435146644E-2</v>
      </c>
      <c r="M82">
        <v>3.9613179011418797E-3</v>
      </c>
      <c r="N82">
        <v>-11.918891126936799</v>
      </c>
      <c r="O82">
        <v>3.8034886864683499E-3</v>
      </c>
      <c r="P82">
        <v>-23.106335190746002</v>
      </c>
      <c r="Q82">
        <v>1.5841263699608199E-3</v>
      </c>
      <c r="R82">
        <v>-33.420821745405</v>
      </c>
      <c r="S82">
        <v>0.15177981482627001</v>
      </c>
      <c r="T82">
        <v>401.031095239975</v>
      </c>
      <c r="U82">
        <v>0.11920704544975599</v>
      </c>
      <c r="V82" s="14">
        <v>45748.824976851851</v>
      </c>
      <c r="W82">
        <v>2.5</v>
      </c>
      <c r="X82">
        <v>2.3022774311795501E-3</v>
      </c>
      <c r="Y82">
        <v>3.8436214727742501E-3</v>
      </c>
      <c r="Z82" s="44">
        <f>((((N82/1000)+1)/(([1]SMOW!$Z$4/1000)+1))-1)*1000</f>
        <v>-1.5991931384388147</v>
      </c>
      <c r="AA82" s="44">
        <f>((((P82/1000)+1)/(([1]SMOW!$AA$4/1000)+1))-1)*1000</f>
        <v>-3.0645032014048335</v>
      </c>
      <c r="AB82" s="44">
        <f>Z82*[1]SMOW!$AN$6</f>
        <v>-1.6487925701662984</v>
      </c>
      <c r="AC82" s="44">
        <f>AA82*[1]SMOW!$AN$12</f>
        <v>-3.1558851644236516</v>
      </c>
      <c r="AD82" s="44">
        <f t="shared" ref="AD82" si="133">LN((AB82/1000)+1)*1000</f>
        <v>-1.6501533245761764</v>
      </c>
      <c r="AE82" s="44">
        <f t="shared" ref="AE82" si="134">LN((AC82/1000)+1)*1000</f>
        <v>-3.1608754720001313</v>
      </c>
      <c r="AF82" s="44">
        <f>(AD82-[1]SMOW!AN$14*AE82)</f>
        <v>1.8788924639893123E-2</v>
      </c>
      <c r="AG82" s="45">
        <f t="shared" si="120"/>
        <v>18.788924639893125</v>
      </c>
      <c r="AH82" s="2">
        <f>AVERAGE(AG80:AG82)</f>
        <v>19.224212363322689</v>
      </c>
      <c r="AI82">
        <f>STDEV(AG80:AG82)</f>
        <v>3.4277538834662145</v>
      </c>
      <c r="AK82">
        <v>32</v>
      </c>
      <c r="AL82">
        <v>0</v>
      </c>
      <c r="AM82">
        <v>0</v>
      </c>
      <c r="AN82">
        <v>0</v>
      </c>
    </row>
    <row r="83" spans="1:40" customFormat="1" x14ac:dyDescent="0.25">
      <c r="A83">
        <v>5634</v>
      </c>
      <c r="B83" t="s">
        <v>169</v>
      </c>
      <c r="C83" t="s">
        <v>62</v>
      </c>
      <c r="D83" t="s">
        <v>265</v>
      </c>
      <c r="E83" t="s">
        <v>264</v>
      </c>
      <c r="F83">
        <v>-3.9884132594834099</v>
      </c>
      <c r="G83">
        <v>-3.99638854169118</v>
      </c>
      <c r="H83">
        <v>4.2202707496661104E-3</v>
      </c>
      <c r="I83">
        <v>-7.4758156807044402</v>
      </c>
      <c r="J83">
        <v>-7.50389974205999</v>
      </c>
      <c r="K83">
        <v>2.2106052932873198E-3</v>
      </c>
      <c r="L83">
        <v>-3.4329477883505703E-2</v>
      </c>
      <c r="M83">
        <v>3.7857775124293899E-3</v>
      </c>
      <c r="N83">
        <v>-14.1427430065163</v>
      </c>
      <c r="O83">
        <v>4.1772451248792098E-3</v>
      </c>
      <c r="P83">
        <v>-27.223185024703</v>
      </c>
      <c r="Q83">
        <v>2.1666228494447099E-3</v>
      </c>
      <c r="R83">
        <v>-38.152486308447003</v>
      </c>
      <c r="S83">
        <v>0.13877820927342699</v>
      </c>
      <c r="T83">
        <v>399.47927090105998</v>
      </c>
      <c r="U83">
        <v>0.178195687862132</v>
      </c>
      <c r="V83" s="14">
        <v>45749.463148148148</v>
      </c>
      <c r="W83">
        <v>2.5</v>
      </c>
      <c r="X83">
        <v>3.3650985388082401E-2</v>
      </c>
      <c r="Y83">
        <v>2.85334286223222E-2</v>
      </c>
      <c r="Z83" s="44">
        <f>((((N83/1000)+1)/(([1]SMOW!$Z$4/1000)+1))-1)*1000</f>
        <v>-3.8462713296665285</v>
      </c>
      <c r="AA83" s="44">
        <f>((((P83/1000)+1)/(([1]SMOW!$AA$4/1000)+1))-1)*1000</f>
        <v>-7.2658138274313</v>
      </c>
      <c r="AB83" s="44">
        <f>Z83*[1]SMOW!$AN$6</f>
        <v>-3.9655645329924334</v>
      </c>
      <c r="AC83" s="44">
        <f>AA83*[1]SMOW!$AN$12</f>
        <v>-7.4824767861045256</v>
      </c>
      <c r="AD83" s="44">
        <f t="shared" ref="AD83" si="135">LN((AB83/1000)+1)*1000</f>
        <v>-3.9734482331417915</v>
      </c>
      <c r="AE83" s="44">
        <f t="shared" ref="AE83" si="136">LN((AC83/1000)+1)*1000</f>
        <v>-7.5106109455214014</v>
      </c>
      <c r="AF83" s="44">
        <f>(AD83-[1]SMOW!AN$14*AE83)</f>
        <v>-7.8456539064912789E-3</v>
      </c>
      <c r="AG83" s="45">
        <f t="shared" si="120"/>
        <v>-7.8456539064912789</v>
      </c>
      <c r="AK83">
        <v>32</v>
      </c>
      <c r="AL83">
        <v>2</v>
      </c>
      <c r="AM83">
        <v>0</v>
      </c>
      <c r="AN83">
        <v>0</v>
      </c>
    </row>
    <row r="84" spans="1:40" customFormat="1" x14ac:dyDescent="0.25">
      <c r="A84">
        <v>5635</v>
      </c>
      <c r="B84" t="s">
        <v>169</v>
      </c>
      <c r="C84" t="s">
        <v>62</v>
      </c>
      <c r="D84" t="s">
        <v>149</v>
      </c>
      <c r="E84" t="s">
        <v>266</v>
      </c>
      <c r="F84">
        <v>-4.4093910334653801</v>
      </c>
      <c r="G84">
        <v>-4.4191414791281201</v>
      </c>
      <c r="H84">
        <v>4.5613061628918799E-3</v>
      </c>
      <c r="I84">
        <v>-8.2583351781941801</v>
      </c>
      <c r="J84">
        <v>-8.2926241923145998</v>
      </c>
      <c r="K84">
        <v>1.6480982978010401E-3</v>
      </c>
      <c r="L84">
        <v>-4.0635905586007701E-2</v>
      </c>
      <c r="M84">
        <v>4.7736946600619697E-3</v>
      </c>
      <c r="N84">
        <v>-14.5594289156343</v>
      </c>
      <c r="O84">
        <v>4.5148036849355002E-3</v>
      </c>
      <c r="P84">
        <v>-27.990135428985798</v>
      </c>
      <c r="Q84">
        <v>1.6153075544471901E-3</v>
      </c>
      <c r="R84">
        <v>-39.9057674005767</v>
      </c>
      <c r="S84">
        <v>9.03036777634844E-2</v>
      </c>
      <c r="T84">
        <v>460.982783704913</v>
      </c>
      <c r="U84">
        <v>0.14166444082007701</v>
      </c>
      <c r="V84" s="14">
        <v>45749.542326388888</v>
      </c>
      <c r="W84">
        <v>2.5</v>
      </c>
      <c r="X84">
        <v>4.1054593765623097E-3</v>
      </c>
      <c r="Y84">
        <v>6.79113295157308E-3</v>
      </c>
      <c r="Z84" s="44">
        <f>((((N84/1000)+1)/(([1]SMOW!$Z$4/1000)+1))-1)*1000</f>
        <v>-4.2673091818584696</v>
      </c>
      <c r="AA84" s="44">
        <f>((((P84/1000)+1)/(([1]SMOW!$AA$4/1000)+1))-1)*1000</f>
        <v>-8.0484988932237869</v>
      </c>
      <c r="AB84" s="44">
        <f>Z84*[1]SMOW!$AN$6</f>
        <v>-4.3996609943682952</v>
      </c>
      <c r="AC84" s="44">
        <f>AA84*[1]SMOW!$AN$12</f>
        <v>-8.2885011317205226</v>
      </c>
      <c r="AD84" s="44">
        <f t="shared" ref="AD84" si="137">LN((AB84/1000)+1)*1000</f>
        <v>-4.4093679849094327</v>
      </c>
      <c r="AE84" s="44">
        <f t="shared" ref="AE84" si="138">LN((AC84/1000)+1)*1000</f>
        <v>-8.3230417496072349</v>
      </c>
      <c r="AF84" s="44">
        <f>(AD84-[1]SMOW!AN$14*AE84)</f>
        <v>-1.4801941116812323E-2</v>
      </c>
      <c r="AG84" s="45">
        <f t="shared" si="120"/>
        <v>-14.801941116812323</v>
      </c>
      <c r="AK84">
        <v>32</v>
      </c>
      <c r="AL84">
        <v>0</v>
      </c>
      <c r="AM84">
        <v>0</v>
      </c>
      <c r="AN84">
        <v>0</v>
      </c>
    </row>
    <row r="85" spans="1:40" customFormat="1" x14ac:dyDescent="0.25">
      <c r="A85">
        <v>5636</v>
      </c>
      <c r="B85" t="s">
        <v>169</v>
      </c>
      <c r="C85" t="s">
        <v>62</v>
      </c>
      <c r="D85" t="s">
        <v>149</v>
      </c>
      <c r="E85" t="s">
        <v>267</v>
      </c>
      <c r="F85">
        <v>-4.5239221321091501</v>
      </c>
      <c r="G85">
        <v>-4.5341862897766196</v>
      </c>
      <c r="H85">
        <v>3.5987224130131601E-3</v>
      </c>
      <c r="I85">
        <v>-8.4881464568466303</v>
      </c>
      <c r="J85">
        <v>-8.5243759760688391</v>
      </c>
      <c r="K85">
        <v>1.4953079356971001E-3</v>
      </c>
      <c r="L85">
        <v>-3.3315774412272098E-2</v>
      </c>
      <c r="M85">
        <v>3.6910350367093301E-3</v>
      </c>
      <c r="N85">
        <v>-14.672792370691001</v>
      </c>
      <c r="O85">
        <v>3.5620334682886601E-3</v>
      </c>
      <c r="P85">
        <v>-28.2153743573916</v>
      </c>
      <c r="Q85">
        <v>1.46555712603693E-3</v>
      </c>
      <c r="R85">
        <v>-39.214214061104897</v>
      </c>
      <c r="S85">
        <v>0.103913733214287</v>
      </c>
      <c r="T85">
        <v>608.02150807748001</v>
      </c>
      <c r="U85">
        <v>0.17001108234631199</v>
      </c>
      <c r="V85" s="14">
        <v>45749.625057870369</v>
      </c>
      <c r="W85">
        <v>2.5</v>
      </c>
      <c r="X85">
        <v>6.1260577733835801E-2</v>
      </c>
      <c r="Y85">
        <v>6.8358737878450399E-2</v>
      </c>
      <c r="Z85" s="44">
        <f>((((N85/1000)+1)/(([1]SMOW!$Z$4/1000)+1))-1)*1000</f>
        <v>-4.3818566253636115</v>
      </c>
      <c r="AA85" s="44">
        <f>((((P85/1000)+1)/(([1]SMOW!$AA$4/1000)+1))-1)*1000</f>
        <v>-8.278358796177109</v>
      </c>
      <c r="AB85" s="44">
        <f>Z85*[1]SMOW!$AN$6</f>
        <v>-4.5177611595348353</v>
      </c>
      <c r="AC85" s="44">
        <f>AA85*[1]SMOW!$AN$12</f>
        <v>-8.525215342785371</v>
      </c>
      <c r="AD85" s="44">
        <f t="shared" ref="AD85" si="139">LN((AB85/1000)+1)*1000</f>
        <v>-4.5279970830885903</v>
      </c>
      <c r="AE85" s="44">
        <f t="shared" ref="AE85" si="140">LN((AC85/1000)+1)*1000</f>
        <v>-8.5617628562984365</v>
      </c>
      <c r="AF85" s="44">
        <f>(AD85-[1]SMOW!AN$14*AE85)</f>
        <v>-7.3862949630152386E-3</v>
      </c>
      <c r="AG85" s="45">
        <f t="shared" si="120"/>
        <v>-7.3862949630152386</v>
      </c>
      <c r="AH85" s="2">
        <f>AVERAGE(AG83:AG85)</f>
        <v>-10.011296662106281</v>
      </c>
      <c r="AI85">
        <f>STDEV(AG83:AG85)</f>
        <v>4.1551724847823319</v>
      </c>
      <c r="AK85">
        <v>32</v>
      </c>
      <c r="AL85">
        <v>0</v>
      </c>
      <c r="AM85">
        <v>0</v>
      </c>
      <c r="AN85">
        <v>0</v>
      </c>
    </row>
    <row r="86" spans="1:40" customFormat="1" x14ac:dyDescent="0.25">
      <c r="A86">
        <v>5637</v>
      </c>
      <c r="B86" t="s">
        <v>169</v>
      </c>
      <c r="C86" t="s">
        <v>62</v>
      </c>
      <c r="D86" t="s">
        <v>149</v>
      </c>
      <c r="E86" t="s">
        <v>268</v>
      </c>
      <c r="F86">
        <v>-4.30607835055807</v>
      </c>
      <c r="G86">
        <v>-4.3153764365610003</v>
      </c>
      <c r="H86">
        <v>3.4157815086782802E-3</v>
      </c>
      <c r="I86">
        <v>-8.0480856907229192</v>
      </c>
      <c r="J86">
        <v>-8.0806463836694</v>
      </c>
      <c r="K86">
        <v>1.2899622555937399E-3</v>
      </c>
      <c r="L86">
        <v>-4.87951459835591E-2</v>
      </c>
      <c r="M86">
        <v>3.3284649211989901E-3</v>
      </c>
      <c r="N86">
        <v>-14.45716950466</v>
      </c>
      <c r="O86">
        <v>3.38095764493549E-3</v>
      </c>
      <c r="P86">
        <v>-27.784069088231799</v>
      </c>
      <c r="Q86">
        <v>1.2642970259659999E-3</v>
      </c>
      <c r="R86">
        <v>-39.403688013670099</v>
      </c>
      <c r="S86">
        <v>0.157024690468482</v>
      </c>
      <c r="T86">
        <v>720.82554333724795</v>
      </c>
      <c r="U86">
        <v>0.22065622283924799</v>
      </c>
      <c r="V86" s="14">
        <v>45749.742905092593</v>
      </c>
      <c r="W86">
        <v>2.5</v>
      </c>
      <c r="X86">
        <v>6.7926664281657998E-3</v>
      </c>
      <c r="Y86">
        <v>5.7027135200749804E-3</v>
      </c>
      <c r="Z86" s="44">
        <f>((((N86/1000)+1)/(([1]SMOW!$Z$4/1000)+1))-1)*1000</f>
        <v>-4.1639817550823688</v>
      </c>
      <c r="AA86" s="44">
        <f>((((P86/1000)+1)/(([1]SMOW!$AA$4/1000)+1))-1)*1000</f>
        <v>-7.838204920406322</v>
      </c>
      <c r="AB86" s="44">
        <f>Z86*[1]SMOW!$AN$6</f>
        <v>-4.2931288379527457</v>
      </c>
      <c r="AC86" s="44">
        <f>AA86*[1]SMOW!$AN$12</f>
        <v>-8.0719362971078166</v>
      </c>
      <c r="AD86" s="44">
        <f t="shared" ref="AD86:AD88" si="141">LN((AB86/1000)+1)*1000</f>
        <v>-4.3023707762685772</v>
      </c>
      <c r="AE86" s="44">
        <f t="shared" ref="AE86:AE88" si="142">LN((AC86/1000)+1)*1000</f>
        <v>-8.1046907552436558</v>
      </c>
      <c r="AF86" s="44">
        <f>(AD86-[1]SMOW!AN$14*AE86)</f>
        <v>-2.309405749992699E-2</v>
      </c>
      <c r="AG86" s="45">
        <f t="shared" si="120"/>
        <v>-23.09405749992699</v>
      </c>
      <c r="AK86">
        <v>32</v>
      </c>
      <c r="AL86">
        <v>0</v>
      </c>
      <c r="AM86">
        <v>0</v>
      </c>
      <c r="AN86">
        <v>0</v>
      </c>
    </row>
    <row r="87" spans="1:40" customFormat="1" x14ac:dyDescent="0.25">
      <c r="A87">
        <v>5638</v>
      </c>
      <c r="B87" t="s">
        <v>169</v>
      </c>
      <c r="C87" t="s">
        <v>62</v>
      </c>
      <c r="D87" t="s">
        <v>149</v>
      </c>
      <c r="E87" t="s">
        <v>269</v>
      </c>
      <c r="F87">
        <v>-4.4519670654359196</v>
      </c>
      <c r="G87">
        <v>-4.4619068634328398</v>
      </c>
      <c r="H87">
        <v>3.7817542595076901E-3</v>
      </c>
      <c r="I87">
        <v>-8.3282151496929302</v>
      </c>
      <c r="J87">
        <v>-8.3630885475484202</v>
      </c>
      <c r="K87">
        <v>1.6999178298369401E-3</v>
      </c>
      <c r="L87">
        <v>-4.6196110327273103E-2</v>
      </c>
      <c r="M87">
        <v>3.9866117036535999E-3</v>
      </c>
      <c r="N87">
        <v>-14.6015708853171</v>
      </c>
      <c r="O87">
        <v>3.7431993066497299E-3</v>
      </c>
      <c r="P87">
        <v>-28.058625060955499</v>
      </c>
      <c r="Q87">
        <v>1.6660960794248601E-3</v>
      </c>
      <c r="R87">
        <v>-39.726894626028198</v>
      </c>
      <c r="S87">
        <v>0.11763230353850899</v>
      </c>
      <c r="T87">
        <v>675.32817954817699</v>
      </c>
      <c r="U87">
        <v>0.14693238350221299</v>
      </c>
      <c r="V87" s="14">
        <v>45749.819560185184</v>
      </c>
      <c r="W87">
        <v>2.5</v>
      </c>
      <c r="X87">
        <v>1.4754254866325501E-3</v>
      </c>
      <c r="Y87">
        <v>6.76823447963373E-4</v>
      </c>
      <c r="Z87" s="44">
        <f>((((N87/1000)+1)/(([1]SMOW!$Z$4/1000)+1))-1)*1000</f>
        <v>-4.3098912899022235</v>
      </c>
      <c r="AA87" s="44">
        <f>((((P87/1000)+1)/(([1]SMOW!$AA$4/1000)+1))-1)*1000</f>
        <v>-8.1183936501794118</v>
      </c>
      <c r="AB87" s="44">
        <f>Z87*[1]SMOW!$AN$6</f>
        <v>-4.4435637986493965</v>
      </c>
      <c r="AC87" s="44">
        <f>AA87*[1]SMOW!$AN$12</f>
        <v>-8.3604801156048065</v>
      </c>
      <c r="AD87" s="44">
        <f t="shared" si="141"/>
        <v>-4.4534657725220397</v>
      </c>
      <c r="AE87" s="44">
        <f t="shared" si="142"/>
        <v>-8.3956249517083865</v>
      </c>
      <c r="AF87" s="44">
        <f>(AD87-[1]SMOW!AN$14*AE87)</f>
        <v>-2.0575798020010971E-2</v>
      </c>
      <c r="AG87" s="45">
        <f t="shared" si="120"/>
        <v>-20.575798020010971</v>
      </c>
      <c r="AK87">
        <v>32</v>
      </c>
      <c r="AL87">
        <v>0</v>
      </c>
      <c r="AM87">
        <v>0</v>
      </c>
      <c r="AN87">
        <v>0</v>
      </c>
    </row>
    <row r="88" spans="1:40" customFormat="1" x14ac:dyDescent="0.25">
      <c r="A88">
        <v>5639</v>
      </c>
      <c r="B88" t="s">
        <v>169</v>
      </c>
      <c r="C88" t="s">
        <v>62</v>
      </c>
      <c r="D88" t="s">
        <v>149</v>
      </c>
      <c r="E88" t="s">
        <v>270</v>
      </c>
      <c r="F88">
        <v>-3.8611517397366999</v>
      </c>
      <c r="G88">
        <v>-3.8686254708284502</v>
      </c>
      <c r="H88">
        <v>3.5019103496968101E-3</v>
      </c>
      <c r="I88">
        <v>-7.2211221052485497</v>
      </c>
      <c r="J88">
        <v>-7.24732073086596</v>
      </c>
      <c r="K88">
        <v>2.51842584593344E-3</v>
      </c>
      <c r="L88">
        <v>-4.2040124931223201E-2</v>
      </c>
      <c r="M88">
        <v>3.6358157118671301E-3</v>
      </c>
      <c r="N88">
        <v>-14.016778916892701</v>
      </c>
      <c r="O88">
        <v>3.4662084031439298E-3</v>
      </c>
      <c r="P88">
        <v>-26.973558860382798</v>
      </c>
      <c r="Q88">
        <v>2.4683189708258999E-3</v>
      </c>
      <c r="R88">
        <v>-38.552862886279897</v>
      </c>
      <c r="S88">
        <v>0.14033463186703399</v>
      </c>
      <c r="T88">
        <v>563.80787953723802</v>
      </c>
      <c r="U88">
        <v>0.25274340940560902</v>
      </c>
      <c r="V88" s="14">
        <v>45750.464201388888</v>
      </c>
      <c r="W88">
        <v>2.5</v>
      </c>
      <c r="X88">
        <v>1.0955334626865E-2</v>
      </c>
      <c r="Y88">
        <v>9.4428221662149602E-3</v>
      </c>
      <c r="Z88" s="44">
        <f>((((N88/1000)+1)/(([1]SMOW!$Z$4/1000)+1))-1)*1000</f>
        <v>-3.7189916482857077</v>
      </c>
      <c r="AA88" s="44">
        <f>((((P88/1000)+1)/(([1]SMOW!$AA$4/1000)+1))-1)*1000</f>
        <v>-7.0110663629884273</v>
      </c>
      <c r="AB88" s="44">
        <f>Z88*[1]SMOW!$AN$6</f>
        <v>-3.8343372359576917</v>
      </c>
      <c r="AC88" s="44">
        <f>AA88*[1]SMOW!$AN$12</f>
        <v>-7.2201328788306638</v>
      </c>
      <c r="AD88" s="44">
        <f t="shared" si="141"/>
        <v>-3.8417071521720048</v>
      </c>
      <c r="AE88" s="44">
        <f t="shared" si="142"/>
        <v>-7.2463241841746857</v>
      </c>
      <c r="AF88" s="44">
        <f>(AD88-[1]SMOW!AN$14*AE88)</f>
        <v>-1.5647982927770698E-2</v>
      </c>
      <c r="AG88" s="45">
        <f t="shared" si="120"/>
        <v>-15.647982927770698</v>
      </c>
      <c r="AH88" s="2">
        <f>AVERAGE(AG86:AG88)</f>
        <v>-19.772612815902885</v>
      </c>
      <c r="AI88">
        <f>STDEV(AG86:AG88)</f>
        <v>3.7874577869068977</v>
      </c>
      <c r="AK88">
        <v>32</v>
      </c>
      <c r="AL88">
        <v>1</v>
      </c>
      <c r="AM88">
        <v>0</v>
      </c>
      <c r="AN88">
        <v>0</v>
      </c>
    </row>
    <row r="89" spans="1:40" customFormat="1" x14ac:dyDescent="0.25">
      <c r="A89">
        <v>5640</v>
      </c>
      <c r="B89" t="s">
        <v>169</v>
      </c>
      <c r="C89" t="s">
        <v>62</v>
      </c>
      <c r="D89" t="s">
        <v>149</v>
      </c>
      <c r="E89" t="s">
        <v>271</v>
      </c>
      <c r="F89">
        <v>-5.2219741799505197</v>
      </c>
      <c r="G89">
        <v>-5.2356568260033196</v>
      </c>
      <c r="H89">
        <v>4.9671338305848503E-3</v>
      </c>
      <c r="I89">
        <v>-9.7940924227833897</v>
      </c>
      <c r="J89">
        <v>-9.8423700594521506</v>
      </c>
      <c r="K89">
        <v>1.2543932980959001E-3</v>
      </c>
      <c r="L89">
        <v>-3.88854346125821E-2</v>
      </c>
      <c r="M89">
        <v>5.1175355768005096E-3</v>
      </c>
      <c r="N89">
        <v>-15.3637277837776</v>
      </c>
      <c r="O89">
        <v>4.9164939429729698E-3</v>
      </c>
      <c r="P89">
        <v>-29.495337080058199</v>
      </c>
      <c r="Q89">
        <v>1.2294357523239599E-3</v>
      </c>
      <c r="R89">
        <v>-42.100999146965798</v>
      </c>
      <c r="S89">
        <v>0.137981807110206</v>
      </c>
      <c r="T89">
        <v>574.27290032773396</v>
      </c>
      <c r="U89">
        <v>0.12638327619685599</v>
      </c>
      <c r="V89" s="14">
        <v>45750.544722222221</v>
      </c>
      <c r="W89">
        <v>2.5</v>
      </c>
      <c r="X89">
        <v>1.1493663860530299E-2</v>
      </c>
      <c r="Y89">
        <v>1.4732476266277401E-2</v>
      </c>
      <c r="Z89" s="44">
        <f>((((N89/1000)+1)/(([1]SMOW!$Z$4/1000)+1))-1)*1000</f>
        <v>-5.0800082929951529</v>
      </c>
      <c r="AA89" s="44">
        <f>((((P89/1000)+1)/(([1]SMOW!$AA$4/1000)+1))-1)*1000</f>
        <v>-9.5845810788801611</v>
      </c>
      <c r="AB89" s="44">
        <f>Z89*[1]SMOW!$AN$6</f>
        <v>-5.2375662004468078</v>
      </c>
      <c r="AC89" s="44">
        <f>AA89*[1]SMOW!$AN$12</f>
        <v>-9.8703885250265966</v>
      </c>
      <c r="AD89" s="44">
        <f t="shared" ref="AD89" si="143">LN((AB89/1000)+1)*1000</f>
        <v>-5.2513303316999886</v>
      </c>
      <c r="AE89" s="44">
        <f t="shared" ref="AE89" si="144">LN((AC89/1000)+1)*1000</f>
        <v>-9.9194237410747004</v>
      </c>
      <c r="AF89" s="44">
        <f>(AD89-[1]SMOW!AN$14*AE89)</f>
        <v>-1.3874596412546403E-2</v>
      </c>
      <c r="AG89" s="45">
        <f t="shared" si="120"/>
        <v>-13.874596412546403</v>
      </c>
      <c r="AK89">
        <v>32</v>
      </c>
      <c r="AL89">
        <v>0</v>
      </c>
      <c r="AM89">
        <v>0</v>
      </c>
      <c r="AN89">
        <v>0</v>
      </c>
    </row>
    <row r="90" spans="1:40" customFormat="1" x14ac:dyDescent="0.25">
      <c r="A90">
        <v>5641</v>
      </c>
      <c r="B90" t="s">
        <v>169</v>
      </c>
      <c r="C90" t="s">
        <v>62</v>
      </c>
      <c r="D90" t="s">
        <v>149</v>
      </c>
      <c r="E90" t="s">
        <v>272</v>
      </c>
      <c r="F90">
        <v>-5.6983692329024702</v>
      </c>
      <c r="G90">
        <v>-5.7146673173926601</v>
      </c>
      <c r="H90">
        <v>4.6999508576988898E-3</v>
      </c>
      <c r="I90">
        <v>-10.715791956793099</v>
      </c>
      <c r="J90">
        <v>-10.773619592876299</v>
      </c>
      <c r="K90">
        <v>1.6493605507642999E-3</v>
      </c>
      <c r="L90">
        <v>-2.6196172353952801E-2</v>
      </c>
      <c r="M90">
        <v>4.7019505084397901E-3</v>
      </c>
      <c r="N90">
        <v>-15.835265993172801</v>
      </c>
      <c r="O90">
        <v>4.65203489824684E-3</v>
      </c>
      <c r="P90">
        <v>-30.398698379685399</v>
      </c>
      <c r="Q90">
        <v>1.6165446934862499E-3</v>
      </c>
      <c r="R90">
        <v>-43.616993109185302</v>
      </c>
      <c r="S90">
        <v>0.12975545084986501</v>
      </c>
      <c r="T90">
        <v>622.29321138795899</v>
      </c>
      <c r="U90">
        <v>0.130822986855652</v>
      </c>
      <c r="V90" s="14">
        <v>45750.654537037037</v>
      </c>
      <c r="W90">
        <v>2.5</v>
      </c>
      <c r="X90">
        <v>2.8024838975199098E-2</v>
      </c>
      <c r="Y90">
        <v>3.14735674655299E-2</v>
      </c>
      <c r="Z90" s="44">
        <f>((((N90/1000)+1)/(([1]SMOW!$Z$4/1000)+1))-1)*1000</f>
        <v>-5.5564713328190019</v>
      </c>
      <c r="AA90" s="44">
        <f>((((P90/1000)+1)/(([1]SMOW!$AA$4/1000)+1))-1)*1000</f>
        <v>-10.506475629407653</v>
      </c>
      <c r="AB90" s="44">
        <f>Z90*[1]SMOW!$AN$6</f>
        <v>-5.7288068774718033</v>
      </c>
      <c r="AC90" s="44">
        <f>AA90*[1]SMOW!$AN$12</f>
        <v>-10.819773513053038</v>
      </c>
      <c r="AD90" s="44">
        <f t="shared" ref="AD90" si="145">LN((AB90/1000)+1)*1000</f>
        <v>-5.7452794337804187</v>
      </c>
      <c r="AE90" s="44">
        <f t="shared" ref="AE90" si="146">LN((AC90/1000)+1)*1000</f>
        <v>-10.8787329332241</v>
      </c>
      <c r="AF90" s="44">
        <f>(AD90-[1]SMOW!AN$14*AE90)</f>
        <v>-1.3084450380933532E-3</v>
      </c>
      <c r="AG90" s="45">
        <f t="shared" si="120"/>
        <v>-1.3084450380933532</v>
      </c>
      <c r="AJ90" t="s">
        <v>297</v>
      </c>
      <c r="AK90">
        <v>32</v>
      </c>
      <c r="AL90">
        <v>0</v>
      </c>
      <c r="AM90">
        <v>0</v>
      </c>
      <c r="AN90">
        <v>0</v>
      </c>
    </row>
    <row r="91" spans="1:40" customFormat="1" x14ac:dyDescent="0.25">
      <c r="A91">
        <v>5642</v>
      </c>
      <c r="B91" t="s">
        <v>169</v>
      </c>
      <c r="C91" t="s">
        <v>62</v>
      </c>
      <c r="D91" t="s">
        <v>149</v>
      </c>
      <c r="E91" t="s">
        <v>273</v>
      </c>
      <c r="F91">
        <v>-5.5976374123122898</v>
      </c>
      <c r="G91">
        <v>-5.6133632147280803</v>
      </c>
      <c r="H91">
        <v>4.0217347980513601E-3</v>
      </c>
      <c r="I91">
        <v>-10.4984228282965</v>
      </c>
      <c r="J91">
        <v>-10.5539200680264</v>
      </c>
      <c r="K91">
        <v>1.3251754723373301E-3</v>
      </c>
      <c r="L91">
        <v>-4.0893418810121297E-2</v>
      </c>
      <c r="M91">
        <v>4.1822204772740401E-3</v>
      </c>
      <c r="N91">
        <v>-15.735561132646</v>
      </c>
      <c r="O91">
        <v>3.9807332456206499E-3</v>
      </c>
      <c r="P91">
        <v>-30.185654051059899</v>
      </c>
      <c r="Q91">
        <v>1.2988096367098499E-3</v>
      </c>
      <c r="R91">
        <v>-43.2486173645393</v>
      </c>
      <c r="S91">
        <v>0.14614735315563501</v>
      </c>
      <c r="T91">
        <v>575.07614052133101</v>
      </c>
      <c r="U91">
        <v>0.10475141129736799</v>
      </c>
      <c r="V91" s="14">
        <v>45750.731226851851</v>
      </c>
      <c r="W91">
        <v>2.5</v>
      </c>
      <c r="X91">
        <v>1.33332513547663E-2</v>
      </c>
      <c r="Y91">
        <v>1.0656066053186799E-2</v>
      </c>
      <c r="Z91" s="44">
        <f>((((N91/1000)+1)/(([1]SMOW!$Z$4/1000)+1))-1)*1000</f>
        <v>-5.4557251366778026</v>
      </c>
      <c r="AA91" s="44">
        <f>((((P91/1000)+1)/(([1]SMOW!$AA$4/1000)+1))-1)*1000</f>
        <v>-10.289060509165338</v>
      </c>
      <c r="AB91" s="44">
        <f>Z91*[1]SMOW!$AN$6</f>
        <v>-5.6249360092961886</v>
      </c>
      <c r="AC91" s="44">
        <f>AA91*[1]SMOW!$AN$12</f>
        <v>-10.595875181937064</v>
      </c>
      <c r="AD91" s="44">
        <f t="shared" ref="AD91" si="147">LN((AB91/1000)+1)*1000</f>
        <v>-5.6408155374000843</v>
      </c>
      <c r="AE91" s="44">
        <f t="shared" ref="AE91" si="148">LN((AC91/1000)+1)*1000</f>
        <v>-10.652411187654801</v>
      </c>
      <c r="AF91" s="44">
        <f>(AD91-[1]SMOW!AN$14*AE91)</f>
        <v>-1.6342430318348811E-2</v>
      </c>
      <c r="AG91" s="45">
        <f t="shared" si="120"/>
        <v>-16.342430318348811</v>
      </c>
      <c r="AH91" s="2">
        <f>AVERAGE(AG89,AG90,AG91,AG108)</f>
        <v>-11.418687682883899</v>
      </c>
      <c r="AI91">
        <f>STDEV(AG89,AG90,AG91,AG108)</f>
        <v>6.8300284114060403</v>
      </c>
      <c r="AJ91" t="s">
        <v>277</v>
      </c>
      <c r="AK91">
        <v>32</v>
      </c>
      <c r="AL91">
        <v>0</v>
      </c>
      <c r="AM91">
        <v>0</v>
      </c>
      <c r="AN91">
        <v>0</v>
      </c>
    </row>
    <row r="92" spans="1:40" customFormat="1" x14ac:dyDescent="0.25">
      <c r="A92">
        <v>5643</v>
      </c>
      <c r="B92" t="s">
        <v>169</v>
      </c>
      <c r="C92" t="s">
        <v>62</v>
      </c>
      <c r="D92" t="s">
        <v>149</v>
      </c>
      <c r="E92" t="s">
        <v>274</v>
      </c>
      <c r="F92">
        <v>-3.1613926203816098</v>
      </c>
      <c r="G92">
        <v>-3.1664007320289902</v>
      </c>
      <c r="H92">
        <v>4.2405698492501403E-3</v>
      </c>
      <c r="I92">
        <v>-5.8716409231962796</v>
      </c>
      <c r="J92">
        <v>-5.8889468126170703</v>
      </c>
      <c r="K92">
        <v>1.23463649403504E-3</v>
      </c>
      <c r="L92">
        <v>-5.7036814967178801E-2</v>
      </c>
      <c r="M92">
        <v>4.2031265146738198E-3</v>
      </c>
      <c r="N92">
        <v>-13.324153835872099</v>
      </c>
      <c r="O92">
        <v>4.1973372753141003E-3</v>
      </c>
      <c r="P92">
        <v>-25.650927103005198</v>
      </c>
      <c r="Q92">
        <v>1.2100720317889801E-3</v>
      </c>
      <c r="R92">
        <v>-37.293487094874202</v>
      </c>
      <c r="S92">
        <v>0.15163812636913099</v>
      </c>
      <c r="T92">
        <v>457.59559923692302</v>
      </c>
      <c r="U92">
        <v>9.0493661700725606E-2</v>
      </c>
      <c r="V92" s="14">
        <v>45750.808796296296</v>
      </c>
      <c r="W92">
        <v>2.5</v>
      </c>
      <c r="X92">
        <v>1.3641010565877199E-3</v>
      </c>
      <c r="Y92">
        <v>8.2992975498755498E-4</v>
      </c>
      <c r="Z92" s="44">
        <f>((((N92/1000)+1)/(([1]SMOW!$Z$4/1000)+1))-1)*1000</f>
        <v>-3.0191326655225614</v>
      </c>
      <c r="AA92" s="44">
        <f>((((P92/1000)+1)/(([1]SMOW!$AA$4/1000)+1))-1)*1000</f>
        <v>-5.6612996528313531</v>
      </c>
      <c r="AB92" s="44">
        <f>Z92*[1]SMOW!$AN$6</f>
        <v>-3.112771927047902</v>
      </c>
      <c r="AC92" s="44">
        <f>AA92*[1]SMOW!$AN$12</f>
        <v>-5.8301167959416365</v>
      </c>
      <c r="AD92" s="44">
        <f t="shared" ref="AD92" si="149">LN((AB92/1000)+1)*1000</f>
        <v>-3.1176266786902578</v>
      </c>
      <c r="AE92" s="44">
        <f t="shared" ref="AE92" si="150">LN((AC92/1000)+1)*1000</f>
        <v>-5.8471782727891295</v>
      </c>
      <c r="AF92" s="44">
        <f>(AD92-[1]SMOW!AN$14*AE92)</f>
        <v>-3.0316550657597308E-2</v>
      </c>
      <c r="AG92" s="45">
        <f t="shared" si="120"/>
        <v>-30.316550657597308</v>
      </c>
      <c r="AK92">
        <v>32</v>
      </c>
      <c r="AL92">
        <v>0</v>
      </c>
      <c r="AM92">
        <v>0</v>
      </c>
      <c r="AN92">
        <v>0</v>
      </c>
    </row>
    <row r="93" spans="1:40" customFormat="1" x14ac:dyDescent="0.25">
      <c r="A93">
        <v>5644</v>
      </c>
      <c r="B93" t="s">
        <v>169</v>
      </c>
      <c r="C93" t="s">
        <v>62</v>
      </c>
      <c r="D93" t="s">
        <v>149</v>
      </c>
      <c r="E93" t="s">
        <v>275</v>
      </c>
      <c r="F93">
        <v>-4.0664974951766704</v>
      </c>
      <c r="G93">
        <v>-4.0747885031894002</v>
      </c>
      <c r="H93">
        <v>4.0559261972409003E-3</v>
      </c>
      <c r="I93">
        <v>-7.5964830258559299</v>
      </c>
      <c r="J93">
        <v>-7.6254834434463596</v>
      </c>
      <c r="K93">
        <v>3.0194486043123902E-3</v>
      </c>
      <c r="L93">
        <v>-4.85332450497259E-2</v>
      </c>
      <c r="M93">
        <v>3.9639442942148396E-3</v>
      </c>
      <c r="N93">
        <v>-14.2200311740836</v>
      </c>
      <c r="O93">
        <v>4.0145760637835303E-3</v>
      </c>
      <c r="P93">
        <v>-27.341451559204099</v>
      </c>
      <c r="Q93">
        <v>2.9593733257985101E-3</v>
      </c>
      <c r="R93">
        <v>-38.502172541313101</v>
      </c>
      <c r="S93">
        <v>0.102392041024067</v>
      </c>
      <c r="T93">
        <v>720.80426439975895</v>
      </c>
      <c r="U93">
        <v>0.37834253563181702</v>
      </c>
      <c r="V93" s="14">
        <v>45751.570590277777</v>
      </c>
      <c r="W93">
        <v>2.5</v>
      </c>
      <c r="X93">
        <v>4.7874127557990501E-4</v>
      </c>
      <c r="Y93">
        <v>3.8374881659314401E-4</v>
      </c>
      <c r="Z93" s="44">
        <f>((((N93/1000)+1)/(([1]SMOW!$Z$4/1000)+1))-1)*1000</f>
        <v>-3.9243667088485479</v>
      </c>
      <c r="AA93" s="44">
        <f>((((P93/1000)+1)/(([1]SMOW!$AA$4/1000)+1))-1)*1000</f>
        <v>-7.3865067038156873</v>
      </c>
      <c r="AB93" s="44">
        <f>Z93*[1]SMOW!$AN$6</f>
        <v>-4.0460820626545075</v>
      </c>
      <c r="AC93" s="44">
        <f>AA93*[1]SMOW!$AN$12</f>
        <v>-7.6067686641024004</v>
      </c>
      <c r="AD93" s="44">
        <f t="shared" ref="AD93:AD94" si="151">LN((AB93/1000)+1)*1000</f>
        <v>-4.0542895990748189</v>
      </c>
      <c r="AE93" s="44">
        <f t="shared" ref="AE93:AE94" si="152">LN((AC93/1000)+1)*1000</f>
        <v>-7.6358476876524488</v>
      </c>
      <c r="AF93" s="44">
        <f>(AD93-[1]SMOW!AN$14*AE93)</f>
        <v>-2.2562019994325944E-2</v>
      </c>
      <c r="AG93" s="45">
        <f t="shared" si="120"/>
        <v>-22.562019994325944</v>
      </c>
      <c r="AK93">
        <v>32</v>
      </c>
      <c r="AL93">
        <v>1</v>
      </c>
      <c r="AM93">
        <v>0</v>
      </c>
      <c r="AN93">
        <v>0</v>
      </c>
    </row>
    <row r="94" spans="1:40" customFormat="1" x14ac:dyDescent="0.25">
      <c r="A94">
        <v>5645</v>
      </c>
      <c r="B94" t="s">
        <v>169</v>
      </c>
      <c r="C94" t="s">
        <v>62</v>
      </c>
      <c r="D94" t="s">
        <v>149</v>
      </c>
      <c r="E94" t="s">
        <v>276</v>
      </c>
      <c r="F94">
        <v>-3.2850994088533101</v>
      </c>
      <c r="G94">
        <v>-3.2905073972004599</v>
      </c>
      <c r="H94">
        <v>3.2129280640221902E-3</v>
      </c>
      <c r="I94">
        <v>-6.1208117985507799</v>
      </c>
      <c r="J94">
        <v>-6.1396208045073699</v>
      </c>
      <c r="K94">
        <v>1.54976540449628E-3</v>
      </c>
      <c r="L94">
        <v>-4.87876124205655E-2</v>
      </c>
      <c r="M94">
        <v>3.37498034447374E-3</v>
      </c>
      <c r="N94">
        <v>-13.4465994346761</v>
      </c>
      <c r="O94">
        <v>3.1801722894404501E-3</v>
      </c>
      <c r="P94">
        <v>-25.895140447467199</v>
      </c>
      <c r="Q94">
        <v>1.5189311031032599E-3</v>
      </c>
      <c r="R94">
        <v>-37.124545738554801</v>
      </c>
      <c r="S94">
        <v>0.146097482266033</v>
      </c>
      <c r="T94">
        <v>638.22701264788202</v>
      </c>
      <c r="U94">
        <v>0.12697317953072701</v>
      </c>
      <c r="V94" s="14">
        <v>45751.647222222222</v>
      </c>
      <c r="W94">
        <v>2.5</v>
      </c>
      <c r="X94">
        <v>6.3672241508297797E-2</v>
      </c>
      <c r="Y94">
        <v>6.9767656974302497E-2</v>
      </c>
      <c r="Z94" s="44">
        <f>((((N94/1000)+1)/(([1]SMOW!$Z$4/1000)+1))-1)*1000</f>
        <v>-3.1428571083285117</v>
      </c>
      <c r="AA94" s="44">
        <f>((((P94/1000)+1)/(([1]SMOW!$AA$4/1000)+1))-1)*1000</f>
        <v>-5.9105232486601489</v>
      </c>
      <c r="AB94" s="44">
        <f>Z94*[1]SMOW!$AN$6</f>
        <v>-3.2403337187684214</v>
      </c>
      <c r="AC94" s="44">
        <f>AA94*[1]SMOW!$AN$12</f>
        <v>-6.0867721155836119</v>
      </c>
      <c r="AD94" s="44">
        <f t="shared" si="151"/>
        <v>-3.2455949686174121</v>
      </c>
      <c r="AE94" s="44">
        <f t="shared" si="152"/>
        <v>-6.1053720270002563</v>
      </c>
      <c r="AF94" s="44">
        <f>(AD94-[1]SMOW!AN$14*AE94)</f>
        <v>-2.1958538361276592E-2</v>
      </c>
      <c r="AG94" s="45">
        <f t="shared" si="120"/>
        <v>-21.958538361276592</v>
      </c>
      <c r="AH94" s="2">
        <f>AVERAGE(AG92:AG94)</f>
        <v>-24.945703004399949</v>
      </c>
      <c r="AI94">
        <f>STDEV(AG92:AG94)</f>
        <v>4.6610675714634704</v>
      </c>
      <c r="AK94">
        <v>32</v>
      </c>
      <c r="AL94">
        <v>0</v>
      </c>
      <c r="AM94">
        <v>0</v>
      </c>
      <c r="AN94">
        <v>0</v>
      </c>
    </row>
    <row r="95" spans="1:40" customFormat="1" x14ac:dyDescent="0.25">
      <c r="A95">
        <v>5646</v>
      </c>
      <c r="B95" t="s">
        <v>169</v>
      </c>
      <c r="C95" t="s">
        <v>62</v>
      </c>
      <c r="D95" t="s">
        <v>149</v>
      </c>
      <c r="E95" t="s">
        <v>278</v>
      </c>
      <c r="F95">
        <v>-3.2244482538169801</v>
      </c>
      <c r="G95">
        <v>-3.2296583216481798</v>
      </c>
      <c r="H95">
        <v>4.1161947446172803E-3</v>
      </c>
      <c r="I95">
        <v>-5.9932537374837498</v>
      </c>
      <c r="J95">
        <v>-6.0112854033887899</v>
      </c>
      <c r="K95">
        <v>1.40964200451805E-3</v>
      </c>
      <c r="L95">
        <v>-5.5699628658904897E-2</v>
      </c>
      <c r="M95">
        <v>4.1544261030130904E-3</v>
      </c>
      <c r="N95">
        <v>-13.386566617655101</v>
      </c>
      <c r="O95">
        <v>4.0742301738268998E-3</v>
      </c>
      <c r="P95">
        <v>-25.770120295485398</v>
      </c>
      <c r="Q95">
        <v>1.38159561356236E-3</v>
      </c>
      <c r="R95">
        <v>-36.5594759729345</v>
      </c>
      <c r="S95">
        <v>0.146501191627498</v>
      </c>
      <c r="T95">
        <v>488.58958101955801</v>
      </c>
      <c r="U95">
        <v>0.10062132502432999</v>
      </c>
      <c r="V95" s="14">
        <v>45751.748194444444</v>
      </c>
      <c r="W95">
        <v>2.5</v>
      </c>
      <c r="X95">
        <v>8.7952915338527001E-3</v>
      </c>
      <c r="Y95">
        <v>6.6788207747470402E-3</v>
      </c>
      <c r="Z95" s="44">
        <f>((((N95/1000)+1)/(([1]SMOW!$Z$4/1000)+1))-1)*1000</f>
        <v>-3.0821972976979861</v>
      </c>
      <c r="AA95" s="44">
        <f>((((P95/1000)+1)/(([1]SMOW!$AA$4/1000)+1))-1)*1000</f>
        <v>-5.7829381983975914</v>
      </c>
      <c r="AB95" s="44">
        <f>Z95*[1]SMOW!$AN$6</f>
        <v>-3.1777925267939837</v>
      </c>
      <c r="AC95" s="44">
        <f>AA95*[1]SMOW!$AN$12</f>
        <v>-5.9553825425065563</v>
      </c>
      <c r="AD95" s="44">
        <f t="shared" ref="AD95" si="153">LN((AB95/1000)+1)*1000</f>
        <v>-3.1828524318614986</v>
      </c>
      <c r="AE95" s="44">
        <f t="shared" ref="AE95" si="154">LN((AC95/1000)+1)*1000</f>
        <v>-5.9731865547819281</v>
      </c>
      <c r="AF95" s="44">
        <f>(AD95-[1]SMOW!AN$14*AE95)</f>
        <v>-2.9009930936640504E-2</v>
      </c>
      <c r="AG95" s="45">
        <f t="shared" si="120"/>
        <v>-29.009930936640504</v>
      </c>
      <c r="AK95">
        <v>32</v>
      </c>
      <c r="AL95">
        <v>1</v>
      </c>
      <c r="AM95">
        <v>0</v>
      </c>
      <c r="AN95">
        <v>0</v>
      </c>
    </row>
    <row r="96" spans="1:40" customFormat="1" x14ac:dyDescent="0.25">
      <c r="A96">
        <v>5647</v>
      </c>
      <c r="B96" t="s">
        <v>169</v>
      </c>
      <c r="C96" t="s">
        <v>62</v>
      </c>
      <c r="D96" t="s">
        <v>149</v>
      </c>
      <c r="E96" t="s">
        <v>279</v>
      </c>
      <c r="F96">
        <v>-3.2628287899262598</v>
      </c>
      <c r="G96">
        <v>-3.2681637074189598</v>
      </c>
      <c r="H96">
        <v>3.80702787492868E-3</v>
      </c>
      <c r="I96">
        <v>-6.0658126253708504</v>
      </c>
      <c r="J96">
        <v>-6.0842844433812502</v>
      </c>
      <c r="K96">
        <v>1.4441765020322299E-3</v>
      </c>
      <c r="L96">
        <v>-5.5661521313653199E-2</v>
      </c>
      <c r="M96">
        <v>3.9913335800980197E-3</v>
      </c>
      <c r="N96">
        <v>-13.4245558645217</v>
      </c>
      <c r="O96">
        <v>3.76821525777423E-3</v>
      </c>
      <c r="P96">
        <v>-25.8412355438311</v>
      </c>
      <c r="Q96">
        <v>1.4154430089506E-3</v>
      </c>
      <c r="R96">
        <v>-36.959153916252298</v>
      </c>
      <c r="S96">
        <v>0.123840777107359</v>
      </c>
      <c r="T96">
        <v>516.02204564848796</v>
      </c>
      <c r="U96">
        <v>0.115661869716689</v>
      </c>
      <c r="V96" s="14">
        <v>45751.832546296297</v>
      </c>
      <c r="W96">
        <v>2.5</v>
      </c>
      <c r="X96">
        <v>1.4413203809129299E-3</v>
      </c>
      <c r="Y96">
        <v>2.0693604484506301E-3</v>
      </c>
      <c r="Z96" s="44">
        <f>((((N96/1000)+1)/(([1]SMOW!$Z$4/1000)+1))-1)*1000</f>
        <v>-3.1205833111366266</v>
      </c>
      <c r="AA96" s="44">
        <f>((((P96/1000)+1)/(([1]SMOW!$AA$4/1000)+1))-1)*1000</f>
        <v>-5.8555124385564206</v>
      </c>
      <c r="AB96" s="44">
        <f>Z96*[1]SMOW!$AN$6</f>
        <v>-3.2173690933978905</v>
      </c>
      <c r="AC96" s="44">
        <f>AA96*[1]SMOW!$AN$12</f>
        <v>-6.0301209104519939</v>
      </c>
      <c r="AD96" s="44">
        <f t="shared" ref="AD96" si="155">LN((AB96/1000)+1)*1000</f>
        <v>-3.2225559536901058</v>
      </c>
      <c r="AE96" s="44">
        <f t="shared" ref="AE96" si="156">LN((AC96/1000)+1)*1000</f>
        <v>-6.0483755115127584</v>
      </c>
      <c r="AF96" s="44">
        <f>(AD96-[1]SMOW!AN$14*AE96)</f>
        <v>-2.9013683611369245E-2</v>
      </c>
      <c r="AG96" s="45">
        <f t="shared" si="120"/>
        <v>-29.013683611369245</v>
      </c>
      <c r="AK96">
        <v>32</v>
      </c>
      <c r="AL96">
        <v>0</v>
      </c>
      <c r="AM96">
        <v>0</v>
      </c>
      <c r="AN96">
        <v>0</v>
      </c>
    </row>
    <row r="97" spans="1:40" customFormat="1" x14ac:dyDescent="0.25">
      <c r="A97">
        <v>5648</v>
      </c>
      <c r="B97" t="s">
        <v>169</v>
      </c>
      <c r="C97" t="s">
        <v>62</v>
      </c>
      <c r="D97" t="s">
        <v>149</v>
      </c>
      <c r="E97" t="s">
        <v>280</v>
      </c>
      <c r="F97">
        <v>-3.2195379461054001</v>
      </c>
      <c r="G97">
        <v>-3.2247322210857998</v>
      </c>
      <c r="H97">
        <v>4.5806431842977001E-3</v>
      </c>
      <c r="I97">
        <v>-5.9764656598897199</v>
      </c>
      <c r="J97">
        <v>-5.9943963759733103</v>
      </c>
      <c r="K97">
        <v>2.9230953376520202E-3</v>
      </c>
      <c r="L97">
        <v>-5.9690934571891299E-2</v>
      </c>
      <c r="M97">
        <v>4.7184649259809797E-3</v>
      </c>
      <c r="N97">
        <v>-13.381706370489299</v>
      </c>
      <c r="O97">
        <v>4.5339435655717799E-3</v>
      </c>
      <c r="P97">
        <v>-25.753666235312899</v>
      </c>
      <c r="Q97">
        <v>2.8649371142330298E-3</v>
      </c>
      <c r="R97">
        <v>-36.8811439064444</v>
      </c>
      <c r="S97">
        <v>0.138831082808929</v>
      </c>
      <c r="T97">
        <v>504.76642639699497</v>
      </c>
      <c r="U97">
        <v>0.16725774635377599</v>
      </c>
      <c r="V97" s="14">
        <v>45752.47587962963</v>
      </c>
      <c r="W97">
        <v>2.5</v>
      </c>
      <c r="X97">
        <v>3.9951073987852602E-2</v>
      </c>
      <c r="Y97">
        <v>3.5542451564927101E-2</v>
      </c>
      <c r="Z97" s="44">
        <f>((((N97/1000)+1)/(([1]SMOW!$Z$4/1000)+1))-1)*1000</f>
        <v>-3.0772862892307629</v>
      </c>
      <c r="AA97" s="44">
        <f>((((P97/1000)+1)/(([1]SMOW!$AA$4/1000)+1))-1)*1000</f>
        <v>-5.7661465687215419</v>
      </c>
      <c r="AB97" s="44">
        <f>Z97*[1]SMOW!$AN$6</f>
        <v>-3.1727292019971514</v>
      </c>
      <c r="AC97" s="44">
        <f>AA97*[1]SMOW!$AN$12</f>
        <v>-5.9380901947756586</v>
      </c>
      <c r="AD97" s="44">
        <f t="shared" ref="AD97" si="157">LN((AB97/1000)+1)*1000</f>
        <v>-3.1777729784751654</v>
      </c>
      <c r="AE97" s="44">
        <f t="shared" ref="AE97" si="158">LN((AC97/1000)+1)*1000</f>
        <v>-5.9557907588381349</v>
      </c>
      <c r="AF97" s="44">
        <f>(AD97-[1]SMOW!AN$14*AE97)</f>
        <v>-3.3115457808630122E-2</v>
      </c>
      <c r="AG97" s="45">
        <f t="shared" si="120"/>
        <v>-33.115457808630126</v>
      </c>
      <c r="AH97" s="2">
        <f>AVERAGE(AG95:AG97)</f>
        <v>-30.379690785546625</v>
      </c>
      <c r="AI97">
        <f>STDEV(AG95:AG97)</f>
        <v>2.369244483814466</v>
      </c>
      <c r="AK97">
        <v>32</v>
      </c>
      <c r="AL97">
        <v>1</v>
      </c>
      <c r="AM97">
        <v>0</v>
      </c>
      <c r="AN97">
        <v>0</v>
      </c>
    </row>
    <row r="98" spans="1:40" customFormat="1" x14ac:dyDescent="0.25">
      <c r="A98">
        <v>5649</v>
      </c>
      <c r="B98" t="s">
        <v>169</v>
      </c>
      <c r="C98" t="s">
        <v>62</v>
      </c>
      <c r="D98" t="s">
        <v>149</v>
      </c>
      <c r="E98" t="s">
        <v>281</v>
      </c>
      <c r="F98">
        <v>-8.1285759745746695</v>
      </c>
      <c r="G98">
        <v>-8.1617931710019302</v>
      </c>
      <c r="H98">
        <v>3.1419346225646698E-3</v>
      </c>
      <c r="I98">
        <v>-15.3090879356277</v>
      </c>
      <c r="J98">
        <v>-15.427481940947001</v>
      </c>
      <c r="K98">
        <v>1.1901207400404901E-3</v>
      </c>
      <c r="L98">
        <v>-1.6082706181926001E-2</v>
      </c>
      <c r="M98">
        <v>3.09669185424268E-3</v>
      </c>
      <c r="N98">
        <v>-18.240696797559799</v>
      </c>
      <c r="O98">
        <v>3.1099026255220698E-3</v>
      </c>
      <c r="P98">
        <v>-34.900605641113003</v>
      </c>
      <c r="Q98">
        <v>1.1664419680882999E-3</v>
      </c>
      <c r="R98">
        <v>-50.184802004592299</v>
      </c>
      <c r="S98">
        <v>0.133354995121126</v>
      </c>
      <c r="T98">
        <v>352.19971600172403</v>
      </c>
      <c r="U98">
        <v>8.8779825200729107E-2</v>
      </c>
      <c r="V98" s="14">
        <v>45752.557083333333</v>
      </c>
      <c r="W98">
        <v>2.5</v>
      </c>
      <c r="X98">
        <v>1.0789338831191399E-2</v>
      </c>
      <c r="Y98">
        <v>8.8634040964589399E-3</v>
      </c>
      <c r="Z98" s="44">
        <f>((((N98/1000)+1)/(([1]SMOW!$Z$4/1000)+1))-1)*1000</f>
        <v>-7.9870248920189679</v>
      </c>
      <c r="AA98" s="44">
        <f>((((P98/1000)+1)/(([1]SMOW!$AA$4/1000)+1))-1)*1000</f>
        <v>-15.1007434744026</v>
      </c>
      <c r="AB98" s="44">
        <f>Z98*[1]SMOW!$AN$6</f>
        <v>-8.2347447491865289</v>
      </c>
      <c r="AC98" s="44">
        <f>AA98*[1]SMOW!$AN$12</f>
        <v>-15.551040142750646</v>
      </c>
      <c r="AD98" s="44">
        <f t="shared" ref="AD98" si="159">LN((AB98/1000)+1)*1000</f>
        <v>-8.2688375524211093</v>
      </c>
      <c r="AE98" s="44">
        <f t="shared" ref="AE98" si="160">LN((AC98/1000)+1)*1000</f>
        <v>-15.67322596730607</v>
      </c>
      <c r="AF98" s="44">
        <f>(AD98-[1]SMOW!AN$14*AE98)</f>
        <v>6.6257583164954781E-3</v>
      </c>
      <c r="AG98" s="45">
        <f t="shared" si="120"/>
        <v>6.6257583164954781</v>
      </c>
      <c r="AJ98" t="s">
        <v>285</v>
      </c>
      <c r="AK98">
        <v>32</v>
      </c>
      <c r="AL98">
        <v>1</v>
      </c>
      <c r="AM98">
        <v>0</v>
      </c>
      <c r="AN98">
        <v>0</v>
      </c>
    </row>
    <row r="99" spans="1:40" customFormat="1" x14ac:dyDescent="0.25">
      <c r="A99">
        <v>5650</v>
      </c>
      <c r="B99" t="s">
        <v>169</v>
      </c>
      <c r="C99" t="s">
        <v>62</v>
      </c>
      <c r="D99" t="s">
        <v>149</v>
      </c>
      <c r="E99" t="s">
        <v>282</v>
      </c>
      <c r="F99">
        <v>-8.46709459318153</v>
      </c>
      <c r="G99">
        <v>-8.50314438107727</v>
      </c>
      <c r="H99">
        <v>3.9449140404076398E-3</v>
      </c>
      <c r="I99">
        <v>-15.955059541329099</v>
      </c>
      <c r="J99">
        <v>-16.083711805230099</v>
      </c>
      <c r="K99">
        <v>1.2263490899698101E-3</v>
      </c>
      <c r="L99">
        <v>-1.0944547915752501E-2</v>
      </c>
      <c r="M99">
        <v>4.0109555369059503E-3</v>
      </c>
      <c r="N99">
        <v>-18.575764221698002</v>
      </c>
      <c r="O99">
        <v>3.9046956749535199E-3</v>
      </c>
      <c r="P99">
        <v>-35.5337249253446</v>
      </c>
      <c r="Q99">
        <v>1.20194951481935E-3</v>
      </c>
      <c r="R99">
        <v>-50.616941809090399</v>
      </c>
      <c r="S99">
        <v>0.148964424570909</v>
      </c>
      <c r="T99">
        <v>432.34424666162403</v>
      </c>
      <c r="U99">
        <v>0.103611454553568</v>
      </c>
      <c r="V99" s="14">
        <v>45752.633773148147</v>
      </c>
      <c r="W99">
        <v>2.5</v>
      </c>
      <c r="X99">
        <v>8.7284826975052993E-3</v>
      </c>
      <c r="Y99">
        <v>1.08840287122326E-2</v>
      </c>
      <c r="Z99" s="44">
        <f>((((N99/1000)+1)/(([1]SMOW!$Z$4/1000)+1))-1)*1000</f>
        <v>-8.3255918209972357</v>
      </c>
      <c r="AA99" s="44">
        <f>((((P99/1000)+1)/(([1]SMOW!$AA$4/1000)+1))-1)*1000</f>
        <v>-15.746851757110548</v>
      </c>
      <c r="AB99" s="44">
        <f>Z99*[1]SMOW!$AN$6</f>
        <v>-8.583812428121389</v>
      </c>
      <c r="AC99" s="44">
        <f>AA99*[1]SMOW!$AN$12</f>
        <v>-16.216415053461951</v>
      </c>
      <c r="AD99" s="44">
        <f t="shared" ref="AD99:AD101" si="161">LN((AB99/1000)+1)*1000</f>
        <v>-8.6208655363486066</v>
      </c>
      <c r="AE99" s="44">
        <f t="shared" ref="AE99:AE101" si="162">LN((AC99/1000)+1)*1000</f>
        <v>-16.349340116332634</v>
      </c>
      <c r="AF99" s="44">
        <f>(AD99-[1]SMOW!AN$14*AE99)</f>
        <v>1.1586045075024032E-2</v>
      </c>
      <c r="AG99" s="45">
        <f t="shared" si="120"/>
        <v>11.586045075024032</v>
      </c>
      <c r="AK99">
        <v>32</v>
      </c>
      <c r="AL99">
        <v>0</v>
      </c>
      <c r="AM99">
        <v>0</v>
      </c>
      <c r="AN99">
        <v>0</v>
      </c>
    </row>
    <row r="100" spans="1:40" customFormat="1" x14ac:dyDescent="0.25">
      <c r="A100">
        <v>5651</v>
      </c>
      <c r="B100" t="s">
        <v>169</v>
      </c>
      <c r="C100" t="s">
        <v>62</v>
      </c>
      <c r="D100" t="s">
        <v>149</v>
      </c>
      <c r="E100" t="s">
        <v>283</v>
      </c>
      <c r="F100">
        <v>-9.1359179236751498</v>
      </c>
      <c r="G100">
        <v>-9.1779066809456307</v>
      </c>
      <c r="H100">
        <v>4.0652838767236297E-3</v>
      </c>
      <c r="I100">
        <v>-17.226415436371301</v>
      </c>
      <c r="J100">
        <v>-17.376516474357999</v>
      </c>
      <c r="K100">
        <v>1.48706645228424E-3</v>
      </c>
      <c r="L100">
        <v>-3.1059824846128201E-3</v>
      </c>
      <c r="M100">
        <v>4.3768166358865799E-3</v>
      </c>
      <c r="N100">
        <v>-19.237768903964302</v>
      </c>
      <c r="O100">
        <v>4.0238383418022602E-3</v>
      </c>
      <c r="P100">
        <v>-36.779785784936998</v>
      </c>
      <c r="Q100">
        <v>1.4574796160781501E-3</v>
      </c>
      <c r="R100">
        <v>-52.760781308498103</v>
      </c>
      <c r="S100">
        <v>0.12250052862143999</v>
      </c>
      <c r="T100">
        <v>522.79236445281299</v>
      </c>
      <c r="U100">
        <v>0.145193470168342</v>
      </c>
      <c r="V100" s="14">
        <v>45752.731388888889</v>
      </c>
      <c r="W100">
        <v>2.5</v>
      </c>
      <c r="X100">
        <v>1.9714637289923499E-2</v>
      </c>
      <c r="Y100">
        <v>2.39238350949725E-2</v>
      </c>
      <c r="Z100" s="44">
        <f>((((N100/1000)+1)/(([1]SMOW!$Z$4/1000)+1))-1)*1000</f>
        <v>-8.9945106000179909</v>
      </c>
      <c r="AA100" s="44">
        <f>((((P100/1000)+1)/(([1]SMOW!$AA$4/1000)+1))-1)*1000</f>
        <v>-17.018476650226933</v>
      </c>
      <c r="AB100" s="44">
        <f>Z100*[1]SMOW!$AN$6</f>
        <v>-9.273477914036885</v>
      </c>
      <c r="AC100" s="44">
        <f>AA100*[1]SMOW!$AN$12</f>
        <v>-17.52595916914704</v>
      </c>
      <c r="AD100" s="44">
        <f t="shared" si="161"/>
        <v>-9.3167443046995544</v>
      </c>
      <c r="AE100" s="44">
        <f t="shared" si="162"/>
        <v>-17.68135713398156</v>
      </c>
      <c r="AF100" s="44">
        <f>(AD100-[1]SMOW!AN$14*AE100)</f>
        <v>1.9012262042709338E-2</v>
      </c>
      <c r="AG100" s="45">
        <f t="shared" si="120"/>
        <v>19.012262042709338</v>
      </c>
      <c r="AH100" s="2">
        <f>AVERAGE(AG98:AG100)</f>
        <v>12.408021811409617</v>
      </c>
      <c r="AI100">
        <f>STDEV(AG98:AG100)</f>
        <v>6.234027827676643</v>
      </c>
      <c r="AK100">
        <v>32</v>
      </c>
      <c r="AL100">
        <v>0</v>
      </c>
      <c r="AM100">
        <v>0</v>
      </c>
      <c r="AN100">
        <v>0</v>
      </c>
    </row>
    <row r="101" spans="1:40" customFormat="1" x14ac:dyDescent="0.25">
      <c r="A101">
        <v>5652</v>
      </c>
      <c r="B101" t="s">
        <v>169</v>
      </c>
      <c r="C101" t="s">
        <v>62</v>
      </c>
      <c r="D101" t="s">
        <v>149</v>
      </c>
      <c r="E101" t="s">
        <v>284</v>
      </c>
      <c r="F101">
        <v>-3.57578903224963</v>
      </c>
      <c r="G101">
        <v>-3.5821978319040801</v>
      </c>
      <c r="H101">
        <v>4.4259085412278404E-3</v>
      </c>
      <c r="I101">
        <v>-6.6767879540649702</v>
      </c>
      <c r="J101">
        <v>-6.6991775293634097</v>
      </c>
      <c r="K101">
        <v>2.3715712411846199E-3</v>
      </c>
      <c r="L101">
        <v>-4.5032096400200602E-2</v>
      </c>
      <c r="M101">
        <v>4.7276130841283799E-3</v>
      </c>
      <c r="N101">
        <v>-13.7343254798076</v>
      </c>
      <c r="O101">
        <v>4.3807864408857604E-3</v>
      </c>
      <c r="P101">
        <v>-26.440054840796801</v>
      </c>
      <c r="Q101">
        <v>2.3243862012978299E-3</v>
      </c>
      <c r="R101">
        <v>-37.236355035473899</v>
      </c>
      <c r="S101">
        <v>0.15077915078778201</v>
      </c>
      <c r="T101">
        <v>460.46836573485302</v>
      </c>
      <c r="U101">
        <v>0.21132091272231401</v>
      </c>
      <c r="V101" s="14">
        <v>45753.454525462963</v>
      </c>
      <c r="W101">
        <v>2.5</v>
      </c>
      <c r="X101">
        <v>8.6070197226391105E-3</v>
      </c>
      <c r="Y101">
        <v>1.2287276096147199E-2</v>
      </c>
      <c r="Z101" s="44">
        <f>((((N101/1000)+1)/(([1]SMOW!$Z$4/1000)+1))-1)*1000</f>
        <v>-3.4335882163668563</v>
      </c>
      <c r="AA101" s="44">
        <f>((((P101/1000)+1)/(([1]SMOW!$AA$4/1000)+1))-1)*1000</f>
        <v>-6.466617039618261</v>
      </c>
      <c r="AB101" s="44">
        <f>Z101*[1]SMOW!$AN$6</f>
        <v>-3.5400819351207007</v>
      </c>
      <c r="AC101" s="44">
        <f>AA101*[1]SMOW!$AN$12</f>
        <v>-6.6594483471203576</v>
      </c>
      <c r="AD101" s="44">
        <f t="shared" si="161"/>
        <v>-3.546362852864573</v>
      </c>
      <c r="AE101" s="44">
        <f t="shared" si="162"/>
        <v>-6.6817214125555227</v>
      </c>
      <c r="AF101" s="44">
        <f>(AD101-[1]SMOW!AN$14*AE101)</f>
        <v>-1.8413947035256673E-2</v>
      </c>
      <c r="AG101" s="45">
        <f t="shared" si="120"/>
        <v>-18.413947035256673</v>
      </c>
      <c r="AK101">
        <v>32</v>
      </c>
      <c r="AL101">
        <v>2</v>
      </c>
      <c r="AM101">
        <v>0</v>
      </c>
      <c r="AN101">
        <v>0</v>
      </c>
    </row>
    <row r="102" spans="1:40" customFormat="1" x14ac:dyDescent="0.25">
      <c r="A102">
        <v>5653</v>
      </c>
      <c r="B102" t="s">
        <v>169</v>
      </c>
      <c r="C102" t="s">
        <v>61</v>
      </c>
      <c r="D102" t="s">
        <v>66</v>
      </c>
      <c r="E102" t="s">
        <v>286</v>
      </c>
      <c r="F102">
        <v>-1.82937962924243</v>
      </c>
      <c r="G102">
        <v>-1.8310553060622701</v>
      </c>
      <c r="H102">
        <v>4.0331017237433603E-3</v>
      </c>
      <c r="I102">
        <v>-3.4195020438167401</v>
      </c>
      <c r="J102">
        <v>-3.42536194634441</v>
      </c>
      <c r="K102">
        <v>1.48102687122225E-3</v>
      </c>
      <c r="L102">
        <v>-2.2464198392420798E-2</v>
      </c>
      <c r="M102">
        <v>4.0596296418205302E-3</v>
      </c>
      <c r="N102">
        <v>-12.0057207059709</v>
      </c>
      <c r="O102">
        <v>3.9919842856012298E-3</v>
      </c>
      <c r="P102">
        <v>-23.247576246022501</v>
      </c>
      <c r="Q102">
        <v>1.45156019917928E-3</v>
      </c>
      <c r="R102">
        <v>-33.604670409003297</v>
      </c>
      <c r="S102">
        <v>0.14094568076531699</v>
      </c>
      <c r="T102">
        <v>446.02556416907601</v>
      </c>
      <c r="U102">
        <v>0.16817777896512101</v>
      </c>
      <c r="V102" s="14">
        <v>45753.533425925925</v>
      </c>
      <c r="W102">
        <v>2.5</v>
      </c>
      <c r="X102" s="66">
        <v>2.4685653210862701E-5</v>
      </c>
      <c r="Y102">
        <v>1.8727241781513101E-4</v>
      </c>
      <c r="Z102" s="44">
        <f>((((N102/1000)+1)/(([1]SMOW!$Z$4/1000)+1))-1)*1000</f>
        <v>-1.6869295813165541</v>
      </c>
      <c r="AA102" s="44">
        <f>((((P102/1000)+1)/(([1]SMOW!$AA$4/1000)+1))-1)*1000</f>
        <v>-3.2086419410473077</v>
      </c>
      <c r="AB102" s="44">
        <f>Z102*[1]SMOW!$AN$6</f>
        <v>-1.7392501838669536</v>
      </c>
      <c r="AC102" s="44">
        <f>AA102*[1]SMOW!$AN$12</f>
        <v>-3.3043220496740497</v>
      </c>
      <c r="AD102" s="44">
        <f t="shared" ref="AD102:AD103" si="163">LN((AB102/1000)+1)*1000</f>
        <v>-1.7407644354977088</v>
      </c>
      <c r="AE102" s="44">
        <f t="shared" ref="AE102:AE103" si="164">LN((AC102/1000)+1)*1000</f>
        <v>-3.3097933777894406</v>
      </c>
      <c r="AF102" s="44">
        <f>(AD102-[1]SMOW!AN$14*AE102)</f>
        <v>6.8064679751158597E-3</v>
      </c>
      <c r="AG102" s="45">
        <f t="shared" si="120"/>
        <v>6.8064679751158597</v>
      </c>
      <c r="AK102">
        <v>32</v>
      </c>
      <c r="AL102">
        <v>1</v>
      </c>
      <c r="AM102">
        <v>0</v>
      </c>
      <c r="AN102">
        <v>0</v>
      </c>
    </row>
    <row r="103" spans="1:40" customFormat="1" x14ac:dyDescent="0.25">
      <c r="A103">
        <v>5654</v>
      </c>
      <c r="B103" t="s">
        <v>169</v>
      </c>
      <c r="C103" t="s">
        <v>61</v>
      </c>
      <c r="D103" t="s">
        <v>66</v>
      </c>
      <c r="E103" t="s">
        <v>287</v>
      </c>
      <c r="F103">
        <v>-2.4045475646985199</v>
      </c>
      <c r="G103">
        <v>-2.4074435215154302</v>
      </c>
      <c r="H103">
        <v>4.4596761372108296E-3</v>
      </c>
      <c r="I103">
        <v>-4.5203806220127003</v>
      </c>
      <c r="J103">
        <v>-4.5306284940711903</v>
      </c>
      <c r="K103">
        <v>1.7054113522456599E-3</v>
      </c>
      <c r="L103">
        <v>-1.5271676645840501E-2</v>
      </c>
      <c r="M103">
        <v>4.6405608498364297E-3</v>
      </c>
      <c r="N103">
        <v>-12.5750248091641</v>
      </c>
      <c r="O103">
        <v>4.4142097765126403E-3</v>
      </c>
      <c r="P103">
        <v>-24.326551624044601</v>
      </c>
      <c r="Q103">
        <v>1.67148030211349E-3</v>
      </c>
      <c r="R103">
        <v>-34.124497430674801</v>
      </c>
      <c r="S103">
        <v>0.12626474190456899</v>
      </c>
      <c r="T103">
        <v>506.33203663976502</v>
      </c>
      <c r="U103">
        <v>0.13583981744232601</v>
      </c>
      <c r="V103" s="14">
        <v>45753.61273148148</v>
      </c>
      <c r="W103">
        <v>2.5</v>
      </c>
      <c r="X103">
        <v>2.0814906779152301E-3</v>
      </c>
      <c r="Y103">
        <v>8.9443577651675201E-4</v>
      </c>
      <c r="Z103" s="44">
        <f>((((N103/1000)+1)/(([1]SMOW!$Z$4/1000)+1))-1)*1000</f>
        <v>-2.2621795996331517</v>
      </c>
      <c r="AA103" s="44">
        <f>((((P103/1000)+1)/(([1]SMOW!$AA$4/1000)+1))-1)*1000</f>
        <v>-4.3097534471108201</v>
      </c>
      <c r="AB103" s="44">
        <f>Z103*[1]SMOW!$AN$6</f>
        <v>-2.3323417457244284</v>
      </c>
      <c r="AC103" s="44">
        <f>AA103*[1]SMOW!$AN$12</f>
        <v>-4.4382681538155033</v>
      </c>
      <c r="AD103" s="44">
        <f t="shared" si="163"/>
        <v>-2.3350658913170981</v>
      </c>
      <c r="AE103" s="44">
        <f t="shared" si="164"/>
        <v>-4.4481465052692331</v>
      </c>
      <c r="AF103" s="44">
        <f>(AD103-[1]SMOW!AN$14*AE103)</f>
        <v>1.3555463465057205E-2</v>
      </c>
      <c r="AG103" s="45">
        <f t="shared" si="120"/>
        <v>13.555463465057205</v>
      </c>
      <c r="AK103">
        <v>32</v>
      </c>
      <c r="AL103">
        <v>1</v>
      </c>
      <c r="AM103">
        <v>0</v>
      </c>
      <c r="AN103">
        <v>0</v>
      </c>
    </row>
    <row r="104" spans="1:40" customFormat="1" x14ac:dyDescent="0.25">
      <c r="A104">
        <v>5655</v>
      </c>
      <c r="B104" t="s">
        <v>169</v>
      </c>
      <c r="C104" t="s">
        <v>61</v>
      </c>
      <c r="D104" t="s">
        <v>66</v>
      </c>
      <c r="E104" t="s">
        <v>288</v>
      </c>
      <c r="F104">
        <v>-1.77803215020811</v>
      </c>
      <c r="G104">
        <v>-1.77961519245101</v>
      </c>
      <c r="H104">
        <v>4.8844591180778399E-3</v>
      </c>
      <c r="I104">
        <v>-3.3205246701906201</v>
      </c>
      <c r="J104">
        <v>-3.3260500043875201</v>
      </c>
      <c r="K104">
        <v>2.8350012675525801E-3</v>
      </c>
      <c r="L104">
        <v>-2.3460790134396298E-2</v>
      </c>
      <c r="M104">
        <v>4.55786500778108E-3</v>
      </c>
      <c r="N104">
        <v>-11.9548967140533</v>
      </c>
      <c r="O104">
        <v>4.8346620984629097E-3</v>
      </c>
      <c r="P104">
        <v>-23.150568137009301</v>
      </c>
      <c r="Q104">
        <v>2.7785957733543502E-3</v>
      </c>
      <c r="R104">
        <v>-33.490330417786097</v>
      </c>
      <c r="S104">
        <v>0.120333577126709</v>
      </c>
      <c r="T104">
        <v>546.00499656820296</v>
      </c>
      <c r="U104">
        <v>0.17059326961551499</v>
      </c>
      <c r="V104" s="14">
        <v>45754.46429398148</v>
      </c>
      <c r="W104">
        <v>2.5</v>
      </c>
      <c r="X104">
        <v>1.9745814283053002E-2</v>
      </c>
      <c r="Y104">
        <v>1.7281537824780799E-2</v>
      </c>
      <c r="Z104" s="44">
        <f>((((N104/1000)+1)/(([1]SMOW!$Z$4/1000)+1))-1)*1000</f>
        <v>-1.6355747744257743</v>
      </c>
      <c r="AA104" s="44">
        <f>((((P104/1000)+1)/(([1]SMOW!$AA$4/1000)+1))-1)*1000</f>
        <v>-3.109643625430869</v>
      </c>
      <c r="AB104" s="44">
        <f>Z104*[1]SMOW!$AN$6</f>
        <v>-1.6863025929796491</v>
      </c>
      <c r="AC104" s="44">
        <f>AA104*[1]SMOW!$AN$12</f>
        <v>-3.2023716534683531</v>
      </c>
      <c r="AD104" s="44">
        <f t="shared" ref="AD104" si="165">LN((AB104/1000)+1)*1000</f>
        <v>-1.6877260016207087</v>
      </c>
      <c r="AE104" s="44">
        <f t="shared" ref="AE104" si="166">LN((AC104/1000)+1)*1000</f>
        <v>-3.207510218901982</v>
      </c>
      <c r="AF104" s="44">
        <f>(AD104-[1]SMOW!AN$14*AE104)</f>
        <v>5.8393939595378086E-3</v>
      </c>
      <c r="AG104" s="45">
        <f t="shared" si="120"/>
        <v>5.8393939595378086</v>
      </c>
      <c r="AH104" s="2">
        <f>AVERAGE(AG102:AG104)</f>
        <v>8.7337751332369589</v>
      </c>
      <c r="AI104">
        <f>STDEV(AG102:AG104)</f>
        <v>4.2036075952460399</v>
      </c>
      <c r="AK104">
        <v>32</v>
      </c>
      <c r="AL104">
        <v>0</v>
      </c>
      <c r="AM104">
        <v>0</v>
      </c>
      <c r="AN104">
        <v>0</v>
      </c>
    </row>
    <row r="105" spans="1:40" customFormat="1" x14ac:dyDescent="0.25">
      <c r="A105">
        <v>5657</v>
      </c>
      <c r="B105" t="s">
        <v>169</v>
      </c>
      <c r="C105" t="s">
        <v>62</v>
      </c>
      <c r="D105" t="s">
        <v>289</v>
      </c>
      <c r="E105" t="s">
        <v>290</v>
      </c>
      <c r="F105">
        <v>-0.83049923086381805</v>
      </c>
      <c r="G105">
        <v>-0.83084461244542296</v>
      </c>
      <c r="H105">
        <v>4.0855986508351403E-3</v>
      </c>
      <c r="I105">
        <v>-1.5026043258567401</v>
      </c>
      <c r="J105">
        <v>-1.50373440881052</v>
      </c>
      <c r="K105">
        <v>1.44657310828044E-3</v>
      </c>
      <c r="L105">
        <v>-3.6872844593469803E-2</v>
      </c>
      <c r="M105">
        <v>4.1352663130733601E-3</v>
      </c>
      <c r="N105">
        <v>-11.017023884849801</v>
      </c>
      <c r="O105">
        <v>4.0439460069622802E-3</v>
      </c>
      <c r="P105">
        <v>-21.368817333976999</v>
      </c>
      <c r="Q105">
        <v>1.41779193205898E-3</v>
      </c>
      <c r="R105">
        <v>-30.936933561715598</v>
      </c>
      <c r="S105">
        <v>0.14145558983980999</v>
      </c>
      <c r="T105">
        <v>517.95980718227099</v>
      </c>
      <c r="U105">
        <v>9.8097078378446306E-2</v>
      </c>
      <c r="V105" s="14">
        <v>45754.540960648148</v>
      </c>
      <c r="W105">
        <v>2.5</v>
      </c>
      <c r="X105">
        <v>9.5189845742861601E-2</v>
      </c>
      <c r="Y105">
        <v>8.8605695148109301E-2</v>
      </c>
      <c r="Z105" s="44">
        <f>((((N105/1000)+1)/(([1]SMOW!$Z$4/1000)+1))-1)*1000</f>
        <v>-0.68790663159667975</v>
      </c>
      <c r="AA105" s="44">
        <f>((((P105/1000)+1)/(([1]SMOW!$AA$4/1000)+1))-1)*1000</f>
        <v>-1.2913386389417081</v>
      </c>
      <c r="AB105" s="44">
        <f>Z105*[1]SMOW!$AN$6</f>
        <v>-0.70924225215972925</v>
      </c>
      <c r="AC105" s="44">
        <f>AA105*[1]SMOW!$AN$12</f>
        <v>-1.3298457156171202</v>
      </c>
      <c r="AD105" s="44">
        <f t="shared" ref="AD105:AD106" si="167">LN((AB105/1000)+1)*1000</f>
        <v>-0.70949388343124842</v>
      </c>
      <c r="AE105" s="44">
        <f t="shared" ref="AE105:AE106" si="168">LN((AC105/1000)+1)*1000</f>
        <v>-1.3307307451529629</v>
      </c>
      <c r="AF105" s="44">
        <f>(AD105-[1]SMOW!AN$14*AE105)</f>
        <v>-6.8680499904839598E-3</v>
      </c>
      <c r="AG105" s="45">
        <f t="shared" si="120"/>
        <v>-6.8680499904839598</v>
      </c>
      <c r="AK105">
        <v>32</v>
      </c>
      <c r="AL105">
        <v>1</v>
      </c>
      <c r="AM105">
        <v>0</v>
      </c>
      <c r="AN105">
        <v>0</v>
      </c>
    </row>
    <row r="106" spans="1:40" customFormat="1" x14ac:dyDescent="0.25">
      <c r="A106">
        <v>5658</v>
      </c>
      <c r="B106" t="s">
        <v>169</v>
      </c>
      <c r="C106" t="s">
        <v>62</v>
      </c>
      <c r="D106" t="s">
        <v>289</v>
      </c>
      <c r="E106" t="s">
        <v>291</v>
      </c>
      <c r="F106">
        <v>-0.965496429514207</v>
      </c>
      <c r="G106">
        <v>-0.96596317152773503</v>
      </c>
      <c r="H106">
        <v>4.2331934063711499E-3</v>
      </c>
      <c r="I106">
        <v>-1.75949279618837</v>
      </c>
      <c r="J106">
        <v>-1.7610425537065799</v>
      </c>
      <c r="K106">
        <v>1.2783886213603699E-3</v>
      </c>
      <c r="L106">
        <v>-3.6132703170660599E-2</v>
      </c>
      <c r="M106">
        <v>4.45878111720816E-3</v>
      </c>
      <c r="N106">
        <v>-11.1506447881958</v>
      </c>
      <c r="O106">
        <v>4.1900360352076296E-3</v>
      </c>
      <c r="P106">
        <v>-21.620594723305299</v>
      </c>
      <c r="Q106">
        <v>1.2529536620222901E-3</v>
      </c>
      <c r="R106">
        <v>-31.402658157546199</v>
      </c>
      <c r="S106">
        <v>0.128280314857213</v>
      </c>
      <c r="T106">
        <v>560.75645882071694</v>
      </c>
      <c r="U106">
        <v>0.117829904006341</v>
      </c>
      <c r="V106" s="14">
        <v>45754.617777777778</v>
      </c>
      <c r="W106">
        <v>2.5</v>
      </c>
      <c r="X106">
        <v>0.153957029676107</v>
      </c>
      <c r="Y106">
        <v>0.14274128360704</v>
      </c>
      <c r="Z106" s="44">
        <f>((((N106/1000)+1)/(([1]SMOW!$Z$4/1000)+1))-1)*1000</f>
        <v>-0.82292309584863776</v>
      </c>
      <c r="AA106" s="44">
        <f>((((P106/1000)+1)/(([1]SMOW!$AA$4/1000)+1))-1)*1000</f>
        <v>-1.5482814626640584</v>
      </c>
      <c r="AB106" s="44">
        <f>Z106*[1]SMOW!$AN$6</f>
        <v>-0.84844629059505872</v>
      </c>
      <c r="AC106" s="44">
        <f>AA106*[1]SMOW!$AN$12</f>
        <v>-1.5944504466935183</v>
      </c>
      <c r="AD106" s="44">
        <f t="shared" si="167"/>
        <v>-0.84880642486658553</v>
      </c>
      <c r="AE106" s="44">
        <f t="shared" si="168"/>
        <v>-1.5957229356005123</v>
      </c>
      <c r="AF106" s="44">
        <f>(AD106-[1]SMOW!AN$14*AE106)</f>
        <v>-6.2647148695149646E-3</v>
      </c>
      <c r="AG106" s="45">
        <f t="shared" si="120"/>
        <v>-6.2647148695149646</v>
      </c>
      <c r="AK106">
        <v>32</v>
      </c>
      <c r="AL106">
        <v>0</v>
      </c>
      <c r="AM106">
        <v>0</v>
      </c>
      <c r="AN106">
        <v>0</v>
      </c>
    </row>
    <row r="107" spans="1:40" customFormat="1" x14ac:dyDescent="0.25">
      <c r="A107">
        <v>5659</v>
      </c>
      <c r="B107" t="s">
        <v>169</v>
      </c>
      <c r="C107" t="s">
        <v>62</v>
      </c>
      <c r="D107" t="s">
        <v>289</v>
      </c>
      <c r="E107" t="s">
        <v>292</v>
      </c>
      <c r="F107">
        <v>-1.02359405832874</v>
      </c>
      <c r="G107">
        <v>-1.0241186572057599</v>
      </c>
      <c r="H107">
        <v>4.3439335090490897E-3</v>
      </c>
      <c r="I107">
        <v>-1.8972661814135201</v>
      </c>
      <c r="J107">
        <v>-1.8990683095009999</v>
      </c>
      <c r="K107">
        <v>1.40941840965432E-3</v>
      </c>
      <c r="L107">
        <v>-2.14105897892275E-2</v>
      </c>
      <c r="M107">
        <v>4.3326330132238897E-3</v>
      </c>
      <c r="N107">
        <v>-11.2081501121733</v>
      </c>
      <c r="O107">
        <v>4.2996471434715898E-3</v>
      </c>
      <c r="P107">
        <v>-21.755626954242398</v>
      </c>
      <c r="Q107">
        <v>1.38137646736683E-3</v>
      </c>
      <c r="R107">
        <v>-31.317827865707201</v>
      </c>
      <c r="S107">
        <v>0.14314435644839099</v>
      </c>
      <c r="T107">
        <v>543.285781555119</v>
      </c>
      <c r="U107">
        <v>0.102425858151802</v>
      </c>
      <c r="V107" s="14">
        <v>45754.694467592592</v>
      </c>
      <c r="W107">
        <v>2.5</v>
      </c>
      <c r="X107">
        <v>3.6142719012748098E-2</v>
      </c>
      <c r="Y107">
        <v>2.9253011258893399E-2</v>
      </c>
      <c r="Z107" s="44">
        <f>((((N107/1000)+1)/(([1]SMOW!$Z$4/1000)+1))-1)*1000</f>
        <v>-0.8810290158408618</v>
      </c>
      <c r="AA107" s="44">
        <f>((((P107/1000)+1)/(([1]SMOW!$AA$4/1000)+1))-1)*1000</f>
        <v>-1.6860839984799147</v>
      </c>
      <c r="AB107" s="44">
        <f>Z107*[1]SMOW!$AN$6</f>
        <v>-0.90835438228396137</v>
      </c>
      <c r="AC107" s="44">
        <f>AA107*[1]SMOW!$AN$12</f>
        <v>-1.7363621856670191</v>
      </c>
      <c r="AD107" s="44">
        <f t="shared" ref="AD107:AD108" si="169">LN((AB107/1000)+1)*1000</f>
        <v>-0.90876718612627427</v>
      </c>
      <c r="AE107" s="44">
        <f t="shared" ref="AE107:AE108" si="170">LN((AC107/1000)+1)*1000</f>
        <v>-1.7378714097796917</v>
      </c>
      <c r="AF107" s="44">
        <f>(AD107-[1]SMOW!AN$14*AE107)</f>
        <v>8.8289182374029496E-3</v>
      </c>
      <c r="AG107" s="45">
        <f t="shared" si="120"/>
        <v>8.8289182374029487</v>
      </c>
      <c r="AH107" s="2">
        <f>AVERAGE(AG105:AG107)</f>
        <v>-1.4346155408653256</v>
      </c>
      <c r="AI107">
        <f>STDEV(AG105:AG107)</f>
        <v>8.8935986827767888</v>
      </c>
      <c r="AJ107" t="s">
        <v>225</v>
      </c>
      <c r="AK107">
        <v>32</v>
      </c>
      <c r="AL107">
        <v>0</v>
      </c>
      <c r="AM107">
        <v>0</v>
      </c>
      <c r="AN107">
        <v>0</v>
      </c>
    </row>
    <row r="108" spans="1:40" customFormat="1" x14ac:dyDescent="0.25">
      <c r="A108">
        <v>5660</v>
      </c>
      <c r="B108" t="s">
        <v>169</v>
      </c>
      <c r="C108" t="s">
        <v>62</v>
      </c>
      <c r="D108" t="s">
        <v>149</v>
      </c>
      <c r="E108" t="s">
        <v>293</v>
      </c>
      <c r="F108">
        <v>-4.5507512773576302</v>
      </c>
      <c r="G108">
        <v>-4.5611377598454697</v>
      </c>
      <c r="H108">
        <v>3.8516656654024799E-3</v>
      </c>
      <c r="I108">
        <v>-8.5264807443644504</v>
      </c>
      <c r="J108">
        <v>-8.5630393587154199</v>
      </c>
      <c r="K108">
        <v>3.3261061650032E-3</v>
      </c>
      <c r="L108">
        <v>-3.9852978443731299E-2</v>
      </c>
      <c r="M108">
        <v>3.2768553316291599E-3</v>
      </c>
      <c r="N108">
        <v>-14.6993479930294</v>
      </c>
      <c r="O108">
        <v>3.8123979663485801E-3</v>
      </c>
      <c r="P108">
        <v>-28.252945941747001</v>
      </c>
      <c r="Q108">
        <v>3.2599295942404198E-3</v>
      </c>
      <c r="R108">
        <v>-40.183978058666597</v>
      </c>
      <c r="S108">
        <v>0.14662798940809901</v>
      </c>
      <c r="T108">
        <v>470.17812484574</v>
      </c>
      <c r="U108">
        <v>0.13845379595248899</v>
      </c>
      <c r="V108" s="14">
        <v>45754.771226851852</v>
      </c>
      <c r="W108">
        <v>2.5</v>
      </c>
      <c r="X108">
        <v>2.89059781919416E-2</v>
      </c>
      <c r="Y108">
        <v>2.6150420729938201E-2</v>
      </c>
      <c r="Z108" s="44">
        <f>((((N108/1000)+1)/(([1]SMOW!$Z$4/1000)+1))-1)*1000</f>
        <v>-4.4086895994295272</v>
      </c>
      <c r="AA108" s="44">
        <f>((((P108/1000)+1)/(([1]SMOW!$AA$4/1000)+1))-1)*1000</f>
        <v>-8.3167011946019276</v>
      </c>
      <c r="AB108" s="44">
        <f>Z108*[1]SMOW!$AN$6</f>
        <v>-4.5454263659517018</v>
      </c>
      <c r="AC108" s="44">
        <f>AA108*[1]SMOW!$AN$12</f>
        <v>-8.5647010924826912</v>
      </c>
      <c r="AD108" s="44">
        <f t="shared" si="169"/>
        <v>-4.5557882276847197</v>
      </c>
      <c r="AE108" s="44">
        <f t="shared" si="170"/>
        <v>-8.6015889180344178</v>
      </c>
      <c r="AF108" s="44">
        <f>(AD108-[1]SMOW!AN$14*AE108)</f>
        <v>-1.4149278962547029E-2</v>
      </c>
      <c r="AG108" s="45">
        <f t="shared" si="120"/>
        <v>-14.149278962547029</v>
      </c>
      <c r="AK108">
        <v>32</v>
      </c>
      <c r="AL108">
        <v>3</v>
      </c>
      <c r="AM108">
        <v>0</v>
      </c>
      <c r="AN108">
        <v>0</v>
      </c>
    </row>
    <row r="109" spans="1:40" customFormat="1" x14ac:dyDescent="0.25">
      <c r="A109">
        <v>5661</v>
      </c>
      <c r="B109" t="s">
        <v>169</v>
      </c>
      <c r="C109" t="s">
        <v>62</v>
      </c>
      <c r="D109" t="s">
        <v>158</v>
      </c>
      <c r="E109" t="s">
        <v>294</v>
      </c>
      <c r="F109">
        <v>-4.5568064819115603</v>
      </c>
      <c r="G109">
        <v>-4.5672207580091797</v>
      </c>
      <c r="H109">
        <v>4.4251055550508199E-3</v>
      </c>
      <c r="I109">
        <v>-8.5984996573974097</v>
      </c>
      <c r="J109">
        <v>-8.6356801174454993</v>
      </c>
      <c r="K109">
        <v>1.9842373121553699E-3</v>
      </c>
      <c r="L109">
        <v>-7.5816559979538E-3</v>
      </c>
      <c r="M109">
        <v>4.1210059438816001E-3</v>
      </c>
      <c r="N109">
        <v>-14.7053414648238</v>
      </c>
      <c r="O109">
        <v>4.3799916411476E-3</v>
      </c>
      <c r="P109">
        <v>-28.323531958637101</v>
      </c>
      <c r="Q109">
        <v>1.9447587103350701E-3</v>
      </c>
      <c r="R109">
        <v>-40.342505194797198</v>
      </c>
      <c r="S109">
        <v>0.108324344721188</v>
      </c>
      <c r="T109">
        <v>410.81324316500002</v>
      </c>
      <c r="U109">
        <v>0.21899474313212799</v>
      </c>
      <c r="V109" s="14">
        <v>45755.453958333332</v>
      </c>
      <c r="W109">
        <v>2.5</v>
      </c>
      <c r="X109">
        <v>3.6624020511703001E-4</v>
      </c>
      <c r="Y109" s="66">
        <v>7.6810501104351798E-6</v>
      </c>
      <c r="Z109" s="44">
        <f>((((N109/1000)+1)/(([1]SMOW!$Z$4/1000)+1))-1)*1000</f>
        <v>-4.4147456681284947</v>
      </c>
      <c r="AA109" s="44">
        <f>((((P109/1000)+1)/(([1]SMOW!$AA$4/1000)+1))-1)*1000</f>
        <v>-8.3887353456567624</v>
      </c>
      <c r="AB109" s="44">
        <f>Z109*[1]SMOW!$AN$6</f>
        <v>-4.5516702653502588</v>
      </c>
      <c r="AC109" s="44">
        <f>AA109*[1]SMOW!$AN$12</f>
        <v>-8.6388832661353714</v>
      </c>
      <c r="AD109" s="44">
        <f t="shared" ref="AD109:AD111" si="171">LN((AB109/1000)+1)*1000</f>
        <v>-4.5620606575335927</v>
      </c>
      <c r="AE109" s="44">
        <f t="shared" ref="AE109:AE111" si="172">LN((AC109/1000)+1)*1000</f>
        <v>-8.6764147277869057</v>
      </c>
      <c r="AF109" s="44">
        <f>(AD109-[1]SMOW!AN$14*AE109)</f>
        <v>1.9086318737893571E-2</v>
      </c>
      <c r="AG109" s="45">
        <f t="shared" si="120"/>
        <v>19.086318737893571</v>
      </c>
      <c r="AK109">
        <v>32</v>
      </c>
      <c r="AL109">
        <v>2</v>
      </c>
      <c r="AM109">
        <v>0</v>
      </c>
      <c r="AN109">
        <v>0</v>
      </c>
    </row>
    <row r="110" spans="1:40" customFormat="1" x14ac:dyDescent="0.25">
      <c r="A110">
        <v>5662</v>
      </c>
      <c r="B110" t="s">
        <v>169</v>
      </c>
      <c r="C110" t="s">
        <v>62</v>
      </c>
      <c r="D110" t="s">
        <v>158</v>
      </c>
      <c r="E110" t="s">
        <v>295</v>
      </c>
      <c r="F110">
        <v>-4.26971341545224</v>
      </c>
      <c r="G110">
        <v>-4.2788550911732903</v>
      </c>
      <c r="H110">
        <v>4.6197688065526101E-3</v>
      </c>
      <c r="I110">
        <v>-8.0273929234760697</v>
      </c>
      <c r="J110">
        <v>-8.0597859689102993</v>
      </c>
      <c r="K110">
        <v>1.6844494095709099E-3</v>
      </c>
      <c r="L110">
        <v>-2.3288099588653001E-2</v>
      </c>
      <c r="M110">
        <v>4.9925672440774898E-3</v>
      </c>
      <c r="N110">
        <v>-14.421175309761701</v>
      </c>
      <c r="O110">
        <v>4.5726703024380399E-3</v>
      </c>
      <c r="P110">
        <v>-27.763788026537298</v>
      </c>
      <c r="Q110">
        <v>1.65093542053353E-3</v>
      </c>
      <c r="R110">
        <v>-39.241124560625899</v>
      </c>
      <c r="S110">
        <v>0.13937334471757101</v>
      </c>
      <c r="T110">
        <v>419.63142888060798</v>
      </c>
      <c r="U110">
        <v>0.106834540894077</v>
      </c>
      <c r="V110" s="14">
        <v>45755.531307870369</v>
      </c>
      <c r="W110">
        <v>2.5</v>
      </c>
      <c r="X110">
        <v>8.9348673425374194E-3</v>
      </c>
      <c r="Y110">
        <v>6.5963360205340401E-3</v>
      </c>
      <c r="Z110" s="44">
        <f>((((N110/1000)+1)/(([1]SMOW!$Z$4/1000)+1))-1)*1000</f>
        <v>-4.1276116302959576</v>
      </c>
      <c r="AA110" s="44">
        <f>((((P110/1000)+1)/(([1]SMOW!$AA$4/1000)+1))-1)*1000</f>
        <v>-7.8175077749089716</v>
      </c>
      <c r="AB110" s="44">
        <f>Z110*[1]SMOW!$AN$6</f>
        <v>-4.2556306833631146</v>
      </c>
      <c r="AC110" s="44">
        <f>AA110*[1]SMOW!$AN$12</f>
        <v>-8.0506219730140884</v>
      </c>
      <c r="AD110" s="44">
        <f t="shared" si="171"/>
        <v>-4.2647116522771089</v>
      </c>
      <c r="AE110" s="44">
        <f t="shared" si="172"/>
        <v>-8.0832032140819141</v>
      </c>
      <c r="AF110" s="44">
        <f>(AD110-[1]SMOW!AN$14*AE110)</f>
        <v>3.2196447581416265E-3</v>
      </c>
      <c r="AG110" s="45">
        <f t="shared" si="120"/>
        <v>3.2196447581416265</v>
      </c>
      <c r="AK110">
        <v>32</v>
      </c>
      <c r="AL110">
        <v>1</v>
      </c>
      <c r="AM110">
        <v>0</v>
      </c>
      <c r="AN110">
        <v>0</v>
      </c>
    </row>
    <row r="111" spans="1:40" customFormat="1" x14ac:dyDescent="0.25">
      <c r="A111">
        <v>5663</v>
      </c>
      <c r="B111" t="s">
        <v>169</v>
      </c>
      <c r="C111" t="s">
        <v>62</v>
      </c>
      <c r="D111" t="s">
        <v>158</v>
      </c>
      <c r="E111" t="s">
        <v>296</v>
      </c>
      <c r="F111">
        <v>-3.9207783517196799</v>
      </c>
      <c r="G111">
        <v>-3.9284849635532999</v>
      </c>
      <c r="H111">
        <v>3.2719065075619501E-3</v>
      </c>
      <c r="I111">
        <v>-7.3588474041249796</v>
      </c>
      <c r="J111">
        <v>-7.38605734050069</v>
      </c>
      <c r="K111">
        <v>1.55232026651508E-3</v>
      </c>
      <c r="L111">
        <v>-2.86466877689351E-2</v>
      </c>
      <c r="M111">
        <v>3.23943684756792E-3</v>
      </c>
      <c r="N111">
        <v>-14.0757976360682</v>
      </c>
      <c r="O111">
        <v>3.23854944824518E-3</v>
      </c>
      <c r="P111">
        <v>-27.108543961702399</v>
      </c>
      <c r="Q111">
        <v>1.5214351333092001E-3</v>
      </c>
      <c r="R111">
        <v>-38.514003922929902</v>
      </c>
      <c r="S111">
        <v>0.10208013803935601</v>
      </c>
      <c r="T111">
        <v>568.73949127608705</v>
      </c>
      <c r="U111">
        <v>0.13785102541578501</v>
      </c>
      <c r="V111" s="14">
        <v>45755.607939814814</v>
      </c>
      <c r="W111">
        <v>2.5</v>
      </c>
      <c r="X111">
        <v>4.6117399132835399E-2</v>
      </c>
      <c r="Y111">
        <v>4.0073571109966302E-2</v>
      </c>
      <c r="Z111" s="44">
        <f>((((N111/1000)+1)/(([1]SMOW!$Z$4/1000)+1))-1)*1000</f>
        <v>-3.7786267696494624</v>
      </c>
      <c r="AA111" s="44">
        <f>((((P111/1000)+1)/(([1]SMOW!$AA$4/1000)+1))-1)*1000</f>
        <v>-7.1488208022811861</v>
      </c>
      <c r="AB111" s="44">
        <f>Z111*[1]SMOW!$AN$6</f>
        <v>-3.8958219576352202</v>
      </c>
      <c r="AC111" s="44">
        <f>AA111*[1]SMOW!$AN$12</f>
        <v>-7.3619950870666422</v>
      </c>
      <c r="AD111" s="44">
        <f t="shared" si="171"/>
        <v>-3.9034304392867507</v>
      </c>
      <c r="AE111" s="44">
        <f t="shared" si="172"/>
        <v>-7.3892283158194445</v>
      </c>
      <c r="AF111" s="44">
        <f>(AD111-[1]SMOW!AN$14*AE111)</f>
        <v>-1.9178885340838114E-3</v>
      </c>
      <c r="AG111" s="45">
        <f t="shared" si="120"/>
        <v>-1.9178885340838114</v>
      </c>
      <c r="AK111">
        <v>32</v>
      </c>
      <c r="AL111">
        <v>0</v>
      </c>
      <c r="AM111">
        <v>0</v>
      </c>
      <c r="AN111">
        <v>0</v>
      </c>
    </row>
    <row r="112" spans="1:40" customFormat="1" x14ac:dyDescent="0.25">
      <c r="A112">
        <v>5664</v>
      </c>
      <c r="B112" t="s">
        <v>169</v>
      </c>
      <c r="C112" t="s">
        <v>61</v>
      </c>
      <c r="D112" t="s">
        <v>22</v>
      </c>
      <c r="E112" t="s">
        <v>298</v>
      </c>
      <c r="F112">
        <v>-0.58612005680932799</v>
      </c>
      <c r="G112">
        <v>-0.58629223604879199</v>
      </c>
      <c r="H112">
        <v>4.1960083949380998E-3</v>
      </c>
      <c r="I112">
        <v>-1.0358819332035001</v>
      </c>
      <c r="J112">
        <v>-1.03641888799038</v>
      </c>
      <c r="K112">
        <v>1.72716234015698E-3</v>
      </c>
      <c r="L112">
        <v>-3.9063063189869199E-2</v>
      </c>
      <c r="M112">
        <v>4.17612070181157E-3</v>
      </c>
      <c r="N112">
        <v>-10.775136154418799</v>
      </c>
      <c r="O112">
        <v>4.1532301246534203E-3</v>
      </c>
      <c r="P112">
        <v>-20.911380900914899</v>
      </c>
      <c r="Q112">
        <v>1.6927985299969501E-3</v>
      </c>
      <c r="R112">
        <v>-30.209029467993499</v>
      </c>
      <c r="S112">
        <v>0.14670175351613299</v>
      </c>
      <c r="T112">
        <v>435.683806183846</v>
      </c>
      <c r="U112">
        <v>0.12863689620503299</v>
      </c>
      <c r="V112" s="14">
        <v>45755.74491898148</v>
      </c>
      <c r="W112">
        <v>2.5</v>
      </c>
      <c r="X112">
        <v>7.0143599925875603E-3</v>
      </c>
      <c r="Y112">
        <v>9.1833803635502902E-3</v>
      </c>
      <c r="Z112" s="44">
        <f>((((N112/1000)+1)/(([1]SMOW!$Z$4/1000)+1))-1)*1000</f>
        <v>-0.44349258191644925</v>
      </c>
      <c r="AA112" s="44">
        <f>((((P112/1000)+1)/(([1]SMOW!$AA$4/1000)+1))-1)*1000</f>
        <v>-0.82451749547818309</v>
      </c>
      <c r="AB112" s="44">
        <f>Z112*[1]SMOW!$AN$6</f>
        <v>-0.45724763095316823</v>
      </c>
      <c r="AC112" s="44">
        <f>AA112*[1]SMOW!$AN$12</f>
        <v>-0.84910419757254396</v>
      </c>
      <c r="AD112" s="44">
        <f t="shared" ref="AD112" si="173">LN((AB112/1000)+1)*1000</f>
        <v>-0.45735220052846515</v>
      </c>
      <c r="AE112" s="44">
        <f t="shared" ref="AE112" si="174">LN((AC112/1000)+1)*1000</f>
        <v>-0.84946489073356513</v>
      </c>
      <c r="AF112" s="44">
        <f>(AD112-[1]SMOW!AN$14*AE112)</f>
        <v>-8.8347382211427239E-3</v>
      </c>
      <c r="AG112" s="45">
        <f t="shared" si="120"/>
        <v>-8.8347382211427234</v>
      </c>
      <c r="AK112">
        <v>32</v>
      </c>
      <c r="AL112">
        <v>0</v>
      </c>
      <c r="AM112">
        <v>0</v>
      </c>
      <c r="AN112">
        <v>0</v>
      </c>
    </row>
    <row r="113" spans="1:40" customFormat="1" x14ac:dyDescent="0.25">
      <c r="A113">
        <v>5665</v>
      </c>
      <c r="B113" t="s">
        <v>169</v>
      </c>
      <c r="C113" t="s">
        <v>61</v>
      </c>
      <c r="D113" t="s">
        <v>22</v>
      </c>
      <c r="E113" t="s">
        <v>300</v>
      </c>
      <c r="F113">
        <v>-0.49495810703155402</v>
      </c>
      <c r="G113">
        <v>-0.49508100047374998</v>
      </c>
      <c r="H113">
        <v>4.3019685890129103E-3</v>
      </c>
      <c r="I113">
        <v>-0.86843676495476096</v>
      </c>
      <c r="J113">
        <v>-0.86881416692483404</v>
      </c>
      <c r="K113">
        <v>2.1737305267211602E-3</v>
      </c>
      <c r="L113">
        <v>-3.6347120337437998E-2</v>
      </c>
      <c r="M113">
        <v>3.9648815487262996E-3</v>
      </c>
      <c r="N113">
        <v>-10.684903599951999</v>
      </c>
      <c r="O113">
        <v>4.2581100554400699E-3</v>
      </c>
      <c r="P113">
        <v>-20.747267239983099</v>
      </c>
      <c r="Q113">
        <v>2.1304817472525398E-3</v>
      </c>
      <c r="R113">
        <v>-30.209218970963601</v>
      </c>
      <c r="S113">
        <v>0.14553739986006201</v>
      </c>
      <c r="T113">
        <v>506.22261297509698</v>
      </c>
      <c r="U113">
        <v>0.21161186957595299</v>
      </c>
      <c r="V113" s="14">
        <v>45756.450601851851</v>
      </c>
      <c r="W113">
        <v>2.5</v>
      </c>
      <c r="X113">
        <v>5.4831775790351702E-3</v>
      </c>
      <c r="Y113">
        <v>3.7399176445220002E-3</v>
      </c>
      <c r="Z113" s="44">
        <f>((((N113/1000)+1)/(([1]SMOW!$Z$4/1000)+1))-1)*1000</f>
        <v>-0.35231762231457964</v>
      </c>
      <c r="AA113" s="44">
        <f>((((P113/1000)+1)/(([1]SMOW!$AA$4/1000)+1))-1)*1000</f>
        <v>-0.65703689857576908</v>
      </c>
      <c r="AB113" s="44">
        <f>Z113*[1]SMOW!$AN$6</f>
        <v>-0.36324485395055378</v>
      </c>
      <c r="AC113" s="44">
        <f>AA113*[1]SMOW!$AN$12</f>
        <v>-0.67662941247496344</v>
      </c>
      <c r="AD113" s="44">
        <f t="shared" ref="AD113" si="175">LN((AB113/1000)+1)*1000</f>
        <v>-0.36331084334321118</v>
      </c>
      <c r="AE113" s="44">
        <f t="shared" ref="AE113" si="176">LN((AC113/1000)+1)*1000</f>
        <v>-0.67685842946808983</v>
      </c>
      <c r="AF113" s="44">
        <f>(AD113-[1]SMOW!AN$14*AE113)</f>
        <v>-5.9295925840597286E-3</v>
      </c>
      <c r="AG113" s="45">
        <f>AF113*1000</f>
        <v>-5.9295925840597281</v>
      </c>
      <c r="AK113">
        <v>32</v>
      </c>
      <c r="AL113">
        <v>1</v>
      </c>
      <c r="AM113">
        <v>0</v>
      </c>
      <c r="AN113">
        <v>0</v>
      </c>
    </row>
    <row r="114" spans="1:40" customFormat="1" x14ac:dyDescent="0.25">
      <c r="A114">
        <v>5666</v>
      </c>
      <c r="B114" t="s">
        <v>169</v>
      </c>
      <c r="C114" t="s">
        <v>61</v>
      </c>
      <c r="D114" t="s">
        <v>22</v>
      </c>
      <c r="E114" t="s">
        <v>301</v>
      </c>
      <c r="F114">
        <v>-1.0681314718441599</v>
      </c>
      <c r="G114">
        <v>-1.0687025760755799</v>
      </c>
      <c r="H114">
        <v>3.5427717205172302E-3</v>
      </c>
      <c r="I114">
        <v>-1.9594412625814299</v>
      </c>
      <c r="J114">
        <v>-1.96136354034954</v>
      </c>
      <c r="K114">
        <v>1.7702186703596101E-3</v>
      </c>
      <c r="L114">
        <v>-3.31026267710227E-2</v>
      </c>
      <c r="M114">
        <v>3.6749538044082899E-3</v>
      </c>
      <c r="N114">
        <v>-11.252233467132699</v>
      </c>
      <c r="O114">
        <v>3.50665319263284E-3</v>
      </c>
      <c r="P114">
        <v>-21.816564993219099</v>
      </c>
      <c r="Q114">
        <v>1.73499820676221E-3</v>
      </c>
      <c r="R114">
        <v>-31.270657136605301</v>
      </c>
      <c r="S114">
        <v>0.15688497687934699</v>
      </c>
      <c r="T114">
        <v>575.31172437358498</v>
      </c>
      <c r="U114">
        <v>0.23892668035166101</v>
      </c>
      <c r="V114" s="14">
        <v>45756.529907407406</v>
      </c>
      <c r="W114">
        <v>2.5</v>
      </c>
      <c r="X114">
        <v>4.9150755864674801E-2</v>
      </c>
      <c r="Y114">
        <v>4.5055019887632997E-2</v>
      </c>
      <c r="Z114" s="44">
        <f>((((N114/1000)+1)/(([1]SMOW!$Z$4/1000)+1))-1)*1000</f>
        <v>-0.92557278534044496</v>
      </c>
      <c r="AA114" s="44">
        <f>((((P114/1000)+1)/(([1]SMOW!$AA$4/1000)+1))-1)*1000</f>
        <v>-1.7482722348762803</v>
      </c>
      <c r="AB114" s="44">
        <f>Z114*[1]SMOW!$AN$6</f>
        <v>-0.95427968951096132</v>
      </c>
      <c r="AC114" s="44">
        <f>AA114*[1]SMOW!$AN$12</f>
        <v>-1.80040484437757</v>
      </c>
      <c r="AD114" s="44">
        <f t="shared" ref="AD114:AD115" si="177">LN((AB114/1000)+1)*1000</f>
        <v>-0.95473530425290443</v>
      </c>
      <c r="AE114" s="44">
        <f t="shared" ref="AE114:AE115" si="178">LN((AC114/1000)+1)*1000</f>
        <v>-1.8020275211219721</v>
      </c>
      <c r="AF114" s="44">
        <f>(AD114-[1]SMOW!AN$14*AE114)</f>
        <v>-3.2647731005031044E-3</v>
      </c>
      <c r="AG114" s="45">
        <f t="shared" ref="AG114:AG133" si="179">AF114*1000</f>
        <v>-3.2647731005031044</v>
      </c>
      <c r="AK114">
        <v>32</v>
      </c>
      <c r="AL114">
        <v>0</v>
      </c>
      <c r="AM114">
        <v>0</v>
      </c>
      <c r="AN114">
        <v>0</v>
      </c>
    </row>
    <row r="115" spans="1:40" customFormat="1" x14ac:dyDescent="0.25">
      <c r="A115">
        <v>5667</v>
      </c>
      <c r="B115" t="s">
        <v>169</v>
      </c>
      <c r="C115" t="s">
        <v>61</v>
      </c>
      <c r="D115" t="s">
        <v>22</v>
      </c>
      <c r="E115" t="s">
        <v>302</v>
      </c>
      <c r="F115">
        <v>-1.00911275731845</v>
      </c>
      <c r="G115">
        <v>-1.00962252810278</v>
      </c>
      <c r="H115">
        <v>3.7427853621285001E-3</v>
      </c>
      <c r="I115">
        <v>-1.8491340867494399</v>
      </c>
      <c r="J115">
        <v>-1.85084589080926</v>
      </c>
      <c r="K115">
        <v>1.51828534235409E-3</v>
      </c>
      <c r="L115">
        <v>-3.2375897755486001E-2</v>
      </c>
      <c r="M115">
        <v>3.9054023160991699E-3</v>
      </c>
      <c r="N115">
        <v>-11.193816447905</v>
      </c>
      <c r="O115">
        <v>3.70462769685129E-3</v>
      </c>
      <c r="P115">
        <v>-21.708452500979501</v>
      </c>
      <c r="Q115">
        <v>1.4880773717085101E-3</v>
      </c>
      <c r="R115">
        <v>-31.789614515741899</v>
      </c>
      <c r="S115">
        <v>0.144992931109587</v>
      </c>
      <c r="T115">
        <v>476.95951167213099</v>
      </c>
      <c r="U115">
        <v>0.114118687382271</v>
      </c>
      <c r="V115" s="14">
        <v>45756.60659722222</v>
      </c>
      <c r="W115">
        <v>2.5</v>
      </c>
      <c r="X115" s="66">
        <v>5.1659698149318001E-5</v>
      </c>
      <c r="Y115" s="66">
        <v>2.2821480962009999E-5</v>
      </c>
      <c r="Z115" s="44">
        <f>((((N115/1000)+1)/(([1]SMOW!$Z$4/1000)+1))-1)*1000</f>
        <v>-0.8665456481878886</v>
      </c>
      <c r="AA115" s="44">
        <f>((((P115/1000)+1)/(([1]SMOW!$AA$4/1000)+1))-1)*1000</f>
        <v>-1.6379417198533197</v>
      </c>
      <c r="AB115" s="44">
        <f>Z115*[1]SMOW!$AN$6</f>
        <v>-0.89342180884850897</v>
      </c>
      <c r="AC115" s="44">
        <f>AA115*[1]SMOW!$AN$12</f>
        <v>-1.6867843282088923</v>
      </c>
      <c r="AD115" s="44">
        <f t="shared" si="177"/>
        <v>-0.89382114798272361</v>
      </c>
      <c r="AE115" s="44">
        <f t="shared" si="178"/>
        <v>-1.6882085506899487</v>
      </c>
      <c r="AF115" s="44">
        <f>(AD115-[1]SMOW!AN$14*AE115)</f>
        <v>-2.4470332184306498E-3</v>
      </c>
      <c r="AG115" s="45">
        <f t="shared" si="179"/>
        <v>-2.4470332184306498</v>
      </c>
      <c r="AH115" s="2">
        <f>AVERAGE(AG113:AG115)</f>
        <v>-3.8804663009978277</v>
      </c>
      <c r="AI115">
        <f>STDEV(AG113:AG115)</f>
        <v>1.8210885540341732</v>
      </c>
      <c r="AK115">
        <v>32</v>
      </c>
      <c r="AL115">
        <v>0</v>
      </c>
      <c r="AM115">
        <v>0</v>
      </c>
      <c r="AN115">
        <v>0</v>
      </c>
    </row>
    <row r="116" spans="1:40" customFormat="1" x14ac:dyDescent="0.25">
      <c r="A116">
        <v>5668</v>
      </c>
      <c r="B116" t="s">
        <v>169</v>
      </c>
      <c r="C116" t="s">
        <v>61</v>
      </c>
      <c r="D116" t="s">
        <v>24</v>
      </c>
      <c r="E116" t="s">
        <v>303</v>
      </c>
      <c r="F116">
        <v>-27.133878088124501</v>
      </c>
      <c r="G116">
        <v>-27.508799756450799</v>
      </c>
      <c r="H116">
        <v>4.3599567985247497E-3</v>
      </c>
      <c r="I116">
        <v>-50.667936353323398</v>
      </c>
      <c r="J116">
        <v>-51.996632612429501</v>
      </c>
      <c r="K116">
        <v>1.39857842788119E-3</v>
      </c>
      <c r="L116">
        <v>-5.4577737088092999E-2</v>
      </c>
      <c r="M116">
        <v>4.3997806763364997E-3</v>
      </c>
      <c r="N116">
        <v>-37.052240015960102</v>
      </c>
      <c r="O116">
        <v>4.3155070756459501E-3</v>
      </c>
      <c r="P116">
        <v>-69.555950557015905</v>
      </c>
      <c r="Q116">
        <v>1.37075215905323E-3</v>
      </c>
      <c r="R116">
        <v>-97.430349659509901</v>
      </c>
      <c r="S116">
        <v>0.15289732537925599</v>
      </c>
      <c r="T116">
        <v>371.40535538573999</v>
      </c>
      <c r="U116">
        <v>9.1380499877488405E-2</v>
      </c>
      <c r="V116" s="14">
        <v>45756.683206018519</v>
      </c>
      <c r="W116">
        <v>2.5</v>
      </c>
      <c r="X116">
        <v>2.25693223213278E-2</v>
      </c>
      <c r="Y116">
        <v>1.60227518870792E-2</v>
      </c>
      <c r="Z116" s="44">
        <f>((((N116/1000)+1)/(([1]SMOW!$Z$4/1000)+1))-1)*1000</f>
        <v>-26.995039273533415</v>
      </c>
      <c r="AA116" s="44">
        <f>((((P116/1000)+1)/(([1]SMOW!$AA$4/1000)+1))-1)*1000</f>
        <v>-50.467073245011093</v>
      </c>
      <c r="AB116" s="44">
        <f>Z116*[1]SMOW!$AN$6</f>
        <v>-27.832298123165224</v>
      </c>
      <c r="AC116" s="44">
        <f>AA116*[1]SMOW!$AN$12</f>
        <v>-51.971976297104312</v>
      </c>
      <c r="AD116" s="44">
        <f t="shared" ref="AD116:AD117" si="180">LN((AB116/1000)+1)*1000</f>
        <v>-28.226956608671433</v>
      </c>
      <c r="AE116" s="44">
        <f t="shared" ref="AE116:AE117" si="181">LN((AC116/1000)+1)*1000</f>
        <v>-53.371216295995616</v>
      </c>
      <c r="AF116" s="44">
        <f>(AD116-[1]SMOW!AN$14*AE116)</f>
        <v>-4.6954404385747495E-2</v>
      </c>
      <c r="AG116" s="99">
        <f t="shared" si="179"/>
        <v>-46.954404385747495</v>
      </c>
      <c r="AK116">
        <v>32</v>
      </c>
      <c r="AL116">
        <v>3</v>
      </c>
      <c r="AM116">
        <v>0</v>
      </c>
      <c r="AN116">
        <v>0</v>
      </c>
    </row>
    <row r="117" spans="1:40" customFormat="1" x14ac:dyDescent="0.25">
      <c r="A117">
        <v>5669</v>
      </c>
      <c r="B117" t="s">
        <v>169</v>
      </c>
      <c r="C117" t="s">
        <v>61</v>
      </c>
      <c r="D117" t="s">
        <v>24</v>
      </c>
      <c r="E117" t="s">
        <v>304</v>
      </c>
      <c r="F117">
        <v>-27.310233623479402</v>
      </c>
      <c r="G117">
        <v>-27.6900904410052</v>
      </c>
      <c r="H117">
        <v>4.6017017284387396E-3</v>
      </c>
      <c r="I117">
        <v>-50.9824323756513</v>
      </c>
      <c r="J117">
        <v>-52.3279688921927</v>
      </c>
      <c r="K117">
        <v>1.80859979308677E-3</v>
      </c>
      <c r="L117">
        <v>-6.0922865927479197E-2</v>
      </c>
      <c r="M117">
        <v>5.2480387463440603E-3</v>
      </c>
      <c r="N117">
        <v>-37.226797608115803</v>
      </c>
      <c r="O117">
        <v>4.5547874180329696E-3</v>
      </c>
      <c r="P117">
        <v>-69.864189332207502</v>
      </c>
      <c r="Q117">
        <v>1.7726156944886399E-3</v>
      </c>
      <c r="R117">
        <v>-99.004195018826294</v>
      </c>
      <c r="S117">
        <v>0.14013178639857199</v>
      </c>
      <c r="T117">
        <v>396.43159792631297</v>
      </c>
      <c r="U117">
        <v>0.118929648800309</v>
      </c>
      <c r="V117" s="14">
        <v>45756.76</v>
      </c>
      <c r="W117">
        <v>2.5</v>
      </c>
      <c r="X117">
        <v>2.1240197262568799E-2</v>
      </c>
      <c r="Y117">
        <v>2.7253568201308798E-2</v>
      </c>
      <c r="Z117" s="44">
        <f>((((N117/1000)+1)/(([1]SMOW!$Z$4/1000)+1))-1)*1000</f>
        <v>-27.171419976784406</v>
      </c>
      <c r="AA117" s="44">
        <f>((((P117/1000)+1)/(([1]SMOW!$AA$4/1000)+1))-1)*1000</f>
        <v>-50.781635809543872</v>
      </c>
      <c r="AB117" s="44">
        <f>Z117*[1]SMOW!$AN$6</f>
        <v>-28.014149324280833</v>
      </c>
      <c r="AC117" s="44">
        <f>AA117*[1]SMOW!$AN$12</f>
        <v>-52.295918961036584</v>
      </c>
      <c r="AD117" s="44">
        <f t="shared" si="180"/>
        <v>-28.414031545635311</v>
      </c>
      <c r="AE117" s="44">
        <f t="shared" si="181"/>
        <v>-53.712976259099129</v>
      </c>
      <c r="AF117" s="44">
        <f>(AD117-[1]SMOW!AN$14*AE117)</f>
        <v>-5.3580080830968768E-2</v>
      </c>
      <c r="AG117" s="99">
        <f t="shared" si="179"/>
        <v>-53.580080830968768</v>
      </c>
      <c r="AK117">
        <v>32</v>
      </c>
      <c r="AL117">
        <v>0</v>
      </c>
      <c r="AM117">
        <v>0</v>
      </c>
      <c r="AN117">
        <v>0</v>
      </c>
    </row>
    <row r="118" spans="1:40" customFormat="1" x14ac:dyDescent="0.25">
      <c r="A118">
        <v>5670</v>
      </c>
      <c r="B118" t="s">
        <v>169</v>
      </c>
      <c r="C118" t="s">
        <v>61</v>
      </c>
      <c r="D118" t="s">
        <v>24</v>
      </c>
      <c r="E118" t="s">
        <v>305</v>
      </c>
      <c r="F118">
        <v>-28.089519984070101</v>
      </c>
      <c r="G118">
        <v>-28.4915778951212</v>
      </c>
      <c r="H118">
        <v>4.3074869639041103E-3</v>
      </c>
      <c r="I118">
        <v>-52.441937906449198</v>
      </c>
      <c r="J118">
        <v>-53.867065047452598</v>
      </c>
      <c r="K118">
        <v>4.2851361774251199E-3</v>
      </c>
      <c r="L118">
        <v>-4.9767550066234199E-2</v>
      </c>
      <c r="M118">
        <v>3.79813776032055E-3</v>
      </c>
      <c r="N118">
        <v>-37.998139150816698</v>
      </c>
      <c r="O118">
        <v>4.2635721705476396E-3</v>
      </c>
      <c r="P118">
        <v>-71.294656381896601</v>
      </c>
      <c r="Q118">
        <v>4.1998786410118796E-3</v>
      </c>
      <c r="R118">
        <v>-99.596868673051105</v>
      </c>
      <c r="S118">
        <v>0.13748165501613499</v>
      </c>
      <c r="T118">
        <v>390.18603304803298</v>
      </c>
      <c r="U118">
        <v>0.11987069409670401</v>
      </c>
      <c r="V118" s="14">
        <v>45757.454675925925</v>
      </c>
      <c r="W118">
        <v>2.5</v>
      </c>
      <c r="X118">
        <v>6.8673002566740998E-2</v>
      </c>
      <c r="Y118">
        <v>8.1360205335018296E-2</v>
      </c>
      <c r="Z118" s="44">
        <f>((((N118/1000)+1)/(([1]SMOW!$Z$4/1000)+1))-1)*1000</f>
        <v>-27.950817550205119</v>
      </c>
      <c r="AA118" s="44">
        <f>((((P118/1000)+1)/(([1]SMOW!$AA$4/1000)+1))-1)*1000</f>
        <v>-52.241450147795575</v>
      </c>
      <c r="AB118" s="44">
        <f>Z118*[1]SMOW!$AN$6</f>
        <v>-28.817720135944167</v>
      </c>
      <c r="AC118" s="44">
        <f>AA118*[1]SMOW!$AN$12</f>
        <v>-53.799264237618296</v>
      </c>
      <c r="AD118" s="44">
        <f t="shared" ref="AD118" si="182">LN((AB118/1000)+1)*1000</f>
        <v>-29.24110445285412</v>
      </c>
      <c r="AE118" s="44">
        <f t="shared" ref="AE118" si="183">LN((AC118/1000)+1)*1000</f>
        <v>-55.30053818828565</v>
      </c>
      <c r="AF118" s="44">
        <f>(AD118-[1]SMOW!AN$14*AE118)</f>
        <v>-4.2420289439295544E-2</v>
      </c>
      <c r="AG118" s="99">
        <f t="shared" si="179"/>
        <v>-42.420289439295544</v>
      </c>
      <c r="AK118">
        <v>32</v>
      </c>
      <c r="AL118">
        <v>1</v>
      </c>
      <c r="AM118">
        <v>0</v>
      </c>
      <c r="AN118">
        <v>0</v>
      </c>
    </row>
    <row r="119" spans="1:40" customFormat="1" x14ac:dyDescent="0.25">
      <c r="A119">
        <v>5671</v>
      </c>
      <c r="B119" t="s">
        <v>169</v>
      </c>
      <c r="C119" t="s">
        <v>61</v>
      </c>
      <c r="D119" t="s">
        <v>24</v>
      </c>
      <c r="E119" t="s">
        <v>307</v>
      </c>
      <c r="F119">
        <v>-28.647934910934602</v>
      </c>
      <c r="G119">
        <v>-29.066296989746</v>
      </c>
      <c r="H119">
        <v>4.8646220969163802E-3</v>
      </c>
      <c r="I119">
        <v>-53.4929087360658</v>
      </c>
      <c r="J119">
        <v>-54.976816313191499</v>
      </c>
      <c r="K119">
        <v>1.40811022036623E-3</v>
      </c>
      <c r="L119">
        <v>-3.85379763808587E-2</v>
      </c>
      <c r="M119">
        <v>5.0040091641755397E-3</v>
      </c>
      <c r="N119">
        <v>-38.550861042199898</v>
      </c>
      <c r="O119">
        <v>4.8150273155668699E-3</v>
      </c>
      <c r="P119">
        <v>-72.324716981344494</v>
      </c>
      <c r="Q119">
        <v>1.3800943059551799E-3</v>
      </c>
      <c r="R119">
        <v>-101.542438439733</v>
      </c>
      <c r="S119">
        <v>0.12821950900467499</v>
      </c>
      <c r="T119">
        <v>421.89785463645899</v>
      </c>
      <c r="U119">
        <v>0.13194287592933099</v>
      </c>
      <c r="V119" s="14">
        <v>45757.538715277777</v>
      </c>
      <c r="W119">
        <v>2.5</v>
      </c>
      <c r="X119">
        <v>6.0075712039274498E-4</v>
      </c>
      <c r="Y119">
        <v>2.75628529708299E-3</v>
      </c>
      <c r="Z119" s="44">
        <f>((((N119/1000)+1)/(([1]SMOW!$Z$4/1000)+1))-1)*1000</f>
        <v>-28.509312169089583</v>
      </c>
      <c r="AA119" s="44">
        <f>((((P119/1000)+1)/(([1]SMOW!$AA$4/1000)+1))-1)*1000</f>
        <v>-53.292643345617897</v>
      </c>
      <c r="AB119" s="44">
        <f>Z119*[1]SMOW!$AN$6</f>
        <v>-29.393536624872777</v>
      </c>
      <c r="AC119" s="44">
        <f>AA119*[1]SMOW!$AN$12</f>
        <v>-54.881803494366252</v>
      </c>
      <c r="AD119" s="44">
        <f t="shared" ref="AD119" si="184">LN((AB119/1000)+1)*1000</f>
        <v>-29.834182878930751</v>
      </c>
      <c r="AE119" s="44">
        <f t="shared" ref="AE119" si="185">LN((AC119/1000)+1)*1000</f>
        <v>-56.445283642366086</v>
      </c>
      <c r="AF119" s="44">
        <f>(AD119-[1]SMOW!AN$14*AE119)</f>
        <v>-3.1073115761454773E-2</v>
      </c>
      <c r="AG119" s="99">
        <f t="shared" si="179"/>
        <v>-31.073115761454773</v>
      </c>
      <c r="AH119" s="2">
        <f>AVERAGE(AG116:AG119)</f>
        <v>-43.506972604366645</v>
      </c>
      <c r="AI119">
        <f>STDEV(AG116:AG119)</f>
        <v>9.4716061911974538</v>
      </c>
      <c r="AK119">
        <v>32</v>
      </c>
      <c r="AL119">
        <v>0</v>
      </c>
      <c r="AM119">
        <v>0</v>
      </c>
      <c r="AN119">
        <v>0</v>
      </c>
    </row>
    <row r="120" spans="1:40" customFormat="1" x14ac:dyDescent="0.25">
      <c r="A120">
        <v>5672</v>
      </c>
      <c r="B120" t="s">
        <v>169</v>
      </c>
      <c r="C120" t="s">
        <v>61</v>
      </c>
      <c r="D120" t="s">
        <v>24</v>
      </c>
      <c r="E120" t="s">
        <v>308</v>
      </c>
      <c r="F120">
        <v>-29.1511701962059</v>
      </c>
      <c r="G120">
        <v>-29.584508062420699</v>
      </c>
      <c r="H120">
        <v>3.0176727661354401E-3</v>
      </c>
      <c r="I120">
        <v>-54.440284737298803</v>
      </c>
      <c r="J120">
        <v>-55.978235591472803</v>
      </c>
      <c r="K120">
        <v>1.5307846697030401E-3</v>
      </c>
      <c r="L120">
        <v>-2.7999670123067501E-2</v>
      </c>
      <c r="M120">
        <v>3.1034514359162299E-3</v>
      </c>
      <c r="N120">
        <v>-39.0489658479718</v>
      </c>
      <c r="O120">
        <v>2.9869076176735699E-3</v>
      </c>
      <c r="P120">
        <v>-73.253243886404803</v>
      </c>
      <c r="Q120">
        <v>1.5003280110777099E-3</v>
      </c>
      <c r="R120">
        <v>-102.4370924177</v>
      </c>
      <c r="S120">
        <v>0.17513518725815799</v>
      </c>
      <c r="T120">
        <v>417.95890398159497</v>
      </c>
      <c r="U120">
        <v>0.13083894215626399</v>
      </c>
      <c r="V120" s="14">
        <v>45757.623877314814</v>
      </c>
      <c r="W120">
        <v>2.5</v>
      </c>
      <c r="X120">
        <v>5.2942450175301999E-3</v>
      </c>
      <c r="Y120">
        <v>3.8263079508078402E-3</v>
      </c>
      <c r="Z120" s="44">
        <f>((((N120/1000)+1)/(([1]SMOW!$Z$4/1000)+1))-1)*1000</f>
        <v>-29.012619271632456</v>
      </c>
      <c r="AA120" s="44">
        <f>((((P120/1000)+1)/(([1]SMOW!$AA$4/1000)+1))-1)*1000</f>
        <v>-54.240219796088617</v>
      </c>
      <c r="AB120" s="44">
        <f>Z120*[1]SMOW!$AN$6</f>
        <v>-29.912453940885491</v>
      </c>
      <c r="AC120" s="44">
        <f>AA120*[1]SMOW!$AN$12</f>
        <v>-55.857636203833444</v>
      </c>
      <c r="AD120" s="44">
        <f t="shared" ref="AD120" si="186">LN((AB120/1000)+1)*1000</f>
        <v>-30.368957888135682</v>
      </c>
      <c r="AE120" s="44">
        <f t="shared" ref="AE120" si="187">LN((AC120/1000)+1)*1000</f>
        <v>-57.47831510107779</v>
      </c>
      <c r="AF120" s="44">
        <f>(AD120-[1]SMOW!AN$14*AE120)</f>
        <v>-2.0407514766606738E-2</v>
      </c>
      <c r="AG120" s="97">
        <f t="shared" si="179"/>
        <v>-20.407514766606738</v>
      </c>
      <c r="AK120">
        <v>32</v>
      </c>
      <c r="AL120">
        <v>0</v>
      </c>
      <c r="AM120">
        <v>0</v>
      </c>
      <c r="AN120">
        <v>0</v>
      </c>
    </row>
    <row r="121" spans="1:40" customFormat="1" x14ac:dyDescent="0.25">
      <c r="A121">
        <v>5673</v>
      </c>
      <c r="B121" t="s">
        <v>169</v>
      </c>
      <c r="C121" t="s">
        <v>61</v>
      </c>
      <c r="D121" t="s">
        <v>24</v>
      </c>
      <c r="E121" t="s">
        <v>309</v>
      </c>
      <c r="F121">
        <v>-29.295852331794499</v>
      </c>
      <c r="G121">
        <v>-29.7335458028912</v>
      </c>
      <c r="H121">
        <v>4.3572477272094496E-3</v>
      </c>
      <c r="I121">
        <v>-54.706831531314499</v>
      </c>
      <c r="J121">
        <v>-56.260168476930197</v>
      </c>
      <c r="K121">
        <v>1.6662357659548901E-3</v>
      </c>
      <c r="L121">
        <v>-2.8176847072127999E-2</v>
      </c>
      <c r="M121">
        <v>4.4899203631135701E-3</v>
      </c>
      <c r="N121">
        <v>-39.1921729504053</v>
      </c>
      <c r="O121">
        <v>4.3128256232880698E-3</v>
      </c>
      <c r="P121">
        <v>-73.514487436356404</v>
      </c>
      <c r="Q121">
        <v>1.6330841575556501E-3</v>
      </c>
      <c r="R121">
        <v>-103.481987788528</v>
      </c>
      <c r="S121">
        <v>0.13807647551656399</v>
      </c>
      <c r="T121">
        <v>452.30036996182298</v>
      </c>
      <c r="U121">
        <v>0.109128900574545</v>
      </c>
      <c r="V121" s="14">
        <v>45757.701655092591</v>
      </c>
      <c r="W121">
        <v>2.5</v>
      </c>
      <c r="X121">
        <v>5.4801646678820599E-2</v>
      </c>
      <c r="Y121">
        <v>4.8074375055195399E-2</v>
      </c>
      <c r="Z121" s="44">
        <f>((((N121/1000)+1)/(([1]SMOW!$Z$4/1000)+1))-1)*1000</f>
        <v>-29.157322054970791</v>
      </c>
      <c r="AA121" s="44">
        <f>((((P121/1000)+1)/(([1]SMOW!$AA$4/1000)+1))-1)*1000</f>
        <v>-54.506822987037907</v>
      </c>
      <c r="AB121" s="44">
        <f>Z121*[1]SMOW!$AN$6</f>
        <v>-30.06164472235892</v>
      </c>
      <c r="AC121" s="44">
        <f>AA121*[1]SMOW!$AN$12</f>
        <v>-56.132189369488209</v>
      </c>
      <c r="AD121" s="44">
        <f t="shared" ref="AD121" si="188">LN((AB121/1000)+1)*1000</f>
        <v>-30.522760764339306</v>
      </c>
      <c r="AE121" s="44">
        <f t="shared" ref="AE121" si="189">LN((AC121/1000)+1)*1000</f>
        <v>-57.769153753653796</v>
      </c>
      <c r="AF121" s="44">
        <f>(AD121-[1]SMOW!AN$14*AE121)</f>
        <v>-2.0647582410099119E-2</v>
      </c>
      <c r="AG121" s="97">
        <f t="shared" si="179"/>
        <v>-20.647582410099119</v>
      </c>
      <c r="AK121">
        <v>32</v>
      </c>
      <c r="AL121">
        <v>0</v>
      </c>
      <c r="AM121">
        <v>0</v>
      </c>
      <c r="AN121">
        <v>0</v>
      </c>
    </row>
    <row r="122" spans="1:40" customFormat="1" x14ac:dyDescent="0.25">
      <c r="A122">
        <v>5674</v>
      </c>
      <c r="B122" t="s">
        <v>169</v>
      </c>
      <c r="C122" t="s">
        <v>61</v>
      </c>
      <c r="D122" t="s">
        <v>24</v>
      </c>
      <c r="E122" t="s">
        <v>310</v>
      </c>
      <c r="F122">
        <v>-29.251547217304498</v>
      </c>
      <c r="G122">
        <v>-29.6879045642935</v>
      </c>
      <c r="H122">
        <v>4.1456062908049101E-3</v>
      </c>
      <c r="I122">
        <v>-54.600626545234803</v>
      </c>
      <c r="J122">
        <v>-56.147823382008703</v>
      </c>
      <c r="K122">
        <v>1.14249975043488E-3</v>
      </c>
      <c r="L122">
        <v>-4.1853818592845898E-2</v>
      </c>
      <c r="M122">
        <v>4.1732994294533497E-3</v>
      </c>
      <c r="N122">
        <v>-39.1483195261847</v>
      </c>
      <c r="O122">
        <v>4.10334186954865E-3</v>
      </c>
      <c r="P122">
        <v>-73.410395516254795</v>
      </c>
      <c r="Q122">
        <v>1.11976845088341E-3</v>
      </c>
      <c r="R122">
        <v>-103.41509597100099</v>
      </c>
      <c r="S122">
        <v>0.14065550002492599</v>
      </c>
      <c r="T122">
        <v>444.34317290726602</v>
      </c>
      <c r="U122">
        <v>9.0377191810305998E-2</v>
      </c>
      <c r="V122" s="14">
        <v>45757.778449074074</v>
      </c>
      <c r="W122">
        <v>2.5</v>
      </c>
      <c r="X122">
        <v>5.2519761268171698E-2</v>
      </c>
      <c r="Y122">
        <v>4.8561598478077603E-2</v>
      </c>
      <c r="Z122" s="44">
        <f>((((N122/1000)+1)/(([1]SMOW!$Z$4/1000)+1))-1)*1000</f>
        <v>-29.11301061764815</v>
      </c>
      <c r="AA122" s="44">
        <f>((((P122/1000)+1)/(([1]SMOW!$AA$4/1000)+1))-1)*1000</f>
        <v>-54.400595529723653</v>
      </c>
      <c r="AB122" s="44">
        <f>Z122*[1]SMOW!$AN$6</f>
        <v>-30.015958953157654</v>
      </c>
      <c r="AC122" s="44">
        <f>AA122*[1]SMOW!$AN$12</f>
        <v>-56.022794262170713</v>
      </c>
      <c r="AD122" s="44">
        <f t="shared" ref="AD122" si="190">LN((AB122/1000)+1)*1000</f>
        <v>-30.475660149081417</v>
      </c>
      <c r="AE122" s="44">
        <f t="shared" ref="AE122" si="191">LN((AC122/1000)+1)*1000</f>
        <v>-57.653259592330812</v>
      </c>
      <c r="AF122" s="44">
        <f>(AD122-[1]SMOW!AN$14*AE122)</f>
        <v>-3.4739084330745129E-2</v>
      </c>
      <c r="AG122" s="97">
        <f t="shared" si="179"/>
        <v>-34.739084330745129</v>
      </c>
      <c r="AH122" s="2"/>
      <c r="AK122">
        <v>32</v>
      </c>
      <c r="AL122">
        <v>0</v>
      </c>
      <c r="AM122">
        <v>0</v>
      </c>
      <c r="AN122">
        <v>0</v>
      </c>
    </row>
    <row r="123" spans="1:40" customFormat="1" x14ac:dyDescent="0.25">
      <c r="A123">
        <v>5675</v>
      </c>
      <c r="B123" t="s">
        <v>169</v>
      </c>
      <c r="C123" t="s">
        <v>61</v>
      </c>
      <c r="D123" t="s">
        <v>24</v>
      </c>
      <c r="E123" t="s">
        <v>312</v>
      </c>
      <c r="F123">
        <v>-28.842992421790001</v>
      </c>
      <c r="G123">
        <v>-29.267127449426098</v>
      </c>
      <c r="H123">
        <v>4.7783134022981897E-3</v>
      </c>
      <c r="I123">
        <v>-53.854990959097002</v>
      </c>
      <c r="J123">
        <v>-55.359435819565803</v>
      </c>
      <c r="K123">
        <v>5.4822251514827598E-3</v>
      </c>
      <c r="L123">
        <v>-3.7345336695345697E-2</v>
      </c>
      <c r="M123">
        <v>3.37496324531688E-3</v>
      </c>
      <c r="N123">
        <v>-38.743929943373203</v>
      </c>
      <c r="O123">
        <v>4.7295985373617703E-3</v>
      </c>
      <c r="P123">
        <v>-72.679595177003804</v>
      </c>
      <c r="Q123">
        <v>5.3731502023739997E-3</v>
      </c>
      <c r="R123">
        <v>-102.378476954863</v>
      </c>
      <c r="S123">
        <v>0.11244766586506399</v>
      </c>
      <c r="T123">
        <v>453.274014423099</v>
      </c>
      <c r="U123">
        <v>0.18204329390790999</v>
      </c>
      <c r="V123" s="14">
        <v>45758.472881944443</v>
      </c>
      <c r="W123">
        <v>2.5</v>
      </c>
      <c r="X123">
        <v>8.5130162490647504E-2</v>
      </c>
      <c r="Y123">
        <v>7.9919725097040401E-2</v>
      </c>
      <c r="Z123" s="44">
        <f>((((N123/1000)+1)/(([1]SMOW!$Z$4/1000)+1))-1)*1000</f>
        <v>-28.704397516820968</v>
      </c>
      <c r="AA123" s="44">
        <f>((((P123/1000)+1)/(([1]SMOW!$AA$4/1000)+1))-1)*1000</f>
        <v>-53.654802179314288</v>
      </c>
      <c r="AB123" s="44">
        <f>Z123*[1]SMOW!$AN$6</f>
        <v>-29.594672600357157</v>
      </c>
      <c r="AC123" s="44">
        <f>AA123*[1]SMOW!$AN$12</f>
        <v>-55.254761724562734</v>
      </c>
      <c r="AD123" s="44">
        <f t="shared" ref="AD123" si="192">LN((AB123/1000)+1)*1000</f>
        <v>-30.041431466662498</v>
      </c>
      <c r="AE123" s="44">
        <f t="shared" ref="AE123" si="193">LN((AC123/1000)+1)*1000</f>
        <v>-56.839976960596751</v>
      </c>
      <c r="AF123" s="44">
        <f>(AD123-[1]SMOW!AN$14*AE123)</f>
        <v>-2.9923631467411838E-2</v>
      </c>
      <c r="AG123" s="97">
        <f t="shared" si="179"/>
        <v>-29.923631467411838</v>
      </c>
      <c r="AH123" s="2">
        <f>AVERAGE(AG120:AG123)</f>
        <v>-26.429453243715706</v>
      </c>
      <c r="AI123">
        <f>STDEV(AG120:AG123)</f>
        <v>7.0934952273236433</v>
      </c>
      <c r="AK123">
        <v>32</v>
      </c>
      <c r="AL123">
        <v>0</v>
      </c>
      <c r="AM123">
        <v>0</v>
      </c>
      <c r="AN123">
        <v>0</v>
      </c>
    </row>
    <row r="124" spans="1:40" customFormat="1" x14ac:dyDescent="0.25">
      <c r="A124">
        <v>5676</v>
      </c>
      <c r="B124" t="s">
        <v>168</v>
      </c>
      <c r="C124" t="s">
        <v>63</v>
      </c>
      <c r="D124" t="s">
        <v>98</v>
      </c>
      <c r="E124" t="s">
        <v>313</v>
      </c>
      <c r="F124">
        <v>13.512269380049201</v>
      </c>
      <c r="G124">
        <v>13.4217925220229</v>
      </c>
      <c r="H124">
        <v>3.7316266054874402E-3</v>
      </c>
      <c r="I124">
        <v>26.206970647992001</v>
      </c>
      <c r="J124">
        <v>25.8694521287273</v>
      </c>
      <c r="K124">
        <v>1.7031477821496199E-3</v>
      </c>
      <c r="L124">
        <v>-0.23727820194511001</v>
      </c>
      <c r="M124">
        <v>3.6307882617343601E-3</v>
      </c>
      <c r="N124">
        <v>3.17952032074552</v>
      </c>
      <c r="O124">
        <v>3.6935827036411501E-3</v>
      </c>
      <c r="P124">
        <v>5.7894449161932702</v>
      </c>
      <c r="Q124">
        <v>1.6692617682559799E-3</v>
      </c>
      <c r="R124">
        <v>6.4091934199727101</v>
      </c>
      <c r="S124">
        <v>0.15783554671528099</v>
      </c>
      <c r="T124">
        <v>348.64877107099301</v>
      </c>
      <c r="U124">
        <v>0.23076519749131</v>
      </c>
      <c r="V124" s="14">
        <v>45761.672025462962</v>
      </c>
      <c r="W124">
        <v>2.5</v>
      </c>
      <c r="X124">
        <v>1.0223431036853E-2</v>
      </c>
      <c r="Y124">
        <v>8.7794250026521099E-3</v>
      </c>
      <c r="Z124" s="44">
        <f>((((N124/1000)+1)/(([1]SMOW!$Z$4/1000)+1))-1)*1000</f>
        <v>13.656908851899185</v>
      </c>
      <c r="AA124" s="44">
        <f>((((P124/1000)+1)/(([1]SMOW!$AA$4/1000)+1))-1)*1000</f>
        <v>26.424099226904918</v>
      </c>
      <c r="AB124" s="44">
        <f>Z124*[1]SMOW!$AN$6</f>
        <v>14.080481778724971</v>
      </c>
      <c r="AC124" s="44">
        <f>AA124*[1]SMOW!$AN$12</f>
        <v>27.212052738342486</v>
      </c>
      <c r="AD124" s="44">
        <f t="shared" ref="AD124" si="194">LN((AB124/1000)+1)*1000</f>
        <v>13.982272609771353</v>
      </c>
      <c r="AE124" s="44">
        <f t="shared" ref="AE124" si="195">LN((AC124/1000)+1)*1000</f>
        <v>26.848387469556791</v>
      </c>
      <c r="AF124" s="44">
        <f>(AD124-[1]SMOW!AN$14*AE124)</f>
        <v>-0.19367597415463322</v>
      </c>
      <c r="AG124" s="97">
        <f t="shared" si="179"/>
        <v>-193.67597415463322</v>
      </c>
      <c r="AH124" s="2"/>
      <c r="AJ124" s="94"/>
      <c r="AK124">
        <v>32</v>
      </c>
      <c r="AL124">
        <v>0</v>
      </c>
      <c r="AM124">
        <v>0</v>
      </c>
      <c r="AN124">
        <v>0</v>
      </c>
    </row>
    <row r="125" spans="1:40" customFormat="1" x14ac:dyDescent="0.25">
      <c r="A125">
        <v>5677</v>
      </c>
      <c r="B125" t="s">
        <v>168</v>
      </c>
      <c r="C125" t="s">
        <v>63</v>
      </c>
      <c r="D125" t="s">
        <v>98</v>
      </c>
      <c r="E125" t="s">
        <v>314</v>
      </c>
      <c r="F125">
        <v>14.7380653030303</v>
      </c>
      <c r="G125">
        <v>14.6305150141289</v>
      </c>
      <c r="H125">
        <v>4.7904480405996201E-3</v>
      </c>
      <c r="I125">
        <v>28.543880909152001</v>
      </c>
      <c r="J125">
        <v>28.144094113903598</v>
      </c>
      <c r="K125">
        <v>1.5572697698313801E-3</v>
      </c>
      <c r="L125">
        <v>-0.22956667801226599</v>
      </c>
      <c r="M125">
        <v>4.6615271176640603E-3</v>
      </c>
      <c r="N125">
        <v>4.3928192646049302</v>
      </c>
      <c r="O125">
        <v>4.7416094631300499E-3</v>
      </c>
      <c r="P125">
        <v>8.0798597561031098</v>
      </c>
      <c r="Q125">
        <v>1.5262861607678699E-3</v>
      </c>
      <c r="R125">
        <v>9.5805613623066606</v>
      </c>
      <c r="S125">
        <v>0.13940850452960701</v>
      </c>
      <c r="T125">
        <v>364.55371565413998</v>
      </c>
      <c r="U125">
        <v>0.14148647621264601</v>
      </c>
      <c r="V125" s="14">
        <v>45762.496319444443</v>
      </c>
      <c r="W125">
        <v>2.5</v>
      </c>
      <c r="X125">
        <v>8.4237301356541103E-3</v>
      </c>
      <c r="Y125">
        <v>1.0196666167767999E-2</v>
      </c>
      <c r="Z125" s="44">
        <f>((((N125/1000)+1)/(([1]SMOW!$Z$4/1000)+1))-1)*1000</f>
        <v>14.882879709590568</v>
      </c>
      <c r="AA125" s="44">
        <f>((((P125/1000)+1)/(([1]SMOW!$AA$4/1000)+1))-1)*1000</f>
        <v>28.761503939982003</v>
      </c>
      <c r="AB125" s="44">
        <f>Z125*[1]SMOW!$AN$6</f>
        <v>15.344476472558691</v>
      </c>
      <c r="AC125" s="44">
        <f>AA125*[1]SMOW!$AN$12</f>
        <v>29.619157698739428</v>
      </c>
      <c r="AD125" s="44">
        <f t="shared" ref="AD125" si="196">LN((AB125/1000)+1)*1000</f>
        <v>15.227940602705447</v>
      </c>
      <c r="AE125" s="44">
        <f t="shared" ref="AE125" si="197">LN((AC125/1000)+1)*1000</f>
        <v>29.188984060180651</v>
      </c>
      <c r="AF125" s="44">
        <f>(AD125-[1]SMOW!AN$14*AE125)</f>
        <v>-0.18384298106993846</v>
      </c>
      <c r="AG125" s="97">
        <f t="shared" si="179"/>
        <v>-183.84298106993845</v>
      </c>
      <c r="AH125" s="2"/>
      <c r="AJ125" s="94"/>
      <c r="AK125">
        <v>32</v>
      </c>
      <c r="AL125">
        <v>0</v>
      </c>
      <c r="AM125">
        <v>0</v>
      </c>
      <c r="AN125">
        <v>0</v>
      </c>
    </row>
    <row r="126" spans="1:40" customFormat="1" x14ac:dyDescent="0.25">
      <c r="A126">
        <v>5678</v>
      </c>
      <c r="B126" t="s">
        <v>168</v>
      </c>
      <c r="C126" t="s">
        <v>63</v>
      </c>
      <c r="D126" t="s">
        <v>98</v>
      </c>
      <c r="E126" t="s">
        <v>315</v>
      </c>
      <c r="F126">
        <v>16.1263499976864</v>
      </c>
      <c r="G126">
        <v>15.9977013097672</v>
      </c>
      <c r="H126">
        <v>4.2949356867462204E-3</v>
      </c>
      <c r="I126">
        <v>31.2118254946589</v>
      </c>
      <c r="J126">
        <v>30.734640233938102</v>
      </c>
      <c r="K126">
        <v>1.5751090135430999E-3</v>
      </c>
      <c r="L126">
        <v>-0.23018873375207499</v>
      </c>
      <c r="M126">
        <v>4.43616480942582E-3</v>
      </c>
      <c r="N126">
        <v>5.7669504084790999</v>
      </c>
      <c r="O126">
        <v>4.2511488535531099E-3</v>
      </c>
      <c r="P126">
        <v>10.694722625363999</v>
      </c>
      <c r="Q126">
        <v>1.5437704729407799E-3</v>
      </c>
      <c r="R126">
        <v>13.7552783764539</v>
      </c>
      <c r="S126">
        <v>0.13156498893518301</v>
      </c>
      <c r="T126">
        <v>385.318288097726</v>
      </c>
      <c r="U126">
        <v>7.9526767626688102E-2</v>
      </c>
      <c r="V126" s="14">
        <v>45762.639409722222</v>
      </c>
      <c r="W126">
        <v>2.5</v>
      </c>
      <c r="X126">
        <v>4.1842460494337097E-2</v>
      </c>
      <c r="Y126">
        <v>4.8880642893280903E-2</v>
      </c>
      <c r="Z126" s="44">
        <f>((((N126/1000)+1)/(([1]SMOW!$Z$4/1000)+1))-1)*1000</f>
        <v>16.271362527911172</v>
      </c>
      <c r="AA126" s="44">
        <f>((((P126/1000)+1)/(([1]SMOW!$AA$4/1000)+1))-1)*1000</f>
        <v>31.430013018844516</v>
      </c>
      <c r="AB126" s="44">
        <f>Z126*[1]SMOW!$AN$6</f>
        <v>16.776023481874581</v>
      </c>
      <c r="AC126" s="44">
        <f>AA126*[1]SMOW!$AN$12</f>
        <v>32.367240392616672</v>
      </c>
      <c r="AD126" s="44">
        <f t="shared" ref="AD126" si="198">LN((AB126/1000)+1)*1000</f>
        <v>16.636860247142021</v>
      </c>
      <c r="AE126" s="44">
        <f t="shared" ref="AE126" si="199">LN((AC126/1000)+1)*1000</f>
        <v>31.854456852296458</v>
      </c>
      <c r="AF126" s="44">
        <f>(AD126-[1]SMOW!AN$14*AE126)</f>
        <v>-0.18229297087050966</v>
      </c>
      <c r="AG126" s="97">
        <f t="shared" si="179"/>
        <v>-182.29297087050966</v>
      </c>
      <c r="AH126" s="2">
        <f>AVERAGE(AG124:AG126)</f>
        <v>-186.60397536502708</v>
      </c>
      <c r="AI126">
        <f>STDEV(AG124:AG126)</f>
        <v>6.1733708834579231</v>
      </c>
      <c r="AK126">
        <v>32</v>
      </c>
      <c r="AL126">
        <v>0</v>
      </c>
      <c r="AM126">
        <v>0</v>
      </c>
      <c r="AN126">
        <v>0</v>
      </c>
    </row>
    <row r="127" spans="1:40" customFormat="1" x14ac:dyDescent="0.25">
      <c r="A127">
        <v>5679</v>
      </c>
      <c r="B127" t="s">
        <v>168</v>
      </c>
      <c r="C127" t="s">
        <v>63</v>
      </c>
      <c r="D127" t="s">
        <v>50</v>
      </c>
      <c r="E127" t="s">
        <v>316</v>
      </c>
      <c r="F127">
        <v>10.446913034034401</v>
      </c>
      <c r="G127">
        <v>10.392720809065301</v>
      </c>
      <c r="H127">
        <v>4.1415856920745996E-3</v>
      </c>
      <c r="I127">
        <v>20.293634924884302</v>
      </c>
      <c r="J127">
        <v>20.090463211289698</v>
      </c>
      <c r="K127">
        <v>1.3370270040612799E-3</v>
      </c>
      <c r="L127">
        <v>-0.215043766495641</v>
      </c>
      <c r="M127">
        <v>4.2047855928056604E-3</v>
      </c>
      <c r="N127">
        <v>0.145415256888487</v>
      </c>
      <c r="O127">
        <v>4.0993622607872898E-3</v>
      </c>
      <c r="P127">
        <v>-6.2384348875010901E-3</v>
      </c>
      <c r="Q127">
        <v>1.3104253690684299E-3</v>
      </c>
      <c r="R127">
        <v>-1.9611879559506</v>
      </c>
      <c r="S127">
        <v>0.16187222501540199</v>
      </c>
      <c r="T127">
        <v>439.30686638015197</v>
      </c>
      <c r="U127">
        <v>0.25540337558028797</v>
      </c>
      <c r="V127" s="14">
        <v>45763.532800925925</v>
      </c>
      <c r="W127">
        <v>2.5</v>
      </c>
      <c r="X127">
        <v>1.18977610617757E-4</v>
      </c>
      <c r="Y127" s="66">
        <v>5.0864843079827101E-6</v>
      </c>
      <c r="Z127" s="44">
        <f>((((N127/1000)+1)/(([1]SMOW!$Z$4/1000)+1))-1)*1000</f>
        <v>10.591115045444965</v>
      </c>
      <c r="AA127" s="44">
        <f>((((P127/1000)+1)/(([1]SMOW!$AA$4/1000)+1))-1)*1000</f>
        <v>20.509512338857895</v>
      </c>
      <c r="AB127" s="44">
        <f>Z127*[1]SMOW!$AN$6</f>
        <v>10.919601502138558</v>
      </c>
      <c r="AC127" s="44">
        <f>AA127*[1]SMOW!$AN$12</f>
        <v>21.1210958076643</v>
      </c>
      <c r="AD127" s="44">
        <f t="shared" ref="AD127" si="200">LN((AB127/1000)+1)*1000</f>
        <v>10.860413139397355</v>
      </c>
      <c r="AE127" s="44">
        <f t="shared" ref="AE127" si="201">LN((AC127/1000)+1)*1000</f>
        <v>20.901137250052251</v>
      </c>
      <c r="AF127" s="44">
        <f>(AD127-[1]SMOW!AN$14*AE127)</f>
        <v>-0.17538732863023299</v>
      </c>
      <c r="AG127" s="97">
        <f t="shared" si="179"/>
        <v>-175.38732863023299</v>
      </c>
      <c r="AK127">
        <v>32</v>
      </c>
      <c r="AL127">
        <v>2</v>
      </c>
      <c r="AM127">
        <v>0</v>
      </c>
      <c r="AN127">
        <v>0</v>
      </c>
    </row>
    <row r="128" spans="1:40" customFormat="1" x14ac:dyDescent="0.25">
      <c r="A128">
        <v>5680</v>
      </c>
      <c r="B128" t="s">
        <v>169</v>
      </c>
      <c r="C128" t="s">
        <v>63</v>
      </c>
      <c r="D128" t="s">
        <v>50</v>
      </c>
      <c r="E128" t="s">
        <v>322</v>
      </c>
      <c r="F128">
        <v>10.461023735053899</v>
      </c>
      <c r="G128">
        <v>10.4066856309523</v>
      </c>
      <c r="H128">
        <v>3.3944004763310901E-3</v>
      </c>
      <c r="I128">
        <v>20.256136622333401</v>
      </c>
      <c r="J128">
        <v>20.053710069959202</v>
      </c>
      <c r="K128">
        <v>1.42263092492179E-3</v>
      </c>
      <c r="L128">
        <v>-0.181673285986172</v>
      </c>
      <c r="M128">
        <v>3.3461875865811201E-3</v>
      </c>
      <c r="N128">
        <v>0.159382099429795</v>
      </c>
      <c r="O128">
        <v>3.3597945920333301E-3</v>
      </c>
      <c r="P128">
        <v>-4.2990667123959901E-2</v>
      </c>
      <c r="Q128">
        <v>1.39432610498957E-3</v>
      </c>
      <c r="R128">
        <v>-1.5115546087563001</v>
      </c>
      <c r="S128">
        <v>0.12575119845581201</v>
      </c>
      <c r="T128">
        <v>429.11865983109197</v>
      </c>
      <c r="U128">
        <v>8.3473836041649194E-2</v>
      </c>
      <c r="V128" s="14">
        <v>45763.67690972222</v>
      </c>
      <c r="W128">
        <v>2.5</v>
      </c>
      <c r="X128">
        <v>5.4173185675119397E-2</v>
      </c>
      <c r="Y128">
        <v>4.95240476511268E-2</v>
      </c>
      <c r="Z128" s="44">
        <f>((((N128/1000)+1)/(([1]SMOW!$Z$4/1000)+1))-1)*1000</f>
        <v>10.605227760218439</v>
      </c>
      <c r="AA128" s="44">
        <f>((((P128/1000)+1)/(([1]SMOW!$AA$4/1000)+1))-1)*1000</f>
        <v>20.472006102280503</v>
      </c>
      <c r="AB128" s="44">
        <f>Z128*[1]SMOW!$AN$6</f>
        <v>10.934151926789639</v>
      </c>
      <c r="AC128" s="44">
        <f>AA128*[1]SMOW!$AN$12</f>
        <v>21.082471153745292</v>
      </c>
      <c r="AD128" s="44">
        <f t="shared" ref="AD128:AD131" si="202">LN((AB128/1000)+1)*1000</f>
        <v>10.874806291846193</v>
      </c>
      <c r="AE128" s="44">
        <f t="shared" ref="AE128:AE131" si="203">LN((AC128/1000)+1)*1000</f>
        <v>20.863310801652815</v>
      </c>
      <c r="AF128" s="44">
        <f>(AD128-[1]SMOW!AN$14*AE128)</f>
        <v>-0.14102181142649428</v>
      </c>
      <c r="AG128" s="97">
        <f t="shared" si="179"/>
        <v>-141.02181142649428</v>
      </c>
      <c r="AH128" s="2">
        <f>AVERAGE(AG127:AG128)</f>
        <v>-158.20457002836363</v>
      </c>
      <c r="AI128" s="25">
        <f>STDEV(AG127:AG128)</f>
        <v>24.300090253746731</v>
      </c>
      <c r="AK128">
        <v>32</v>
      </c>
      <c r="AL128">
        <v>0</v>
      </c>
      <c r="AM128">
        <v>0</v>
      </c>
      <c r="AN128">
        <v>0</v>
      </c>
    </row>
    <row r="129" spans="1:40" customFormat="1" x14ac:dyDescent="0.25">
      <c r="A129">
        <v>5681</v>
      </c>
      <c r="B129" t="s">
        <v>169</v>
      </c>
      <c r="C129" t="s">
        <v>63</v>
      </c>
      <c r="D129" t="s">
        <v>55</v>
      </c>
      <c r="E129" t="s">
        <v>320</v>
      </c>
      <c r="F129">
        <v>19.647586860279102</v>
      </c>
      <c r="G129">
        <v>19.457064305670698</v>
      </c>
      <c r="H129">
        <v>3.3652779027757902E-3</v>
      </c>
      <c r="I129">
        <v>38.218380881026398</v>
      </c>
      <c r="J129">
        <v>37.5061487640831</v>
      </c>
      <c r="K129">
        <v>1.77141515975192E-3</v>
      </c>
      <c r="L129">
        <v>-0.34618224176519502</v>
      </c>
      <c r="M129">
        <v>3.23759671474664E-3</v>
      </c>
      <c r="N129">
        <v>9.2522882908830297</v>
      </c>
      <c r="O129">
        <v>3.3309689228689498E-3</v>
      </c>
      <c r="P129">
        <v>17.561874822137099</v>
      </c>
      <c r="Q129">
        <v>1.73617089066776E-3</v>
      </c>
      <c r="R129">
        <v>23.5744705992281</v>
      </c>
      <c r="S129">
        <v>0.147594542494939</v>
      </c>
      <c r="T129">
        <v>496.16917705264802</v>
      </c>
      <c r="U129">
        <v>0.113370500561289</v>
      </c>
      <c r="V129" s="14">
        <v>45763.793229166666</v>
      </c>
      <c r="W129">
        <v>2.5</v>
      </c>
      <c r="X129">
        <v>5.1781030038549399E-2</v>
      </c>
      <c r="Y129">
        <v>4.7873658286344697E-2</v>
      </c>
      <c r="Z129" s="44">
        <f>((((N129/1000)+1)/(([1]SMOW!$Z$4/1000)+1))-1)*1000</f>
        <v>19.793101910162925</v>
      </c>
      <c r="AA129" s="44">
        <f>((((P129/1000)+1)/(([1]SMOW!$AA$4/1000)+1))-1)*1000</f>
        <v>38.438050877518172</v>
      </c>
      <c r="AB129" s="44">
        <f>Z129*[1]SMOW!$AN$6</f>
        <v>20.406990616455555</v>
      </c>
      <c r="AC129" s="44">
        <f>AA129*[1]SMOW!$AN$12</f>
        <v>39.584254458638462</v>
      </c>
      <c r="AD129" s="44">
        <f t="shared" si="202"/>
        <v>20.201558120985471</v>
      </c>
      <c r="AE129" s="44">
        <f t="shared" si="203"/>
        <v>38.82087790158721</v>
      </c>
      <c r="AF129" s="44">
        <f>(AD129-[1]SMOW!AN$14*AE129)</f>
        <v>-0.2958654110525778</v>
      </c>
      <c r="AG129" s="97">
        <f t="shared" si="179"/>
        <v>-295.86541105257777</v>
      </c>
      <c r="AK129">
        <v>32</v>
      </c>
      <c r="AL129">
        <v>3</v>
      </c>
      <c r="AM129">
        <v>0</v>
      </c>
      <c r="AN129">
        <v>0</v>
      </c>
    </row>
    <row r="130" spans="1:40" customFormat="1" x14ac:dyDescent="0.25">
      <c r="A130">
        <v>5682</v>
      </c>
      <c r="B130" t="s">
        <v>169</v>
      </c>
      <c r="C130" t="s">
        <v>63</v>
      </c>
      <c r="D130" t="s">
        <v>55</v>
      </c>
      <c r="E130" t="s">
        <v>319</v>
      </c>
      <c r="F130">
        <v>18.443897228930499</v>
      </c>
      <c r="G130">
        <v>18.2758711877999</v>
      </c>
      <c r="H130">
        <v>3.7012745695439498E-3</v>
      </c>
      <c r="I130">
        <v>35.913304562679798</v>
      </c>
      <c r="J130">
        <v>35.283457397616601</v>
      </c>
      <c r="K130">
        <v>2.1437971137446702E-3</v>
      </c>
      <c r="L130">
        <v>-0.35379431814170698</v>
      </c>
      <c r="M130">
        <v>3.6265066917745099E-3</v>
      </c>
      <c r="N130">
        <v>8.0608702651989805</v>
      </c>
      <c r="O130">
        <v>3.6635401064471899E-3</v>
      </c>
      <c r="P130">
        <v>15.3026605534449</v>
      </c>
      <c r="Q130">
        <v>2.1011438927240399E-3</v>
      </c>
      <c r="R130">
        <v>19.057055660062598</v>
      </c>
      <c r="S130">
        <v>0.152295308298879</v>
      </c>
      <c r="T130">
        <v>376.27279515612099</v>
      </c>
      <c r="U130">
        <v>0.19956593116106</v>
      </c>
      <c r="V130" s="14">
        <v>45764.629884259259</v>
      </c>
      <c r="W130">
        <v>2.5</v>
      </c>
      <c r="X130">
        <v>0.17130935187913099</v>
      </c>
      <c r="Y130">
        <v>0.17748931785861999</v>
      </c>
      <c r="Z130" s="44">
        <f>((((N130/1000)+1)/(([1]SMOW!$Z$4/1000)+1))-1)*1000</f>
        <v>18.58924049891808</v>
      </c>
      <c r="AA130" s="44">
        <f>((((P130/1000)+1)/(([1]SMOW!$AA$4/1000)+1))-1)*1000</f>
        <v>36.132486842795018</v>
      </c>
      <c r="AB130" s="44">
        <f>Z130*[1]SMOW!$AN$6</f>
        <v>19.165791099861732</v>
      </c>
      <c r="AC130" s="44">
        <f>AA130*[1]SMOW!$AN$12</f>
        <v>37.209939649805492</v>
      </c>
      <c r="AD130" s="44">
        <f t="shared" si="202"/>
        <v>18.984440810003605</v>
      </c>
      <c r="AE130" s="44">
        <f t="shared" si="203"/>
        <v>36.534357792842052</v>
      </c>
      <c r="AF130" s="44">
        <f>(AD130-[1]SMOW!AN$14*AE130)</f>
        <v>-0.30570010461699937</v>
      </c>
      <c r="AG130" s="97">
        <f t="shared" si="179"/>
        <v>-305.7001046169994</v>
      </c>
      <c r="AH130" s="2"/>
      <c r="AI130" s="2"/>
      <c r="AJ130" t="s">
        <v>323</v>
      </c>
      <c r="AK130">
        <v>32</v>
      </c>
      <c r="AL130">
        <v>0</v>
      </c>
      <c r="AM130">
        <v>0</v>
      </c>
      <c r="AN130">
        <v>0</v>
      </c>
    </row>
    <row r="131" spans="1:40" customFormat="1" x14ac:dyDescent="0.25">
      <c r="A131">
        <v>5683</v>
      </c>
      <c r="B131" t="s">
        <v>169</v>
      </c>
      <c r="C131" t="s">
        <v>63</v>
      </c>
      <c r="D131" t="s">
        <v>55</v>
      </c>
      <c r="E131" t="s">
        <v>321</v>
      </c>
      <c r="F131">
        <v>20.426566675882398</v>
      </c>
      <c r="G131">
        <v>20.220742073745299</v>
      </c>
      <c r="H131">
        <v>4.7555130113151002E-3</v>
      </c>
      <c r="I131">
        <v>39.685944206456497</v>
      </c>
      <c r="J131">
        <v>38.918690767781399</v>
      </c>
      <c r="K131">
        <v>1.77422109745203E-3</v>
      </c>
      <c r="L131">
        <v>-0.32832665164327102</v>
      </c>
      <c r="M131">
        <v>4.4561677706225298E-3</v>
      </c>
      <c r="N131">
        <v>10.023326413820101</v>
      </c>
      <c r="O131">
        <v>4.7070305961742897E-3</v>
      </c>
      <c r="P131">
        <v>19.000239347698201</v>
      </c>
      <c r="Q131">
        <v>1.73892100112942E-3</v>
      </c>
      <c r="R131">
        <v>24.895440160553399</v>
      </c>
      <c r="S131">
        <v>0.118557218843615</v>
      </c>
      <c r="T131">
        <v>434.36760290274702</v>
      </c>
      <c r="U131">
        <v>0.15297900668332901</v>
      </c>
      <c r="V131" s="14">
        <v>45764.780532407407</v>
      </c>
      <c r="W131">
        <v>2.5</v>
      </c>
      <c r="X131">
        <v>0.29507267432808698</v>
      </c>
      <c r="Y131">
        <v>0.28247725969162402</v>
      </c>
      <c r="Z131" s="44">
        <f>((((N131/1000)+1)/(([1]SMOW!$Z$4/1000)+1))-1)*1000</f>
        <v>20.572192894848797</v>
      </c>
      <c r="AA131" s="44">
        <f>((((P131/1000)+1)/(([1]SMOW!$AA$4/1000)+1))-1)*1000</f>
        <v>39.9059247152993</v>
      </c>
      <c r="AB131" s="44">
        <f>Z131*[1]SMOW!$AN$6</f>
        <v>21.210245330446913</v>
      </c>
      <c r="AC131" s="44">
        <f>AA131*[1]SMOW!$AN$12</f>
        <v>41.095899565021597</v>
      </c>
      <c r="AD131" s="44">
        <f t="shared" si="202"/>
        <v>20.988438973375722</v>
      </c>
      <c r="AE131" s="44">
        <f t="shared" si="203"/>
        <v>40.273907930658112</v>
      </c>
      <c r="AF131" s="44">
        <f>(AD131-[1]SMOW!AN$14*AE131)</f>
        <v>-0.27618441401176241</v>
      </c>
      <c r="AG131" s="97">
        <f t="shared" si="179"/>
        <v>-276.18441401176244</v>
      </c>
      <c r="AH131" s="2">
        <f>AVERAGE(AG129:AG131)</f>
        <v>-292.58330989377987</v>
      </c>
      <c r="AI131">
        <f>STDEV(AG129:AG131)</f>
        <v>15.029076451613889</v>
      </c>
      <c r="AJ131" t="s">
        <v>326</v>
      </c>
      <c r="AK131">
        <v>32</v>
      </c>
      <c r="AL131">
        <v>0</v>
      </c>
      <c r="AM131">
        <v>0</v>
      </c>
      <c r="AN131">
        <v>0</v>
      </c>
    </row>
    <row r="132" spans="1:40" customFormat="1" x14ac:dyDescent="0.25">
      <c r="A132">
        <v>5684</v>
      </c>
      <c r="B132" t="s">
        <v>169</v>
      </c>
      <c r="C132" t="s">
        <v>48</v>
      </c>
      <c r="D132" t="s">
        <v>149</v>
      </c>
      <c r="E132" t="s">
        <v>324</v>
      </c>
      <c r="F132">
        <v>15.169042365971899</v>
      </c>
      <c r="G132">
        <v>15.0551417979815</v>
      </c>
      <c r="H132">
        <v>7.3841910431906204E-3</v>
      </c>
      <c r="I132">
        <v>29.525016676244199</v>
      </c>
      <c r="J132">
        <v>29.097546411362298</v>
      </c>
      <c r="K132">
        <v>5.7595421610747597E-3</v>
      </c>
      <c r="L132">
        <v>-0.30836270721779402</v>
      </c>
      <c r="M132">
        <v>5.8158353074882303E-3</v>
      </c>
      <c r="N132">
        <v>4.8194025200157098</v>
      </c>
      <c r="O132">
        <v>7.3089092776335903E-3</v>
      </c>
      <c r="P132">
        <v>9.0414747390416892</v>
      </c>
      <c r="Q132">
        <v>5.6449496825183697E-3</v>
      </c>
      <c r="R132">
        <v>10.560575524832901</v>
      </c>
      <c r="S132">
        <v>0.17769199382037501</v>
      </c>
      <c r="T132">
        <v>1470.3324803154701</v>
      </c>
      <c r="U132">
        <v>0.37364677832911303</v>
      </c>
      <c r="V132" s="14">
        <v>45765.527291666665</v>
      </c>
      <c r="W132">
        <v>2.5</v>
      </c>
      <c r="X132">
        <v>0.41828875353441902</v>
      </c>
      <c r="Y132">
        <v>0.418679038727714</v>
      </c>
      <c r="Z132" s="44">
        <f>((((N132/1000)+1)/(([1]SMOW!$Z$4/1000)+1))-1)*1000</f>
        <v>15.313918277751526</v>
      </c>
      <c r="AA132" s="44">
        <f>((((P132/1000)+1)/(([1]SMOW!$AA$4/1000)+1))-1)*1000</f>
        <v>29.742847299325081</v>
      </c>
      <c r="AB132" s="44">
        <f>Z132*[1]SMOW!$AN$6</f>
        <v>15.78888382496436</v>
      </c>
      <c r="AC132" s="44">
        <f>AA132*[1]SMOW!$AN$12</f>
        <v>30.629764229526135</v>
      </c>
      <c r="AD132" s="44">
        <f t="shared" ref="AD132" si="204">LN((AB132/1000)+1)*1000</f>
        <v>15.665536053781313</v>
      </c>
      <c r="AE132" s="44">
        <f t="shared" ref="AE132" si="205">LN((AC132/1000)+1)*1000</f>
        <v>30.170036981588709</v>
      </c>
      <c r="AF132" s="44">
        <f>(AD132-[1]SMOW!AN$14*AE132)</f>
        <v>-0.264243472497526</v>
      </c>
      <c r="AG132" s="97">
        <f t="shared" si="179"/>
        <v>-264.243472497526</v>
      </c>
      <c r="AJ132" t="s">
        <v>325</v>
      </c>
      <c r="AK132">
        <v>32</v>
      </c>
      <c r="AL132">
        <v>0</v>
      </c>
      <c r="AM132">
        <v>0</v>
      </c>
      <c r="AN132">
        <v>1</v>
      </c>
    </row>
    <row r="133" spans="1:40" customFormat="1" x14ac:dyDescent="0.25">
      <c r="A133">
        <v>5685</v>
      </c>
      <c r="B133" t="s">
        <v>169</v>
      </c>
      <c r="C133" t="s">
        <v>48</v>
      </c>
      <c r="D133" t="s">
        <v>149</v>
      </c>
      <c r="E133" t="s">
        <v>327</v>
      </c>
      <c r="F133">
        <v>15.9579380428624</v>
      </c>
      <c r="G133">
        <v>15.831948324448399</v>
      </c>
      <c r="H133">
        <v>4.6627899439150803E-3</v>
      </c>
      <c r="I133">
        <v>30.944293655319001</v>
      </c>
      <c r="J133">
        <v>30.475172169825498</v>
      </c>
      <c r="K133">
        <v>1.34328637620424E-3</v>
      </c>
      <c r="L133">
        <v>-0.25894258121944502</v>
      </c>
      <c r="M133">
        <v>4.7853572471495799E-3</v>
      </c>
      <c r="N133">
        <v>5.6002554121175896</v>
      </c>
      <c r="O133">
        <v>4.6152528396669196E-3</v>
      </c>
      <c r="P133">
        <v>10.432513628657301</v>
      </c>
      <c r="Q133">
        <v>1.31656020406422E-3</v>
      </c>
      <c r="R133">
        <v>12.7607772514295</v>
      </c>
      <c r="S133">
        <v>0.10695611942687799</v>
      </c>
      <c r="T133">
        <v>611.21807927739405</v>
      </c>
      <c r="U133">
        <v>0.20500149444599799</v>
      </c>
      <c r="V133" s="14">
        <v>45765.727650462963</v>
      </c>
      <c r="W133">
        <v>2.5</v>
      </c>
      <c r="X133" s="66">
        <v>7.5115049280942E-5</v>
      </c>
      <c r="Y133">
        <v>5.0600024127116596E-4</v>
      </c>
      <c r="Z133" s="44">
        <f>((((N133/1000)+1)/(([1]SMOW!$Z$4/1000)+1))-1)*1000</f>
        <v>16.102926538828164</v>
      </c>
      <c r="AA133" s="44">
        <f>((((P133/1000)+1)/(([1]SMOW!$AA$4/1000)+1))-1)*1000</f>
        <v>31.162424574151526</v>
      </c>
      <c r="AB133" s="44">
        <f>Z133*[1]SMOW!$AN$6</f>
        <v>16.602363402504935</v>
      </c>
      <c r="AC133" s="44">
        <f>AA133*[1]SMOW!$AN$12</f>
        <v>32.091672593441039</v>
      </c>
      <c r="AD133" s="44">
        <f t="shared" ref="AD133" si="206">LN((AB133/1000)+1)*1000</f>
        <v>16.466050838610933</v>
      </c>
      <c r="AE133" s="44">
        <f t="shared" ref="AE133" si="207">LN((AC133/1000)+1)*1000</f>
        <v>31.587493146621398</v>
      </c>
      <c r="AF133" s="44">
        <f>(AD133-[1]SMOW!AN$14*AE133)</f>
        <v>-0.21214554280516751</v>
      </c>
      <c r="AG133" s="97">
        <f t="shared" si="179"/>
        <v>-212.14554280516751</v>
      </c>
      <c r="AK133">
        <v>32</v>
      </c>
      <c r="AL133">
        <v>0</v>
      </c>
      <c r="AM133">
        <v>0</v>
      </c>
      <c r="AN133">
        <v>0</v>
      </c>
    </row>
    <row r="134" spans="1:40" customFormat="1" x14ac:dyDescent="0.25">
      <c r="A134">
        <v>5687</v>
      </c>
      <c r="B134" t="s">
        <v>168</v>
      </c>
      <c r="C134" t="s">
        <v>63</v>
      </c>
      <c r="D134" t="s">
        <v>98</v>
      </c>
      <c r="E134" t="s">
        <v>328</v>
      </c>
      <c r="F134">
        <v>14.6632920881611</v>
      </c>
      <c r="G134">
        <v>14.5568251977797</v>
      </c>
      <c r="H134">
        <v>4.1608828979924004E-3</v>
      </c>
      <c r="I134">
        <v>28.415661391803901</v>
      </c>
      <c r="J134">
        <v>28.0194251328322</v>
      </c>
      <c r="K134">
        <v>1.68097664006284E-3</v>
      </c>
      <c r="L134">
        <v>-0.237431272355666</v>
      </c>
      <c r="M134">
        <v>4.1729022934086802E-3</v>
      </c>
      <c r="N134">
        <v>4.3188083620322297</v>
      </c>
      <c r="O134">
        <v>4.1184627318552299E-3</v>
      </c>
      <c r="P134">
        <v>7.9541913082464797</v>
      </c>
      <c r="Q134">
        <v>1.6475317456272399E-3</v>
      </c>
      <c r="R134">
        <v>8.2391166505742</v>
      </c>
      <c r="S134">
        <v>0.133289093608052</v>
      </c>
      <c r="T134">
        <v>433.18121124043898</v>
      </c>
      <c r="U134">
        <v>0.13223795789682799</v>
      </c>
      <c r="V134" s="14">
        <v>45771.529942129629</v>
      </c>
      <c r="W134">
        <v>2.5</v>
      </c>
      <c r="X134">
        <v>3.2386339006135398E-3</v>
      </c>
      <c r="Y134">
        <v>2.4538035203723399E-3</v>
      </c>
      <c r="Z134" s="44">
        <f>((((N134/1000)+1)/(([1]SMOW!$Z$4/1000)+1))-1)*1000</f>
        <v>14.808095823751977</v>
      </c>
      <c r="AA134" s="44">
        <f>((((P134/1000)+1)/(([1]SMOW!$AA$4/1000)+1))-1)*1000</f>
        <v>28.633257293485094</v>
      </c>
      <c r="AB134" s="44">
        <f>Z134*[1]SMOW!$AN$6</f>
        <v>15.267373143151458</v>
      </c>
      <c r="AC134" s="44">
        <f>AA134*[1]SMOW!$AN$12</f>
        <v>29.487086800956995</v>
      </c>
      <c r="AD134" s="44">
        <f t="shared" ref="AD134" si="208">LN((AB134/1000)+1)*1000</f>
        <v>15.151999620228658</v>
      </c>
      <c r="AE134" s="44">
        <f t="shared" ref="AE134" si="209">LN((AC134/1000)+1)*1000</f>
        <v>29.060704231671121</v>
      </c>
      <c r="AF134" s="44">
        <f>(AD134-[1]SMOW!AN$14*AE134)</f>
        <v>-0.19205221409369422</v>
      </c>
      <c r="AG134" s="97">
        <f t="shared" ref="AG134" si="210">AF134*1000</f>
        <v>-192.0522140936942</v>
      </c>
      <c r="AK134">
        <v>32</v>
      </c>
      <c r="AL134">
        <v>0</v>
      </c>
      <c r="AM134">
        <v>0</v>
      </c>
      <c r="AN134">
        <v>0</v>
      </c>
    </row>
    <row r="135" spans="1:40" customFormat="1" x14ac:dyDescent="0.25">
      <c r="A135">
        <v>5688</v>
      </c>
      <c r="B135" t="s">
        <v>168</v>
      </c>
      <c r="C135" t="s">
        <v>63</v>
      </c>
      <c r="D135" t="s">
        <v>98</v>
      </c>
      <c r="E135" t="s">
        <v>329</v>
      </c>
      <c r="F135">
        <v>15.8065645154685</v>
      </c>
      <c r="G135">
        <v>15.6829414468944</v>
      </c>
      <c r="H135">
        <v>4.1573953449367904E-3</v>
      </c>
      <c r="I135">
        <v>30.572425401019501</v>
      </c>
      <c r="J135">
        <v>30.114400647191701</v>
      </c>
      <c r="K135">
        <v>1.42862937366066E-3</v>
      </c>
      <c r="L135">
        <v>-0.21746209482283299</v>
      </c>
      <c r="M135">
        <v>4.1639625400174502E-3</v>
      </c>
      <c r="N135">
        <v>5.4504251365619298</v>
      </c>
      <c r="O135">
        <v>4.1150107343689299E-3</v>
      </c>
      <c r="P135">
        <v>10.0680441056743</v>
      </c>
      <c r="Q135">
        <v>1.4002052079398501E-3</v>
      </c>
      <c r="R135">
        <v>11.786609026604699</v>
      </c>
      <c r="S135">
        <v>0.13228498743890299</v>
      </c>
      <c r="T135">
        <v>420.86661520640598</v>
      </c>
      <c r="U135">
        <v>7.93010170637862E-2</v>
      </c>
      <c r="V135" s="14">
        <v>45771.671840277777</v>
      </c>
      <c r="W135">
        <v>2.5</v>
      </c>
      <c r="X135">
        <v>7.2250143453672894E-2</v>
      </c>
      <c r="Y135">
        <v>6.4807068401867798E-2</v>
      </c>
      <c r="Z135" s="44">
        <f>((((N135/1000)+1)/(([1]SMOW!$Z$4/1000)+1))-1)*1000</f>
        <v>15.951531408748609</v>
      </c>
      <c r="AA135" s="44">
        <f>((((P135/1000)+1)/(([1]SMOW!$AA$4/1000)+1))-1)*1000</f>
        <v>30.790477638622971</v>
      </c>
      <c r="AB135" s="44">
        <f>Z135*[1]SMOW!$AN$6</f>
        <v>16.446272709245573</v>
      </c>
      <c r="AC135" s="44">
        <f>AA135*[1]SMOW!$AN$12</f>
        <v>31.70863438507849</v>
      </c>
      <c r="AD135" s="44">
        <f t="shared" ref="AD135" si="211">LN((AB135/1000)+1)*1000</f>
        <v>16.312497509100215</v>
      </c>
      <c r="AE135" s="44">
        <f t="shared" ref="AE135" si="212">LN((AC135/1000)+1)*1000</f>
        <v>31.216296174254023</v>
      </c>
      <c r="AF135" s="44">
        <f>(AD135-[1]SMOW!AN$14*AE135)</f>
        <v>-0.16970687090590886</v>
      </c>
      <c r="AG135" s="97">
        <f t="shared" ref="AG135" si="213">AF135*1000</f>
        <v>-169.70687090590886</v>
      </c>
      <c r="AH135" s="2"/>
      <c r="AI135" s="94"/>
      <c r="AK135">
        <v>32</v>
      </c>
      <c r="AL135">
        <v>0</v>
      </c>
      <c r="AM135">
        <v>0</v>
      </c>
      <c r="AN135">
        <v>0</v>
      </c>
    </row>
    <row r="136" spans="1:40" customFormat="1" x14ac:dyDescent="0.25">
      <c r="A136">
        <v>5689</v>
      </c>
      <c r="B136" t="s">
        <v>168</v>
      </c>
      <c r="C136" t="s">
        <v>63</v>
      </c>
      <c r="D136" t="s">
        <v>98</v>
      </c>
      <c r="E136" t="s">
        <v>330</v>
      </c>
      <c r="F136">
        <v>16.177454065423799</v>
      </c>
      <c r="G136">
        <v>16.047993036924101</v>
      </c>
      <c r="H136">
        <v>4.4939530092003603E-3</v>
      </c>
      <c r="I136">
        <v>31.280130399557301</v>
      </c>
      <c r="J136">
        <v>30.800875536915001</v>
      </c>
      <c r="K136">
        <v>1.81149585993565E-3</v>
      </c>
      <c r="L136">
        <v>-0.214869246567059</v>
      </c>
      <c r="M136">
        <v>4.3402870810471403E-3</v>
      </c>
      <c r="N136">
        <v>5.8175334706758797</v>
      </c>
      <c r="O136">
        <v>4.4481371960819402E-3</v>
      </c>
      <c r="P136">
        <v>10.761668528430199</v>
      </c>
      <c r="Q136">
        <v>1.77545414087649E-3</v>
      </c>
      <c r="R136">
        <v>13.1991886141373</v>
      </c>
      <c r="S136">
        <v>0.14814569553486301</v>
      </c>
      <c r="T136">
        <v>446.76483866033499</v>
      </c>
      <c r="U136">
        <v>9.3955248327414698E-2</v>
      </c>
      <c r="V136" s="14">
        <v>45771.809571759259</v>
      </c>
      <c r="W136">
        <v>2.5</v>
      </c>
      <c r="X136">
        <v>0.14502693323670501</v>
      </c>
      <c r="Y136">
        <v>0.13611811648729899</v>
      </c>
      <c r="Z136" s="44">
        <f>((((N136/1000)+1)/(([1]SMOW!$Z$4/1000)+1))-1)*1000</f>
        <v>16.322473888767284</v>
      </c>
      <c r="AA136" s="44">
        <f>((((P136/1000)+1)/(([1]SMOW!$AA$4/1000)+1))-1)*1000</f>
        <v>31.498332375941686</v>
      </c>
      <c r="AB136" s="44">
        <f>Z136*[1]SMOW!$AN$6</f>
        <v>16.828720076178953</v>
      </c>
      <c r="AC136" s="44">
        <f>AA136*[1]SMOW!$AN$12</f>
        <v>32.437596999001379</v>
      </c>
      <c r="AD136" s="44">
        <f t="shared" ref="AD136" si="214">LN((AB136/1000)+1)*1000</f>
        <v>16.688686045132638</v>
      </c>
      <c r="AE136" s="44">
        <f t="shared" ref="AE136" si="215">LN((AC136/1000)+1)*1000</f>
        <v>31.922605284669142</v>
      </c>
      <c r="AF136" s="44">
        <f>(AD136-[1]SMOW!AN$14*AE136)</f>
        <v>-0.16644954517267152</v>
      </c>
      <c r="AG136" s="97">
        <f t="shared" ref="AG136" si="216">AF136*1000</f>
        <v>-166.44954517267152</v>
      </c>
      <c r="AH136" s="2">
        <f>AVERAGE(AG134:AG136)</f>
        <v>-176.06954339075818</v>
      </c>
      <c r="AI136">
        <f>STDEV(AG134:AG136)</f>
        <v>13.936888635271838</v>
      </c>
      <c r="AK136">
        <v>32</v>
      </c>
      <c r="AL136">
        <v>0</v>
      </c>
      <c r="AM136">
        <v>0</v>
      </c>
      <c r="AN136">
        <v>0</v>
      </c>
    </row>
    <row r="137" spans="1:40" customFormat="1" x14ac:dyDescent="0.25">
      <c r="A137">
        <v>5690</v>
      </c>
      <c r="B137" t="s">
        <v>168</v>
      </c>
      <c r="C137" t="s">
        <v>63</v>
      </c>
      <c r="D137" t="s">
        <v>50</v>
      </c>
      <c r="E137" t="s">
        <v>331</v>
      </c>
      <c r="F137">
        <v>10.7256898113012</v>
      </c>
      <c r="G137">
        <v>10.668577346381401</v>
      </c>
      <c r="H137">
        <v>3.75731760390819E-3</v>
      </c>
      <c r="I137">
        <v>20.760299995805099</v>
      </c>
      <c r="J137">
        <v>20.547741740321399</v>
      </c>
      <c r="K137">
        <v>1.4953812645020299E-3</v>
      </c>
      <c r="L137">
        <v>-0.18063029250835</v>
      </c>
      <c r="M137">
        <v>3.7672737631318301E-3</v>
      </c>
      <c r="N137">
        <v>0.421349907256519</v>
      </c>
      <c r="O137">
        <v>3.7190117825500598E-3</v>
      </c>
      <c r="P137">
        <v>0.45114181692158001</v>
      </c>
      <c r="Q137">
        <v>1.46562899588636E-3</v>
      </c>
      <c r="R137">
        <v>-2.5785727227397501</v>
      </c>
      <c r="S137">
        <v>0.138680335063984</v>
      </c>
      <c r="T137">
        <v>396.80369196234398</v>
      </c>
      <c r="U137">
        <v>0.16705661785297199</v>
      </c>
      <c r="V137" s="14">
        <v>45772.528611111113</v>
      </c>
      <c r="W137">
        <v>2.5</v>
      </c>
      <c r="X137">
        <v>1.5421826040282101E-3</v>
      </c>
      <c r="Y137">
        <v>9.1782036054303799E-4</v>
      </c>
      <c r="Z137" s="44">
        <f>((((N137/1000)+1)/(([1]SMOW!$Z$4/1000)+1))-1)*1000</f>
        <v>10.869931607258021</v>
      </c>
      <c r="AA137" s="44">
        <f>((((P137/1000)+1)/(([1]SMOW!$AA$4/1000)+1))-1)*1000</f>
        <v>20.976276148460428</v>
      </c>
      <c r="AB137" s="44">
        <f>Z137*[1]SMOW!$AN$6</f>
        <v>11.207065639212999</v>
      </c>
      <c r="AC137" s="44">
        <f>AA137*[1]SMOW!$AN$12</f>
        <v>21.601778282180632</v>
      </c>
      <c r="AD137" s="44">
        <f t="shared" ref="AD137" si="217">LN((AB137/1000)+1)*1000</f>
        <v>11.144731766595045</v>
      </c>
      <c r="AE137" s="44">
        <f t="shared" ref="AE137" si="218">LN((AC137/1000)+1)*1000</f>
        <v>21.371766418096332</v>
      </c>
      <c r="AF137" s="44">
        <f>(AD137-[1]SMOW!AN$14*AE137)</f>
        <v>-0.13956090215981831</v>
      </c>
      <c r="AG137" s="97">
        <f t="shared" ref="AG137" si="219">AF137*1000</f>
        <v>-139.56090215981831</v>
      </c>
      <c r="AK137">
        <v>32</v>
      </c>
      <c r="AL137">
        <v>0</v>
      </c>
      <c r="AM137">
        <v>0</v>
      </c>
      <c r="AN137">
        <v>0</v>
      </c>
    </row>
    <row r="138" spans="1:40" customFormat="1" x14ac:dyDescent="0.25">
      <c r="A138">
        <v>5691</v>
      </c>
      <c r="B138" t="s">
        <v>168</v>
      </c>
      <c r="C138" t="s">
        <v>63</v>
      </c>
      <c r="D138" t="s">
        <v>50</v>
      </c>
      <c r="E138" t="s">
        <v>332</v>
      </c>
      <c r="F138">
        <v>10.7199643167055</v>
      </c>
      <c r="G138">
        <v>10.662912551147199</v>
      </c>
      <c r="H138">
        <v>4.04467325786146E-3</v>
      </c>
      <c r="I138">
        <v>20.7306781140726</v>
      </c>
      <c r="J138">
        <v>20.518721901220299</v>
      </c>
      <c r="K138">
        <v>1.2705246514927401E-3</v>
      </c>
      <c r="L138">
        <v>-0.17097261269709699</v>
      </c>
      <c r="M138">
        <v>4.0616889861173101E-3</v>
      </c>
      <c r="N138">
        <v>0.41568278403002501</v>
      </c>
      <c r="O138">
        <v>4.0034378480233498E-3</v>
      </c>
      <c r="P138">
        <v>0.42210929537651598</v>
      </c>
      <c r="Q138">
        <v>1.2452461545589301E-3</v>
      </c>
      <c r="R138">
        <v>-1.83328630376531</v>
      </c>
      <c r="S138">
        <v>0.148347299810102</v>
      </c>
      <c r="T138">
        <v>431.34192636579098</v>
      </c>
      <c r="U138">
        <v>6.9301356062710706E-2</v>
      </c>
      <c r="V138" s="14">
        <v>45772.661817129629</v>
      </c>
      <c r="W138">
        <v>2.5</v>
      </c>
      <c r="X138">
        <v>3.2261073755928397E-2</v>
      </c>
      <c r="Y138">
        <v>2.8136018748345801E-2</v>
      </c>
      <c r="Z138" s="44">
        <f>((((N138/1000)+1)/(([1]SMOW!$Z$4/1000)+1))-1)*1000</f>
        <v>10.864205295570528</v>
      </c>
      <c r="AA138" s="44">
        <f>((((P138/1000)+1)/(([1]SMOW!$AA$4/1000)+1))-1)*1000</f>
        <v>20.946647999223302</v>
      </c>
      <c r="AB138" s="44">
        <f>Z138*[1]SMOW!$AN$6</f>
        <v>11.201161724333767</v>
      </c>
      <c r="AC138" s="44">
        <f>AA138*[1]SMOW!$AN$12</f>
        <v>21.571266636252538</v>
      </c>
      <c r="AD138" s="44">
        <f t="shared" ref="AD138" si="220">LN((AB138/1000)+1)*1000</f>
        <v>11.138893266929809</v>
      </c>
      <c r="AE138" s="44">
        <f t="shared" ref="AE138" si="221">LN((AC138/1000)+1)*1000</f>
        <v>21.341899495168587</v>
      </c>
      <c r="AF138" s="44">
        <f>(AD138-[1]SMOW!AN$14*AE138)</f>
        <v>-0.1296296665192056</v>
      </c>
      <c r="AG138" s="97">
        <f t="shared" ref="AG138" si="222">AF138*1000</f>
        <v>-129.62966651920561</v>
      </c>
      <c r="AH138" s="2">
        <f>AVERAGE(AG137:AG138)</f>
        <v>-134.59528433951198</v>
      </c>
      <c r="AI138">
        <f>STDEV(AG137:AG138)</f>
        <v>7.0224440670387649</v>
      </c>
      <c r="AK138">
        <v>32</v>
      </c>
      <c r="AL138">
        <v>0</v>
      </c>
      <c r="AM138">
        <v>0</v>
      </c>
      <c r="AN138">
        <v>0</v>
      </c>
    </row>
    <row r="139" spans="1:40" customFormat="1" x14ac:dyDescent="0.25">
      <c r="A139">
        <v>5692</v>
      </c>
      <c r="B139" t="s">
        <v>168</v>
      </c>
      <c r="C139" t="s">
        <v>48</v>
      </c>
      <c r="D139" t="s">
        <v>333</v>
      </c>
      <c r="E139" t="s">
        <v>334</v>
      </c>
      <c r="F139">
        <v>12.548237222876001</v>
      </c>
      <c r="G139">
        <v>12.470160178284299</v>
      </c>
      <c r="H139">
        <v>4.5110853292218301E-3</v>
      </c>
      <c r="I139">
        <v>24.337442763794702</v>
      </c>
      <c r="J139">
        <v>24.0460062425669</v>
      </c>
      <c r="K139">
        <v>1.4556888593189299E-3</v>
      </c>
      <c r="L139">
        <v>-0.22613111779108699</v>
      </c>
      <c r="M139">
        <v>4.4216903227038903E-3</v>
      </c>
      <c r="N139">
        <v>2.2253164633040199</v>
      </c>
      <c r="O139">
        <v>4.4650948522428303E-3</v>
      </c>
      <c r="P139">
        <v>3.95711336253521</v>
      </c>
      <c r="Q139">
        <v>1.4267263151239299E-3</v>
      </c>
      <c r="R139">
        <v>2.8930425790174699</v>
      </c>
      <c r="S139">
        <v>0.14814609088370001</v>
      </c>
      <c r="T139">
        <v>471.00546521141803</v>
      </c>
      <c r="U139">
        <v>0.133654765841342</v>
      </c>
      <c r="V139" s="14">
        <v>45772.779594907406</v>
      </c>
      <c r="W139">
        <v>2.5</v>
      </c>
      <c r="X139">
        <v>1.7464361476722499E-2</v>
      </c>
      <c r="Y139">
        <v>1.4529183114882801E-2</v>
      </c>
      <c r="Z139" s="44">
        <f>((((N139/1000)+1)/(([1]SMOW!$Z$4/1000)+1))-1)*1000</f>
        <v>12.692739116616503</v>
      </c>
      <c r="AA139" s="44">
        <f>((((P139/1000)+1)/(([1]SMOW!$AA$4/1000)+1))-1)*1000</f>
        <v>24.554175781242414</v>
      </c>
      <c r="AB139" s="44">
        <f>Z139*[1]SMOW!$AN$6</f>
        <v>13.086408043850629</v>
      </c>
      <c r="AC139" s="44">
        <f>AA139*[1]SMOW!$AN$12</f>
        <v>25.28636910450944</v>
      </c>
      <c r="AD139" s="44">
        <f t="shared" ref="AD139" si="223">LN((AB139/1000)+1)*1000</f>
        <v>13.001520783618032</v>
      </c>
      <c r="AE139" s="44">
        <f t="shared" ref="AE139" si="224">LN((AC139/1000)+1)*1000</f>
        <v>24.97195806199635</v>
      </c>
      <c r="AF139" s="44">
        <f>(AD139-[1]SMOW!AN$14*AE139)</f>
        <v>-0.18367307311604186</v>
      </c>
      <c r="AG139" s="97">
        <f t="shared" ref="AG139" si="225">AF139*1000</f>
        <v>-183.67307311604185</v>
      </c>
      <c r="AK139">
        <v>32</v>
      </c>
      <c r="AL139">
        <v>2</v>
      </c>
      <c r="AM139">
        <v>0</v>
      </c>
      <c r="AN139">
        <v>0</v>
      </c>
    </row>
    <row r="140" spans="1:40" customFormat="1" x14ac:dyDescent="0.25">
      <c r="A140">
        <v>5693</v>
      </c>
      <c r="B140" t="s">
        <v>226</v>
      </c>
      <c r="C140" t="s">
        <v>48</v>
      </c>
      <c r="D140" t="s">
        <v>333</v>
      </c>
      <c r="E140" t="s">
        <v>335</v>
      </c>
      <c r="F140">
        <v>12.5865036051683</v>
      </c>
      <c r="G140">
        <v>12.5079516434708</v>
      </c>
      <c r="H140">
        <v>4.4387216631168102E-3</v>
      </c>
      <c r="I140">
        <v>24.407762923476799</v>
      </c>
      <c r="J140">
        <v>24.114653290892701</v>
      </c>
      <c r="K140">
        <v>1.5486276486940901E-3</v>
      </c>
      <c r="L140">
        <v>-0.22458529412056499</v>
      </c>
      <c r="M140">
        <v>4.4566731367453498E-3</v>
      </c>
      <c r="N140">
        <v>2.26319272015076</v>
      </c>
      <c r="O140">
        <v>4.3934689331066503E-3</v>
      </c>
      <c r="P140">
        <v>4.02603442465632</v>
      </c>
      <c r="Q140">
        <v>1.51781598421728E-3</v>
      </c>
      <c r="R140">
        <v>4.6587368331743697</v>
      </c>
      <c r="S140">
        <v>0.12517286691070501</v>
      </c>
      <c r="T140">
        <v>487.15185386097102</v>
      </c>
      <c r="U140">
        <v>0.11989268900683001</v>
      </c>
      <c r="V140" s="14">
        <v>45773.542731481481</v>
      </c>
      <c r="W140">
        <v>2.5</v>
      </c>
      <c r="X140">
        <v>1.24380445939695E-4</v>
      </c>
      <c r="Y140">
        <v>7.29179018611687E-4</v>
      </c>
      <c r="Z140" s="44">
        <f>((((N140/1000)+1)/(([1]SMOW!$Z$4/1000)+1))-1)*1000</f>
        <v>12.73101095994722</v>
      </c>
      <c r="AA140" s="44">
        <f>((((P140/1000)+1)/(([1]SMOW!$AA$4/1000)+1))-1)*1000</f>
        <v>24.624510819518221</v>
      </c>
      <c r="AB140" s="44">
        <f>Z140*[1]SMOW!$AN$6</f>
        <v>13.125866899328122</v>
      </c>
      <c r="AC140" s="44">
        <f>AA140*[1]SMOW!$AN$12</f>
        <v>25.358801498684144</v>
      </c>
      <c r="AD140" s="44">
        <f t="shared" ref="AD140" si="226">LN((AB140/1000)+1)*1000</f>
        <v>13.040469176114183</v>
      </c>
      <c r="AE140" s="44">
        <f t="shared" ref="AE140" si="227">LN((AC140/1000)+1)*1000</f>
        <v>25.042601579698005</v>
      </c>
      <c r="AF140" s="44">
        <f>(AD140-[1]SMOW!AN$14*AE140)</f>
        <v>-0.18202445796636368</v>
      </c>
      <c r="AG140" s="97">
        <f t="shared" ref="AG140:AG141" si="228">AF140*1000</f>
        <v>-182.02445796636368</v>
      </c>
      <c r="AH140" s="2">
        <f>AVERAGE(AG139:AG140)</f>
        <v>-182.84876554120277</v>
      </c>
      <c r="AI140">
        <f>STDEV(AG139:AG140)</f>
        <v>1.1657469519043051</v>
      </c>
      <c r="AK140">
        <v>32</v>
      </c>
      <c r="AL140">
        <v>0</v>
      </c>
      <c r="AM140">
        <v>0</v>
      </c>
      <c r="AN140">
        <v>0</v>
      </c>
    </row>
    <row r="141" spans="1:40" customFormat="1" x14ac:dyDescent="0.25">
      <c r="A141">
        <v>5694</v>
      </c>
      <c r="B141" t="s">
        <v>168</v>
      </c>
      <c r="C141" t="s">
        <v>48</v>
      </c>
      <c r="D141" t="s">
        <v>333</v>
      </c>
      <c r="E141" t="s">
        <v>336</v>
      </c>
      <c r="F141">
        <v>11.940357470319899</v>
      </c>
      <c r="G141">
        <v>11.8696334372175</v>
      </c>
      <c r="H141">
        <v>4.4981774653298301E-3</v>
      </c>
      <c r="I141">
        <v>23.189641588630899</v>
      </c>
      <c r="J141">
        <v>22.924847649101199</v>
      </c>
      <c r="K141">
        <v>1.40996733837806E-3</v>
      </c>
      <c r="L141">
        <v>-0.23468612150794599</v>
      </c>
      <c r="M141">
        <v>4.5788595551702598E-3</v>
      </c>
      <c r="N141">
        <v>1.6236340397109399</v>
      </c>
      <c r="O141">
        <v>4.4523185839163999E-3</v>
      </c>
      <c r="P141">
        <v>2.8321489646484999</v>
      </c>
      <c r="Q141">
        <v>1.3819144745428099E-3</v>
      </c>
      <c r="R141">
        <v>1.94702480100609</v>
      </c>
      <c r="S141">
        <v>0.18025860492527301</v>
      </c>
      <c r="T141">
        <v>869.93888966850704</v>
      </c>
      <c r="U141">
        <v>0.42194433595210901</v>
      </c>
      <c r="V141" s="14">
        <v>45775.520567129628</v>
      </c>
      <c r="W141">
        <v>2.5</v>
      </c>
      <c r="X141">
        <v>8.0381164932458397E-3</v>
      </c>
      <c r="Y141">
        <v>9.0311383081267405E-3</v>
      </c>
      <c r="Z141" s="44">
        <f>((((N141/1000)+1)/(([1]SMOW!$Z$4/1000)+1))-1)*1000</f>
        <v>12.084772612859673</v>
      </c>
      <c r="AA141" s="44">
        <f>((((P141/1000)+1)/(([1]SMOW!$AA$4/1000)+1))-1)*1000</f>
        <v>23.4061317501586</v>
      </c>
      <c r="AB141" s="44">
        <f>Z141*[1]SMOW!$AN$6</f>
        <v>12.459585285417067</v>
      </c>
      <c r="AC141" s="44">
        <f>AA141*[1]SMOW!$AN$12</f>
        <v>24.10409097076769</v>
      </c>
      <c r="AD141" s="44">
        <f t="shared" ref="AD141" si="229">LN((AB141/1000)+1)*1000</f>
        <v>12.382603434412342</v>
      </c>
      <c r="AE141" s="44">
        <f t="shared" ref="AE141" si="230">LN((AC141/1000)+1)*1000</f>
        <v>23.818172789809154</v>
      </c>
      <c r="AF141" s="44">
        <f>(AD141-[1]SMOW!AN$14*AE141)</f>
        <v>-0.19339179860689093</v>
      </c>
      <c r="AG141" s="97">
        <f t="shared" si="228"/>
        <v>-193.39179860689092</v>
      </c>
      <c r="AK141">
        <v>32</v>
      </c>
      <c r="AL141">
        <v>0</v>
      </c>
      <c r="AM141">
        <v>0</v>
      </c>
      <c r="AN141">
        <v>0</v>
      </c>
    </row>
    <row r="142" spans="1:40" customFormat="1" x14ac:dyDescent="0.25">
      <c r="A142">
        <v>5695</v>
      </c>
      <c r="B142" t="s">
        <v>168</v>
      </c>
      <c r="C142" t="s">
        <v>48</v>
      </c>
      <c r="D142" t="s">
        <v>333</v>
      </c>
      <c r="E142" t="s">
        <v>337</v>
      </c>
      <c r="F142">
        <v>13.4819698124761</v>
      </c>
      <c r="G142">
        <v>13.391896413485</v>
      </c>
      <c r="H142">
        <v>4.0795920585694496E-3</v>
      </c>
      <c r="I142">
        <v>26.114603119594499</v>
      </c>
      <c r="J142">
        <v>25.779439401793699</v>
      </c>
      <c r="K142">
        <v>1.7372527961507899E-3</v>
      </c>
      <c r="L142">
        <v>-0.219647590662014</v>
      </c>
      <c r="M142">
        <v>3.9140836791065102E-3</v>
      </c>
      <c r="N142">
        <v>3.1495296570089399</v>
      </c>
      <c r="O142">
        <v>4.0380006518574698E-3</v>
      </c>
      <c r="P142">
        <v>5.6989151422077198</v>
      </c>
      <c r="Q142">
        <v>1.7026882251769801E-3</v>
      </c>
      <c r="R142">
        <v>6.4470153214853196</v>
      </c>
      <c r="S142">
        <v>0.124533794121388</v>
      </c>
      <c r="T142">
        <v>574.37298729537395</v>
      </c>
      <c r="U142">
        <v>0.12794795009388801</v>
      </c>
      <c r="V142" s="14">
        <v>45775.812002314815</v>
      </c>
      <c r="W142">
        <v>2.5</v>
      </c>
      <c r="X142">
        <v>4.6219023958656499E-2</v>
      </c>
      <c r="Y142">
        <v>4.2881122791124299E-2</v>
      </c>
      <c r="Z142" s="44">
        <f>((((N142/1000)+1)/(([1]SMOW!$Z$4/1000)+1))-1)*1000</f>
        <v>13.626604960240929</v>
      </c>
      <c r="AA142" s="44">
        <f>((((P142/1000)+1)/(([1]SMOW!$AA$4/1000)+1))-1)*1000</f>
        <v>26.331712155052145</v>
      </c>
      <c r="AB142" s="44">
        <f>Z142*[1]SMOW!$AN$6</f>
        <v>14.049238003215757</v>
      </c>
      <c r="AC142" s="44">
        <f>AA142*[1]SMOW!$AN$12</f>
        <v>27.116910729905015</v>
      </c>
      <c r="AD142" s="44">
        <f t="shared" ref="AD142" si="231">LN((AB142/1000)+1)*1000</f>
        <v>13.951462178656467</v>
      </c>
      <c r="AE142" s="44">
        <f t="shared" ref="AE142" si="232">LN((AC142/1000)+1)*1000</f>
        <v>26.755761594930529</v>
      </c>
      <c r="AF142" s="44">
        <f>(AD142-[1]SMOW!AN$14*AE142)</f>
        <v>-0.1755799434668539</v>
      </c>
      <c r="AG142" s="97">
        <f t="shared" ref="AG142" si="233">AF142*1000</f>
        <v>-175.5799434668539</v>
      </c>
      <c r="AH142" s="2"/>
      <c r="AK142">
        <v>32</v>
      </c>
      <c r="AL142">
        <v>0</v>
      </c>
      <c r="AM142">
        <v>0</v>
      </c>
      <c r="AN142">
        <v>0</v>
      </c>
    </row>
    <row r="143" spans="1:40" customFormat="1" x14ac:dyDescent="0.25">
      <c r="A143">
        <v>5696</v>
      </c>
      <c r="B143" t="s">
        <v>226</v>
      </c>
      <c r="C143" t="s">
        <v>48</v>
      </c>
      <c r="D143" t="s">
        <v>333</v>
      </c>
      <c r="E143" t="s">
        <v>338</v>
      </c>
      <c r="F143">
        <v>12.7379451695403</v>
      </c>
      <c r="G143">
        <v>12.657499619313599</v>
      </c>
      <c r="H143">
        <v>4.2545423256212201E-3</v>
      </c>
      <c r="I143">
        <v>24.697383803964801</v>
      </c>
      <c r="J143">
        <v>24.397333658142301</v>
      </c>
      <c r="K143">
        <v>1.2387827721659099E-3</v>
      </c>
      <c r="L143">
        <v>-0.224292552185549</v>
      </c>
      <c r="M143">
        <v>4.33918907304891E-3</v>
      </c>
      <c r="N143">
        <v>2.41309033904809</v>
      </c>
      <c r="O143">
        <v>4.2111673024061002E-3</v>
      </c>
      <c r="P143">
        <v>4.3098929765409997</v>
      </c>
      <c r="Q143">
        <v>1.2141358151177199E-3</v>
      </c>
      <c r="R143">
        <v>4.1226717066705802</v>
      </c>
      <c r="S143">
        <v>0.143983283330166</v>
      </c>
      <c r="T143">
        <v>587.38158611377798</v>
      </c>
      <c r="U143">
        <v>0.143790496984151</v>
      </c>
      <c r="V143" s="14">
        <v>45776.524178240739</v>
      </c>
      <c r="W143">
        <v>2.5</v>
      </c>
      <c r="X143">
        <v>8.2890830367367704E-2</v>
      </c>
      <c r="Y143">
        <v>7.85054198134853E-2</v>
      </c>
      <c r="Z143" s="44">
        <f>((((N143/1000)+1)/(([1]SMOW!$Z$4/1000)+1))-1)*1000</f>
        <v>12.882474136714395</v>
      </c>
      <c r="AA143" s="44">
        <f>((((P143/1000)+1)/(([1]SMOW!$AA$4/1000)+1))-1)*1000</f>
        <v>24.914192979038631</v>
      </c>
      <c r="AB143" s="44">
        <f>Z143*[1]SMOW!$AN$6</f>
        <v>13.282027749762547</v>
      </c>
      <c r="AC143" s="44">
        <f>AA143*[1]SMOW!$AN$12</f>
        <v>25.657121836287178</v>
      </c>
      <c r="AD143" s="44">
        <f t="shared" ref="AD143" si="234">LN((AB143/1000)+1)*1000</f>
        <v>13.194594958150304</v>
      </c>
      <c r="AE143" s="44">
        <f t="shared" ref="AE143" si="235">LN((AC143/1000)+1)*1000</f>
        <v>25.333501651523559</v>
      </c>
      <c r="AF143" s="44">
        <f>(AD143-[1]SMOW!AN$14*AE143)</f>
        <v>-0.18149391385413516</v>
      </c>
      <c r="AG143" s="97">
        <f t="shared" ref="AG143" si="236">AF143*1000</f>
        <v>-181.49391385413514</v>
      </c>
      <c r="AH143" s="2">
        <f>AVERAGE(AG142:AG143)</f>
        <v>-178.53692866049454</v>
      </c>
      <c r="AI143">
        <f>STDEV(AG142:AG143)</f>
        <v>4.1818085645829965</v>
      </c>
      <c r="AK143">
        <v>32</v>
      </c>
      <c r="AL143">
        <v>0</v>
      </c>
      <c r="AM143">
        <v>0</v>
      </c>
      <c r="AN143">
        <v>0</v>
      </c>
    </row>
    <row r="144" spans="1:40" customFormat="1" x14ac:dyDescent="0.25">
      <c r="A144">
        <v>5697</v>
      </c>
      <c r="B144" t="s">
        <v>168</v>
      </c>
      <c r="C144" t="s">
        <v>48</v>
      </c>
      <c r="D144" t="s">
        <v>333</v>
      </c>
      <c r="E144" t="s">
        <v>339</v>
      </c>
      <c r="F144">
        <v>13.094289253043501</v>
      </c>
      <c r="G144">
        <v>13.009299720914999</v>
      </c>
      <c r="H144">
        <v>4.9248073191588103E-3</v>
      </c>
      <c r="I144">
        <v>25.331460413823699</v>
      </c>
      <c r="J144">
        <v>25.015936297906698</v>
      </c>
      <c r="K144">
        <v>1.33149220190097E-3</v>
      </c>
      <c r="L144">
        <v>-0.19911464437972601</v>
      </c>
      <c r="M144">
        <v>4.7402140417484801E-3</v>
      </c>
      <c r="N144">
        <v>2.7658014976180501</v>
      </c>
      <c r="O144">
        <v>4.8745989499698996E-3</v>
      </c>
      <c r="P144">
        <v>4.9313539290637696</v>
      </c>
      <c r="Q144">
        <v>1.30500068793557E-3</v>
      </c>
      <c r="R144">
        <v>5.6317964950989197</v>
      </c>
      <c r="S144">
        <v>0.14545241581891699</v>
      </c>
      <c r="T144">
        <v>539.04698527102801</v>
      </c>
      <c r="U144">
        <v>6.6945426305773395E-2</v>
      </c>
      <c r="V144" s="14">
        <v>45776.643796296295</v>
      </c>
      <c r="W144">
        <v>2.5</v>
      </c>
      <c r="X144">
        <v>2.54672815747796E-2</v>
      </c>
      <c r="Y144">
        <v>1.9442215005034E-2</v>
      </c>
      <c r="Z144" s="44">
        <f>((((N144/1000)+1)/(([1]SMOW!$Z$4/1000)+1))-1)*1000</f>
        <v>13.23886907448113</v>
      </c>
      <c r="AA144" s="44">
        <f>((((P144/1000)+1)/(([1]SMOW!$AA$4/1000)+1))-1)*1000</f>
        <v>25.548403749117821</v>
      </c>
      <c r="AB144" s="44">
        <f>Z144*[1]SMOW!$AN$6</f>
        <v>13.649476378267998</v>
      </c>
      <c r="AC144" s="44">
        <f>AA144*[1]SMOW!$AN$12</f>
        <v>26.310244456453827</v>
      </c>
      <c r="AD144" s="44">
        <f t="shared" ref="AD144" si="237">LN((AB144/1000)+1)*1000</f>
        <v>13.557161361388252</v>
      </c>
      <c r="AE144" s="44">
        <f t="shared" ref="AE144" si="238">LN((AC144/1000)+1)*1000</f>
        <v>25.970083551363857</v>
      </c>
      <c r="AF144" s="44">
        <f>(AD144-[1]SMOW!AN$14*AE144)</f>
        <v>-0.15504275373186616</v>
      </c>
      <c r="AG144" s="97">
        <f t="shared" ref="AG144" si="239">AF144*1000</f>
        <v>-155.04275373186616</v>
      </c>
      <c r="AH144" s="2"/>
      <c r="AK144">
        <v>32</v>
      </c>
      <c r="AL144">
        <v>0</v>
      </c>
      <c r="AM144">
        <v>0</v>
      </c>
      <c r="AN144">
        <v>0</v>
      </c>
    </row>
    <row r="145" spans="1:40" customFormat="1" x14ac:dyDescent="0.25">
      <c r="A145">
        <v>5698</v>
      </c>
      <c r="B145" t="s">
        <v>226</v>
      </c>
      <c r="C145" t="s">
        <v>48</v>
      </c>
      <c r="D145" t="s">
        <v>333</v>
      </c>
      <c r="E145" t="s">
        <v>340</v>
      </c>
      <c r="F145">
        <v>12.866333707880299</v>
      </c>
      <c r="G145">
        <v>12.784265377720599</v>
      </c>
      <c r="H145">
        <v>3.64478260465471E-3</v>
      </c>
      <c r="I145">
        <v>24.9606543115801</v>
      </c>
      <c r="J145">
        <v>24.654225782165099</v>
      </c>
      <c r="K145">
        <v>1.3526295469271899E-3</v>
      </c>
      <c r="L145">
        <v>-0.23316583526258899</v>
      </c>
      <c r="M145">
        <v>3.5917857959151499E-3</v>
      </c>
      <c r="N145">
        <v>2.5401699573198799</v>
      </c>
      <c r="O145">
        <v>3.6076240766653601E-3</v>
      </c>
      <c r="P145">
        <v>4.5679254254436099</v>
      </c>
      <c r="Q145">
        <v>1.32571748204018E-3</v>
      </c>
      <c r="R145">
        <v>4.2683028876053104</v>
      </c>
      <c r="S145">
        <v>0.16874427241619999</v>
      </c>
      <c r="T145">
        <v>629.063449633956</v>
      </c>
      <c r="U145">
        <v>0.145688286630722</v>
      </c>
      <c r="V145" s="14">
        <v>45777.530150462961</v>
      </c>
      <c r="W145">
        <v>2.5</v>
      </c>
      <c r="X145">
        <v>2.1416947429835301E-2</v>
      </c>
      <c r="Y145">
        <v>1.9523180238246798E-2</v>
      </c>
      <c r="Z145" s="44">
        <f>((((N145/1000)+1)/(([1]SMOW!$Z$4/1000)+1))-1)*1000</f>
        <v>13.010880997526675</v>
      </c>
      <c r="AA145" s="44">
        <f>((((P145/1000)+1)/(([1]SMOW!$AA$4/1000)+1))-1)*1000</f>
        <v>25.177519190379137</v>
      </c>
      <c r="AB145" s="44">
        <f>Z145*[1]SMOW!$AN$6</f>
        <v>13.414417186020602</v>
      </c>
      <c r="AC145" s="44">
        <f>AA145*[1]SMOW!$AN$12</f>
        <v>25.928300304429232</v>
      </c>
      <c r="AD145" s="44">
        <f t="shared" ref="AD145" si="240">LN((AB145/1000)+1)*1000</f>
        <v>13.325240508723272</v>
      </c>
      <c r="AE145" s="44">
        <f t="shared" ref="AE145" si="241">LN((AC145/1000)+1)*1000</f>
        <v>25.597861562444077</v>
      </c>
      <c r="AF145" s="44">
        <f>(AD145-[1]SMOW!AN$14*AE145)</f>
        <v>-0.19043039624720137</v>
      </c>
      <c r="AG145" s="97">
        <f t="shared" ref="AG145" si="242">AF145*1000</f>
        <v>-190.43039624720137</v>
      </c>
      <c r="AK145">
        <v>32</v>
      </c>
      <c r="AL145">
        <v>0</v>
      </c>
      <c r="AM145">
        <v>0</v>
      </c>
      <c r="AN145">
        <v>0</v>
      </c>
    </row>
    <row r="146" spans="1:40" customFormat="1" x14ac:dyDescent="0.25">
      <c r="A146">
        <v>5699</v>
      </c>
      <c r="B146" t="s">
        <v>168</v>
      </c>
      <c r="C146" t="s">
        <v>48</v>
      </c>
      <c r="D146" t="s">
        <v>333</v>
      </c>
      <c r="E146" t="s">
        <v>341</v>
      </c>
      <c r="F146">
        <v>13.3761270698784</v>
      </c>
      <c r="G146">
        <v>13.2874561224071</v>
      </c>
      <c r="H146">
        <v>4.5723771919762299E-3</v>
      </c>
      <c r="I146">
        <v>25.897571681753998</v>
      </c>
      <c r="J146">
        <v>25.5679090443323</v>
      </c>
      <c r="K146">
        <v>1.6716926860116401E-3</v>
      </c>
      <c r="L146">
        <v>-0.21239985300034001</v>
      </c>
      <c r="M146">
        <v>4.5130888988440801E-3</v>
      </c>
      <c r="N146">
        <v>3.0447659802815101</v>
      </c>
      <c r="O146">
        <v>4.5257618449765199E-3</v>
      </c>
      <c r="P146">
        <v>5.4862017855081797</v>
      </c>
      <c r="Q146">
        <v>1.63843250613715E-3</v>
      </c>
      <c r="R146">
        <v>5.6719725355381003</v>
      </c>
      <c r="S146">
        <v>0.16329982878318799</v>
      </c>
      <c r="T146">
        <v>671.90123050307704</v>
      </c>
      <c r="U146">
        <v>0.12537083380643399</v>
      </c>
      <c r="V146" s="14">
        <v>45777.654629629629</v>
      </c>
      <c r="W146">
        <v>2.5</v>
      </c>
      <c r="X146">
        <v>0.26945130466155498</v>
      </c>
      <c r="Y146">
        <v>0.258672773270408</v>
      </c>
      <c r="Z146" s="44">
        <f>((((N146/1000)+1)/(([1]SMOW!$Z$4/1000)+1))-1)*1000</f>
        <v>13.520747112706788</v>
      </c>
      <c r="AA146" s="44">
        <f>((((P146/1000)+1)/(([1]SMOW!$AA$4/1000)+1))-1)*1000</f>
        <v>26.11463479691567</v>
      </c>
      <c r="AB146" s="44">
        <f>Z146*[1]SMOW!$AN$6</f>
        <v>13.94009694431997</v>
      </c>
      <c r="AC146" s="44">
        <f>AA146*[1]SMOW!$AN$12</f>
        <v>26.893360232793075</v>
      </c>
      <c r="AD146" s="44">
        <f t="shared" ref="AD146" si="243">LN((AB146/1000)+1)*1000</f>
        <v>13.843827432141387</v>
      </c>
      <c r="AE146" s="44">
        <f t="shared" ref="AE146" si="244">LN((AC146/1000)+1)*1000</f>
        <v>26.538089364995788</v>
      </c>
      <c r="AF146" s="44">
        <f>(AD146-[1]SMOW!AN$14*AE146)</f>
        <v>-0.16828375257638939</v>
      </c>
      <c r="AG146" s="97">
        <f t="shared" ref="AG146" si="245">AF146*1000</f>
        <v>-168.28375257638939</v>
      </c>
      <c r="AK146">
        <v>32</v>
      </c>
      <c r="AL146">
        <v>0</v>
      </c>
      <c r="AM146">
        <v>0</v>
      </c>
      <c r="AN146">
        <v>0</v>
      </c>
    </row>
    <row r="147" spans="1:40" customFormat="1" x14ac:dyDescent="0.25">
      <c r="A147">
        <v>5700</v>
      </c>
      <c r="B147" t="s">
        <v>226</v>
      </c>
      <c r="C147" t="s">
        <v>48</v>
      </c>
      <c r="D147" t="s">
        <v>333</v>
      </c>
      <c r="E147" t="s">
        <v>342</v>
      </c>
      <c r="F147">
        <v>12.437975946065899</v>
      </c>
      <c r="G147">
        <v>12.361259463592001</v>
      </c>
      <c r="H147">
        <v>4.1883549375826201E-3</v>
      </c>
      <c r="I147">
        <v>24.115639774099801</v>
      </c>
      <c r="J147">
        <v>23.8294496566728</v>
      </c>
      <c r="K147">
        <v>1.66407846670464E-3</v>
      </c>
      <c r="L147">
        <v>-0.22068995513123099</v>
      </c>
      <c r="M147">
        <v>4.1255223633227403E-3</v>
      </c>
      <c r="N147">
        <v>2.1161792992832802</v>
      </c>
      <c r="O147">
        <v>4.1456546942321097E-3</v>
      </c>
      <c r="P147">
        <v>3.73972338929712</v>
      </c>
      <c r="Q147">
        <v>1.63096978016619E-3</v>
      </c>
      <c r="R147">
        <v>4.1471390303169997</v>
      </c>
      <c r="S147">
        <v>0.13844616584281699</v>
      </c>
      <c r="T147">
        <v>480.53666716706402</v>
      </c>
      <c r="U147">
        <v>0.109398700207153</v>
      </c>
      <c r="V147" s="14">
        <v>45778.531435185185</v>
      </c>
      <c r="W147">
        <v>2.5</v>
      </c>
      <c r="X147">
        <v>4.6508349544018897E-2</v>
      </c>
      <c r="Y147">
        <v>4.2860125709030701E-2</v>
      </c>
      <c r="Z147" s="44">
        <f>((((N147/1000)+1)/(([1]SMOW!$Z$4/1000)+1))-1)*1000</f>
        <v>12.582462104296033</v>
      </c>
      <c r="AA147" s="44">
        <f>((((P147/1000)+1)/(([1]SMOW!$AA$4/1000)+1))-1)*1000</f>
        <v>24.332325861669666</v>
      </c>
      <c r="AB147" s="44">
        <f>Z147*[1]SMOW!$AN$6</f>
        <v>12.972710758511079</v>
      </c>
      <c r="AC147" s="44">
        <f>AA147*[1]SMOW!$AN$12</f>
        <v>25.057903730550212</v>
      </c>
      <c r="AD147" s="44">
        <f t="shared" ref="AD147" si="246">LN((AB147/1000)+1)*1000</f>
        <v>12.889285869637778</v>
      </c>
      <c r="AE147" s="44">
        <f t="shared" ref="AE147" si="247">LN((AC147/1000)+1)*1000</f>
        <v>24.74910243922924</v>
      </c>
      <c r="AF147" s="44">
        <f>(AD147-[1]SMOW!AN$14*AE147)</f>
        <v>-0.1782402182752616</v>
      </c>
      <c r="AG147" s="97">
        <f t="shared" ref="AG147" si="248">AF147*1000</f>
        <v>-178.24021827526161</v>
      </c>
      <c r="AK147">
        <v>32</v>
      </c>
      <c r="AL147">
        <v>0</v>
      </c>
      <c r="AM147">
        <v>0</v>
      </c>
      <c r="AN147">
        <v>0</v>
      </c>
    </row>
    <row r="148" spans="1:40" customFormat="1" x14ac:dyDescent="0.25">
      <c r="A148">
        <v>5701</v>
      </c>
      <c r="B148" t="s">
        <v>168</v>
      </c>
      <c r="C148" t="s">
        <v>48</v>
      </c>
      <c r="D148" t="s">
        <v>333</v>
      </c>
      <c r="E148" t="s">
        <v>343</v>
      </c>
      <c r="F148">
        <v>12.957035413180201</v>
      </c>
      <c r="G148">
        <v>12.873810692563699</v>
      </c>
      <c r="H148">
        <v>4.9171342492999601E-3</v>
      </c>
      <c r="I148">
        <v>25.096228279726699</v>
      </c>
      <c r="J148">
        <v>24.7864893892854</v>
      </c>
      <c r="K148">
        <v>1.52278935989445E-3</v>
      </c>
      <c r="L148">
        <v>-0.21345570497892999</v>
      </c>
      <c r="M148">
        <v>5.0661508195435304E-3</v>
      </c>
      <c r="N148">
        <v>2.6299469594974001</v>
      </c>
      <c r="O148">
        <v>4.8670041069979603E-3</v>
      </c>
      <c r="P148">
        <v>4.7008019991440797</v>
      </c>
      <c r="Q148">
        <v>1.49249177682337E-3</v>
      </c>
      <c r="R148">
        <v>5.6016457280933496</v>
      </c>
      <c r="S148">
        <v>0.14257346518799</v>
      </c>
      <c r="T148">
        <v>431.87432907659797</v>
      </c>
      <c r="U148">
        <v>8.7661624258946802E-2</v>
      </c>
      <c r="V148" s="14">
        <v>45778.842627314814</v>
      </c>
      <c r="W148">
        <v>2.5</v>
      </c>
      <c r="X148">
        <v>4.5268215750472601E-2</v>
      </c>
      <c r="Y148">
        <v>5.0596675557801001E-2</v>
      </c>
      <c r="Z148" s="44">
        <f>((((N148/1000)+1)/(([1]SMOW!$Z$4/1000)+1))-1)*1000</f>
        <v>13.101595646968667</v>
      </c>
      <c r="AA148" s="44">
        <f>((((P148/1000)+1)/(([1]SMOW!$AA$4/1000)+1))-1)*1000</f>
        <v>25.313121843755894</v>
      </c>
      <c r="AB148" s="44">
        <f>Z148*[1]SMOW!$AN$6</f>
        <v>13.507945376212319</v>
      </c>
      <c r="AC148" s="44">
        <f>AA148*[1]SMOW!$AN$12</f>
        <v>26.067946561562202</v>
      </c>
      <c r="AD148" s="44">
        <f t="shared" ref="AD148" si="249">LN((AB148/1000)+1)*1000</f>
        <v>13.417526421578717</v>
      </c>
      <c r="AE148" s="44">
        <f t="shared" ref="AE148" si="250">LN((AC148/1000)+1)*1000</f>
        <v>25.733969274689549</v>
      </c>
      <c r="AF148" s="44">
        <f>(AD148-[1]SMOW!AN$14*AE148)</f>
        <v>-0.17000935545736517</v>
      </c>
      <c r="AG148" s="97">
        <f t="shared" ref="AG148" si="251">AF148*1000</f>
        <v>-170.00935545736519</v>
      </c>
      <c r="AK148">
        <v>32</v>
      </c>
      <c r="AL148">
        <v>0</v>
      </c>
      <c r="AM148">
        <v>0</v>
      </c>
      <c r="AN148">
        <v>0</v>
      </c>
    </row>
    <row r="149" spans="1:40" customFormat="1" x14ac:dyDescent="0.25">
      <c r="A149">
        <v>5702</v>
      </c>
      <c r="B149" t="s">
        <v>226</v>
      </c>
      <c r="C149" t="s">
        <v>48</v>
      </c>
      <c r="D149" t="s">
        <v>333</v>
      </c>
      <c r="E149" t="s">
        <v>344</v>
      </c>
      <c r="F149">
        <v>12.375090281772801</v>
      </c>
      <c r="G149">
        <v>12.299144428795801</v>
      </c>
      <c r="H149">
        <v>4.2049344287359404E-3</v>
      </c>
      <c r="I149">
        <v>23.978580923195199</v>
      </c>
      <c r="J149">
        <v>23.6956092814888</v>
      </c>
      <c r="K149">
        <v>1.6375475140312499E-3</v>
      </c>
      <c r="L149">
        <v>-0.21213727183030801</v>
      </c>
      <c r="M149">
        <v>4.2490813884311996E-3</v>
      </c>
      <c r="N149">
        <v>2.0539347538085999</v>
      </c>
      <c r="O149">
        <v>4.1620651576106203E-3</v>
      </c>
      <c r="P149">
        <v>3.6053914762277901</v>
      </c>
      <c r="Q149">
        <v>1.6049666902215099E-3</v>
      </c>
      <c r="R149">
        <v>3.9284928991882002</v>
      </c>
      <c r="S149">
        <v>0.12569573921138399</v>
      </c>
      <c r="T149">
        <v>490.39022513443001</v>
      </c>
      <c r="U149">
        <v>0.10789311909287801</v>
      </c>
      <c r="V149" s="14">
        <v>45779.521562499998</v>
      </c>
      <c r="W149">
        <v>2.5</v>
      </c>
      <c r="X149">
        <v>2.9615222206576001E-3</v>
      </c>
      <c r="Y149">
        <v>4.0101063522032304E-3</v>
      </c>
      <c r="Z149" s="44">
        <f>((((N149/1000)+1)/(([1]SMOW!$Z$4/1000)+1))-1)*1000</f>
        <v>12.51956746551941</v>
      </c>
      <c r="AA149" s="44">
        <f>((((P149/1000)+1)/(([1]SMOW!$AA$4/1000)+1))-1)*1000</f>
        <v>24.195238011358143</v>
      </c>
      <c r="AB149" s="44">
        <f>Z149*[1]SMOW!$AN$6</f>
        <v>12.907865424557592</v>
      </c>
      <c r="AC149" s="44">
        <f>AA149*[1]SMOW!$AN$12</f>
        <v>24.916727988647725</v>
      </c>
      <c r="AD149" s="44">
        <f t="shared" ref="AD149" si="252">LN((AB149/1000)+1)*1000</f>
        <v>12.82526893326151</v>
      </c>
      <c r="AE149" s="44">
        <f t="shared" ref="AE149" si="253">LN((AC149/1000)+1)*1000</f>
        <v>24.611368303458672</v>
      </c>
      <c r="AF149" s="44">
        <f>(AD149-[1]SMOW!AN$14*AE149)</f>
        <v>-0.16953353096466905</v>
      </c>
      <c r="AG149" s="97">
        <f t="shared" ref="AG149" si="254">AF149*1000</f>
        <v>-169.53353096466907</v>
      </c>
      <c r="AK149">
        <v>32</v>
      </c>
      <c r="AL149">
        <v>0</v>
      </c>
      <c r="AM149">
        <v>0</v>
      </c>
      <c r="AN149">
        <v>0</v>
      </c>
    </row>
    <row r="150" spans="1:40" customFormat="1" x14ac:dyDescent="0.25">
      <c r="A150">
        <v>5703</v>
      </c>
      <c r="B150" t="s">
        <v>168</v>
      </c>
      <c r="C150" t="s">
        <v>63</v>
      </c>
      <c r="D150" t="s">
        <v>98</v>
      </c>
      <c r="E150" t="s">
        <v>345</v>
      </c>
      <c r="F150">
        <v>12.884065323107601</v>
      </c>
      <c r="G150">
        <v>12.8017716347634</v>
      </c>
      <c r="H150">
        <v>3.3603580980361E-3</v>
      </c>
      <c r="I150">
        <v>24.938472038174101</v>
      </c>
      <c r="J150">
        <v>24.6325834798056</v>
      </c>
      <c r="K150">
        <v>1.2504817636710701E-3</v>
      </c>
      <c r="L150">
        <v>-0.20423244257394199</v>
      </c>
      <c r="M150">
        <v>3.4365173709089698E-3</v>
      </c>
      <c r="N150">
        <v>2.5577207988791399</v>
      </c>
      <c r="O150">
        <v>3.3260992755012198E-3</v>
      </c>
      <c r="P150">
        <v>4.5461844929668702</v>
      </c>
      <c r="Q150">
        <v>1.22560204221273E-3</v>
      </c>
      <c r="R150">
        <v>5.20477697972394</v>
      </c>
      <c r="S150">
        <v>0.167531790674179</v>
      </c>
      <c r="T150">
        <v>454.52364874957499</v>
      </c>
      <c r="U150">
        <v>9.0378552898231004E-2</v>
      </c>
      <c r="V150" s="14">
        <v>45779.657118055555</v>
      </c>
      <c r="W150">
        <v>2.5</v>
      </c>
      <c r="X150" s="66">
        <v>4.3973910013154398E-5</v>
      </c>
      <c r="Y150" s="66">
        <v>1.1334680980367701E-5</v>
      </c>
      <c r="Z150" s="44">
        <f>((((N150/1000)+1)/(([1]SMOW!$Z$4/1000)+1))-1)*1000</f>
        <v>13.028615143252598</v>
      </c>
      <c r="AA150" s="44">
        <f>((((P150/1000)+1)/(([1]SMOW!$AA$4/1000)+1))-1)*1000</f>
        <v>25.155332223567584</v>
      </c>
      <c r="AB150" s="44">
        <f>Z150*[1]SMOW!$AN$6</f>
        <v>13.432701361338971</v>
      </c>
      <c r="AC150" s="44">
        <f>AA150*[1]SMOW!$AN$12</f>
        <v>25.905451733289858</v>
      </c>
      <c r="AD150" s="44">
        <f t="shared" ref="AD150" si="255">LN((AB150/1000)+1)*1000</f>
        <v>13.343282496351662</v>
      </c>
      <c r="AE150" s="44">
        <f t="shared" ref="AE150" si="256">LN((AC150/1000)+1)*1000</f>
        <v>25.575590195558163</v>
      </c>
      <c r="AF150" s="44">
        <f>(AD150-[1]SMOW!AN$14*AE150)</f>
        <v>-0.1606291269030482</v>
      </c>
      <c r="AG150" s="97">
        <f t="shared" ref="AG150" si="257">AF150*1000</f>
        <v>-160.62912690304819</v>
      </c>
      <c r="AK150">
        <v>32</v>
      </c>
      <c r="AL150">
        <v>2</v>
      </c>
      <c r="AM150">
        <v>0</v>
      </c>
      <c r="AN150">
        <v>0</v>
      </c>
    </row>
    <row r="151" spans="1:40" customFormat="1" x14ac:dyDescent="0.25">
      <c r="A151">
        <v>5704</v>
      </c>
      <c r="B151" t="s">
        <v>169</v>
      </c>
      <c r="C151" t="s">
        <v>63</v>
      </c>
      <c r="D151" t="s">
        <v>98</v>
      </c>
      <c r="E151" t="s">
        <v>346</v>
      </c>
      <c r="F151">
        <v>14.2400274449872</v>
      </c>
      <c r="G151">
        <v>14.139590259342899</v>
      </c>
      <c r="H151">
        <v>4.3216054392757096E-3</v>
      </c>
      <c r="I151">
        <v>27.565608274034499</v>
      </c>
      <c r="J151">
        <v>27.192517629443699</v>
      </c>
      <c r="K151">
        <v>1.7282735947167401E-3</v>
      </c>
      <c r="L151">
        <v>-0.21805904900338599</v>
      </c>
      <c r="M151">
        <v>4.1472319226714301E-3</v>
      </c>
      <c r="N151">
        <v>3.8998588983343998</v>
      </c>
      <c r="O151">
        <v>4.2775467081825804E-3</v>
      </c>
      <c r="P151">
        <v>7.1210509399534203</v>
      </c>
      <c r="Q151">
        <v>1.6938876749169401E-3</v>
      </c>
      <c r="R151">
        <v>6.9592240496035798</v>
      </c>
      <c r="S151">
        <v>0.14224847183432701</v>
      </c>
      <c r="T151">
        <v>431.11078113199898</v>
      </c>
      <c r="U151">
        <v>0.212822273598123</v>
      </c>
      <c r="V151" s="14">
        <v>45782.511979166666</v>
      </c>
      <c r="W151">
        <v>2.5</v>
      </c>
      <c r="X151">
        <v>1.0232100008715601E-3</v>
      </c>
      <c r="Y151">
        <v>6.7255725108959503E-4</v>
      </c>
      <c r="Z151" s="44">
        <f>((((N151/1000)+1)/(([1]SMOW!$Z$4/1000)+1))-1)*1000</f>
        <v>14.384770776006306</v>
      </c>
      <c r="AA151" s="44">
        <f>((((P151/1000)+1)/(([1]SMOW!$AA$4/1000)+1))-1)*1000</f>
        <v>27.783024318405623</v>
      </c>
      <c r="AB151" s="44">
        <f>Z151*[1]SMOW!$AN$6</f>
        <v>14.830918548198818</v>
      </c>
      <c r="AC151" s="44">
        <f>AA151*[1]SMOW!$AN$12</f>
        <v>28.611500300956919</v>
      </c>
      <c r="AD151" s="44">
        <f t="shared" ref="AD151" si="258">LN((AB151/1000)+1)*1000</f>
        <v>14.722015906175507</v>
      </c>
      <c r="AE151" s="44">
        <f t="shared" ref="AE151" si="259">LN((AC151/1000)+1)*1000</f>
        <v>28.209834833759015</v>
      </c>
      <c r="AF151" s="44">
        <f>(AD151-[1]SMOW!AN$14*AE151)</f>
        <v>-0.17277688604925423</v>
      </c>
      <c r="AG151" s="97">
        <f t="shared" ref="AG151" si="260">AF151*1000</f>
        <v>-172.77688604925424</v>
      </c>
      <c r="AK151">
        <v>32</v>
      </c>
      <c r="AL151">
        <v>0</v>
      </c>
      <c r="AM151">
        <v>0</v>
      </c>
      <c r="AN151">
        <v>0</v>
      </c>
    </row>
    <row r="152" spans="1:40" customFormat="1" x14ac:dyDescent="0.25">
      <c r="A152">
        <v>5705</v>
      </c>
      <c r="B152" t="s">
        <v>226</v>
      </c>
      <c r="C152" t="s">
        <v>63</v>
      </c>
      <c r="D152" t="s">
        <v>98</v>
      </c>
      <c r="E152" t="s">
        <v>347</v>
      </c>
      <c r="F152">
        <v>15.3721165703779</v>
      </c>
      <c r="G152">
        <v>15.255162316679501</v>
      </c>
      <c r="H152">
        <v>3.9831703206255698E-3</v>
      </c>
      <c r="I152">
        <v>29.722308296048499</v>
      </c>
      <c r="J152">
        <v>29.289162247387299</v>
      </c>
      <c r="K152">
        <v>1.62403284241236E-3</v>
      </c>
      <c r="L152">
        <v>-0.209515349940921</v>
      </c>
      <c r="M152">
        <v>4.0993431998815203E-3</v>
      </c>
      <c r="N152">
        <v>5.0204063846164004</v>
      </c>
      <c r="O152">
        <v>3.9425619327173997E-3</v>
      </c>
      <c r="P152">
        <v>9.2348410232759992</v>
      </c>
      <c r="Q152">
        <v>1.5917209079799599E-3</v>
      </c>
      <c r="R152">
        <v>10.759203408921801</v>
      </c>
      <c r="S152">
        <v>0.136000044597646</v>
      </c>
      <c r="T152">
        <v>406.08096366280301</v>
      </c>
      <c r="U152">
        <v>8.8188625763220799E-2</v>
      </c>
      <c r="V152" s="14">
        <v>45782.630844907406</v>
      </c>
      <c r="W152">
        <v>2.5</v>
      </c>
      <c r="X152">
        <v>3.4939589124906002E-2</v>
      </c>
      <c r="Y152">
        <v>3.05088365760274E-2</v>
      </c>
      <c r="Z152" s="44">
        <f>((((N152/1000)+1)/(([1]SMOW!$Z$4/1000)+1))-1)*1000</f>
        <v>15.517021463105074</v>
      </c>
      <c r="AA152" s="44">
        <f>((((P152/1000)+1)/(([1]SMOW!$AA$4/1000)+1))-1)*1000</f>
        <v>29.94018066280324</v>
      </c>
      <c r="AB152" s="44">
        <f>Z152*[1]SMOW!$AN$6</f>
        <v>15.998286313593692</v>
      </c>
      <c r="AC152" s="44">
        <f>AA152*[1]SMOW!$AN$12</f>
        <v>30.832981975867874</v>
      </c>
      <c r="AD152" s="44">
        <f t="shared" ref="AD152" si="261">LN((AB152/1000)+1)*1000</f>
        <v>15.871662455648851</v>
      </c>
      <c r="AE152" s="44">
        <f t="shared" ref="AE152" si="262">LN((AC152/1000)+1)*1000</f>
        <v>30.367195768352289</v>
      </c>
      <c r="AF152" s="44">
        <f>(AD152-[1]SMOW!AN$14*AE152)</f>
        <v>-0.1622169100411579</v>
      </c>
      <c r="AG152" s="97">
        <f t="shared" ref="AG152" si="263">AF152*1000</f>
        <v>-162.21691004115792</v>
      </c>
      <c r="AH152" s="2">
        <f>AVERAGE(AG150:AG152)</f>
        <v>-165.20764099782011</v>
      </c>
      <c r="AI152">
        <f>STDEV(AG150:AG152)</f>
        <v>6.6030573835089017</v>
      </c>
      <c r="AK152">
        <v>32</v>
      </c>
      <c r="AL152">
        <v>0</v>
      </c>
      <c r="AM152">
        <v>0</v>
      </c>
      <c r="AN152">
        <v>0</v>
      </c>
    </row>
    <row r="153" spans="1:40" customFormat="1" x14ac:dyDescent="0.25">
      <c r="A153">
        <v>5706</v>
      </c>
      <c r="B153" t="s">
        <v>169</v>
      </c>
      <c r="C153" t="s">
        <v>63</v>
      </c>
      <c r="D153" t="s">
        <v>50</v>
      </c>
      <c r="E153" t="s">
        <v>348</v>
      </c>
      <c r="F153">
        <v>9.8003412091058895</v>
      </c>
      <c r="G153">
        <v>9.7526289914488604</v>
      </c>
      <c r="H153">
        <v>4.2712581234839904E-3</v>
      </c>
      <c r="I153">
        <v>19.043281104314399</v>
      </c>
      <c r="J153">
        <v>18.864227373843001</v>
      </c>
      <c r="K153">
        <v>1.80570823395148E-3</v>
      </c>
      <c r="L153">
        <v>-0.207683061940238</v>
      </c>
      <c r="M153">
        <v>4.3542220557416696E-3</v>
      </c>
      <c r="N153">
        <v>-0.49456477372472302</v>
      </c>
      <c r="O153">
        <v>4.2277126828508503E-3</v>
      </c>
      <c r="P153">
        <v>-1.23171507957035</v>
      </c>
      <c r="Q153">
        <v>1.7697816661299999E-3</v>
      </c>
      <c r="R153">
        <v>-4.3044878679530401</v>
      </c>
      <c r="S153">
        <v>0.134432780224575</v>
      </c>
      <c r="T153">
        <v>333.63331560136402</v>
      </c>
      <c r="U153">
        <v>0.109042699002166</v>
      </c>
      <c r="V153" s="14">
        <v>45783.514872685184</v>
      </c>
      <c r="W153">
        <v>2.5</v>
      </c>
      <c r="X153">
        <v>5.5668797384318203E-3</v>
      </c>
      <c r="Y153">
        <v>7.4958892675528101E-3</v>
      </c>
      <c r="Z153" s="44">
        <f>((((N153/1000)+1)/(([1]SMOW!$Z$4/1000)+1))-1)*1000</f>
        <v>9.9444509475266063</v>
      </c>
      <c r="AA153" s="44">
        <f>((((P153/1000)+1)/(([1]SMOW!$AA$4/1000)+1))-1)*1000</f>
        <v>19.258893963908676</v>
      </c>
      <c r="AB153" s="44">
        <f>Z153*[1]SMOW!$AN$6</f>
        <v>10.252880932613131</v>
      </c>
      <c r="AC153" s="44">
        <f>AA153*[1]SMOW!$AN$12</f>
        <v>19.833184614082072</v>
      </c>
      <c r="AD153" s="44">
        <f t="shared" ref="AD153" si="264">LN((AB153/1000)+1)*1000</f>
        <v>10.200676675040862</v>
      </c>
      <c r="AE153" s="44">
        <f t="shared" ref="AE153" si="265">LN((AC153/1000)+1)*1000</f>
        <v>19.639069425322326</v>
      </c>
      <c r="AF153" s="44">
        <f>(AD153-[1]SMOW!AN$14*AE153)</f>
        <v>-0.16875198152932747</v>
      </c>
      <c r="AG153" s="97">
        <f t="shared" ref="AG153" si="266">AF153*1000</f>
        <v>-168.75198152932745</v>
      </c>
      <c r="AK153">
        <v>32</v>
      </c>
      <c r="AL153">
        <v>3</v>
      </c>
      <c r="AM153">
        <v>0</v>
      </c>
      <c r="AN153">
        <v>0</v>
      </c>
    </row>
    <row r="154" spans="1:40" customFormat="1" x14ac:dyDescent="0.25">
      <c r="A154">
        <v>5707</v>
      </c>
      <c r="B154" t="s">
        <v>169</v>
      </c>
      <c r="C154" t="s">
        <v>63</v>
      </c>
      <c r="D154" t="s">
        <v>50</v>
      </c>
      <c r="E154" t="s">
        <v>349</v>
      </c>
      <c r="F154">
        <v>10.0005590290816</v>
      </c>
      <c r="G154">
        <v>9.9508839716646502</v>
      </c>
      <c r="H154">
        <v>4.4900351576528299E-3</v>
      </c>
      <c r="I154">
        <v>19.3766898029168</v>
      </c>
      <c r="J154">
        <v>19.191352033555699</v>
      </c>
      <c r="K154">
        <v>1.54199994668301E-3</v>
      </c>
      <c r="L154">
        <v>-0.18214990205277501</v>
      </c>
      <c r="M154">
        <v>4.4150943368086197E-3</v>
      </c>
      <c r="N154">
        <v>-0.29616534054309201</v>
      </c>
      <c r="O154">
        <v>4.3374557942602197E-3</v>
      </c>
      <c r="P154">
        <v>-0.90493991677268504</v>
      </c>
      <c r="Q154">
        <v>1.5113201476843799E-3</v>
      </c>
      <c r="R154">
        <v>-3.7194926515014499</v>
      </c>
      <c r="S154">
        <v>0.149642162417716</v>
      </c>
      <c r="T154">
        <v>412.94898416227801</v>
      </c>
      <c r="U154">
        <v>0.109356737769274</v>
      </c>
      <c r="V154" s="14">
        <v>45783.643576388888</v>
      </c>
      <c r="W154">
        <v>2.5</v>
      </c>
      <c r="X154">
        <v>4.0433009608156599E-4</v>
      </c>
      <c r="Y154">
        <v>1.30089089215983E-3</v>
      </c>
      <c r="Z154" s="44">
        <f>((((N154/1000)+1)/(([1]SMOW!$Z$4/1000)+1))-1)*1000</f>
        <v>10.144922500307629</v>
      </c>
      <c r="AA154" s="44">
        <f>((((P154/1000)+1)/(([1]SMOW!$AA$4/1000)+1))-1)*1000</f>
        <v>19.592373206328119</v>
      </c>
      <c r="AB154" s="44">
        <f>Z154*[1]SMOW!$AN$6</f>
        <v>10.459570167834421</v>
      </c>
      <c r="AC154" s="44">
        <f>AA154*[1]SMOW!$AN$12</f>
        <v>20.17660804183777</v>
      </c>
      <c r="AD154" s="44">
        <f t="shared" ref="AD154" si="267">LN((AB154/1000)+1)*1000</f>
        <v>10.405247331127555</v>
      </c>
      <c r="AE154" s="44">
        <f t="shared" ref="AE154" si="268">LN((AC154/1000)+1)*1000</f>
        <v>19.975757447346762</v>
      </c>
      <c r="AF154" s="44">
        <f>(AD154-[1]SMOW!AN$14*AE154)</f>
        <v>-0.14195260107153551</v>
      </c>
      <c r="AG154" s="97">
        <f t="shared" ref="AG154" si="269">AF154*1000</f>
        <v>-141.95260107153553</v>
      </c>
      <c r="AK154">
        <v>32</v>
      </c>
      <c r="AL154">
        <v>0</v>
      </c>
      <c r="AM154">
        <v>0</v>
      </c>
      <c r="AN154">
        <v>0</v>
      </c>
    </row>
    <row r="155" spans="1:40" customFormat="1" x14ac:dyDescent="0.25">
      <c r="A155">
        <v>5708</v>
      </c>
      <c r="B155" t="s">
        <v>168</v>
      </c>
      <c r="C155" t="s">
        <v>63</v>
      </c>
      <c r="D155" t="s">
        <v>50</v>
      </c>
      <c r="E155" t="s">
        <v>350</v>
      </c>
      <c r="F155">
        <v>9.9062760210999894</v>
      </c>
      <c r="G155">
        <v>9.8575299181818501</v>
      </c>
      <c r="H155">
        <v>5.6505646903444399E-3</v>
      </c>
      <c r="I155">
        <v>19.173815451281399</v>
      </c>
      <c r="J155">
        <v>18.992314195070399</v>
      </c>
      <c r="K155">
        <v>1.3546370426690899E-3</v>
      </c>
      <c r="L155">
        <v>-0.17041197681534001</v>
      </c>
      <c r="M155">
        <v>5.6479449668292298E-3</v>
      </c>
      <c r="N155">
        <v>-0.38970996624763399</v>
      </c>
      <c r="O155">
        <v>5.5929572308684502E-3</v>
      </c>
      <c r="P155">
        <v>-1.10377785819719</v>
      </c>
      <c r="Q155">
        <v>1.3276850364298801E-3</v>
      </c>
      <c r="R155">
        <v>-3.4797396045043301</v>
      </c>
      <c r="S155">
        <v>0.145047107557708</v>
      </c>
      <c r="T155">
        <v>466.0329103862</v>
      </c>
      <c r="U155">
        <v>8.9808676142911603E-2</v>
      </c>
      <c r="V155" s="14">
        <v>45783.789467592593</v>
      </c>
      <c r="W155">
        <v>2.5</v>
      </c>
      <c r="X155">
        <v>1.4176298558027E-2</v>
      </c>
      <c r="Y155">
        <v>1.9244363469031901E-2</v>
      </c>
      <c r="Z155" s="44">
        <f>((((N155/1000)+1)/(([1]SMOW!$Z$4/1000)+1))-1)*1000</f>
        <v>10.050400877596344</v>
      </c>
      <c r="AA155" s="44">
        <f>((((P155/1000)+1)/(([1]SMOW!$AA$4/1000)+1))-1)*1000</f>
        <v>19.389455929804456</v>
      </c>
      <c r="AB155" s="44">
        <f>Z155*[1]SMOW!$AN$6</f>
        <v>10.362116930010643</v>
      </c>
      <c r="AC155" s="44">
        <f>AA155*[1]SMOW!$AN$12</f>
        <v>19.9676398729376</v>
      </c>
      <c r="AD155" s="44">
        <f t="shared" ref="AD155:AD157" si="270">LN((AB155/1000)+1)*1000</f>
        <v>10.30879820993918</v>
      </c>
      <c r="AE155" s="44">
        <f t="shared" ref="AE155:AE157" si="271">LN((AC155/1000)+1)*1000</f>
        <v>19.770901178144687</v>
      </c>
      <c r="AF155" s="44">
        <f>(AD155-[1]SMOW!AN$14*AE155)</f>
        <v>-0.13023761212121521</v>
      </c>
      <c r="AG155" s="97">
        <f t="shared" ref="AG155:AG157" si="272">AF155*1000</f>
        <v>-130.23761212121519</v>
      </c>
      <c r="AK155">
        <v>32</v>
      </c>
      <c r="AL155">
        <v>0</v>
      </c>
      <c r="AM155">
        <v>0</v>
      </c>
      <c r="AN155">
        <v>0</v>
      </c>
    </row>
    <row r="156" spans="1:40" customFormat="1" x14ac:dyDescent="0.25">
      <c r="A156">
        <v>5709</v>
      </c>
      <c r="B156" t="s">
        <v>168</v>
      </c>
      <c r="C156" t="s">
        <v>63</v>
      </c>
      <c r="D156" t="s">
        <v>55</v>
      </c>
      <c r="E156" t="s">
        <v>352</v>
      </c>
      <c r="F156">
        <v>18.492630490547501</v>
      </c>
      <c r="G156">
        <v>18.323720755386201</v>
      </c>
      <c r="H156">
        <v>3.7681900029231199E-3</v>
      </c>
      <c r="I156">
        <v>36.000787672515202</v>
      </c>
      <c r="J156">
        <v>35.367904081648703</v>
      </c>
      <c r="K156">
        <v>1.8186436857284701E-3</v>
      </c>
      <c r="L156">
        <v>-0.35053259972432199</v>
      </c>
      <c r="M156">
        <v>3.83085127528302E-3</v>
      </c>
      <c r="N156">
        <v>8.1091066916237704</v>
      </c>
      <c r="O156">
        <v>3.7297733375463299E-3</v>
      </c>
      <c r="P156">
        <v>15.3884030897924</v>
      </c>
      <c r="Q156">
        <v>1.7824597527498799E-3</v>
      </c>
      <c r="R156">
        <v>20.876440072182799</v>
      </c>
      <c r="S156">
        <v>0.160200751584262</v>
      </c>
      <c r="T156">
        <v>368.460906321013</v>
      </c>
      <c r="U156">
        <v>8.0535130618550693E-2</v>
      </c>
      <c r="V156" s="14">
        <v>45784.521782407406</v>
      </c>
      <c r="W156">
        <v>2.5</v>
      </c>
      <c r="X156">
        <v>1.3371203917927401E-2</v>
      </c>
      <c r="Y156">
        <v>3.4437749715748797E-2</v>
      </c>
      <c r="Z156" s="44">
        <f>((((N156/1000)+1)/(([1]SMOW!$Z$4/1000)+1))-1)*1000</f>
        <v>18.637980715313198</v>
      </c>
      <c r="AA156" s="44">
        <f>((((P156/1000)+1)/(([1]SMOW!$AA$4/1000)+1))-1)*1000</f>
        <v>36.219988462622865</v>
      </c>
      <c r="AB156" s="44">
        <f>Z156*[1]SMOW!$AN$6</f>
        <v>19.216043007982737</v>
      </c>
      <c r="AC156" s="44">
        <f>AA156*[1]SMOW!$AN$12</f>
        <v>37.300050524465746</v>
      </c>
      <c r="AD156" s="44">
        <f t="shared" si="270"/>
        <v>19.033746496789309</v>
      </c>
      <c r="AE156" s="44">
        <f t="shared" si="271"/>
        <v>36.621232163313863</v>
      </c>
      <c r="AF156" s="44">
        <f>(AD156-[1]SMOW!AN$14*AE156)</f>
        <v>-0.30226408544041306</v>
      </c>
      <c r="AG156" s="97">
        <f t="shared" si="272"/>
        <v>-302.26408544041306</v>
      </c>
      <c r="AK156">
        <v>32</v>
      </c>
      <c r="AL156">
        <v>3</v>
      </c>
      <c r="AM156">
        <v>0</v>
      </c>
      <c r="AN156">
        <v>0</v>
      </c>
    </row>
    <row r="157" spans="1:40" customFormat="1" x14ac:dyDescent="0.25">
      <c r="A157">
        <v>5710</v>
      </c>
      <c r="B157" t="s">
        <v>168</v>
      </c>
      <c r="C157" t="s">
        <v>63</v>
      </c>
      <c r="D157" t="s">
        <v>55</v>
      </c>
      <c r="E157" t="s">
        <v>351</v>
      </c>
      <c r="F157">
        <v>21.560009963933801</v>
      </c>
      <c r="G157">
        <v>21.330880162311601</v>
      </c>
      <c r="H157">
        <v>3.9609621742913497E-3</v>
      </c>
      <c r="I157">
        <v>41.889016116415497</v>
      </c>
      <c r="J157">
        <v>41.0354271373917</v>
      </c>
      <c r="K157">
        <v>2.0602016324384998E-3</v>
      </c>
      <c r="L157">
        <v>-0.335825366231219</v>
      </c>
      <c r="M157">
        <v>4.0757387224761004E-3</v>
      </c>
      <c r="N157">
        <v>11.145214257085801</v>
      </c>
      <c r="O157">
        <v>3.9205801982501098E-3</v>
      </c>
      <c r="P157">
        <v>21.1594786988293</v>
      </c>
      <c r="Q157">
        <v>2.0192116362243899E-3</v>
      </c>
      <c r="R157">
        <v>29.599424885423701</v>
      </c>
      <c r="S157">
        <v>0.144638979613542</v>
      </c>
      <c r="T157">
        <v>243.63343772633201</v>
      </c>
      <c r="U157">
        <v>6.2851050891712196E-2</v>
      </c>
      <c r="V157" s="14">
        <v>45784.639374999999</v>
      </c>
      <c r="W157">
        <v>2.5</v>
      </c>
      <c r="X157">
        <v>1.8948216521501001E-4</v>
      </c>
      <c r="Y157">
        <v>7.1560646391265095E-4</v>
      </c>
      <c r="Z157" s="44">
        <f>((((N157/1000)+1)/(([1]SMOW!$Z$4/1000)+1))-1)*1000</f>
        <v>21.705797937862094</v>
      </c>
      <c r="AA157" s="44">
        <f>((((P157/1000)+1)/(([1]SMOW!$AA$4/1000)+1))-1)*1000</f>
        <v>42.109462759173596</v>
      </c>
      <c r="AB157" s="44">
        <f>Z157*[1]SMOW!$AN$6</f>
        <v>22.379009457491648</v>
      </c>
      <c r="AC157" s="44">
        <f>AA157*[1]SMOW!$AN$12</f>
        <v>43.36514601864517</v>
      </c>
      <c r="AD157" s="44">
        <f t="shared" si="270"/>
        <v>22.132273774558435</v>
      </c>
      <c r="AE157" s="44">
        <f t="shared" si="271"/>
        <v>42.451206810771907</v>
      </c>
      <c r="AF157" s="44">
        <f>(AD157-[1]SMOW!AN$14*AE157)</f>
        <v>-0.28196342152913445</v>
      </c>
      <c r="AG157" s="97">
        <f t="shared" si="272"/>
        <v>-281.96342152913445</v>
      </c>
      <c r="AK157">
        <v>32</v>
      </c>
      <c r="AL157">
        <v>0</v>
      </c>
      <c r="AM157">
        <v>0</v>
      </c>
      <c r="AN157">
        <v>0</v>
      </c>
    </row>
    <row r="158" spans="1:40" customFormat="1" x14ac:dyDescent="0.25">
      <c r="A158">
        <v>5712</v>
      </c>
      <c r="B158" t="s">
        <v>168</v>
      </c>
      <c r="C158" t="s">
        <v>63</v>
      </c>
      <c r="D158" t="s">
        <v>55</v>
      </c>
      <c r="E158" t="s">
        <v>354</v>
      </c>
      <c r="F158">
        <v>20.264053929770402</v>
      </c>
      <c r="G158">
        <v>20.0614698919488</v>
      </c>
      <c r="H158">
        <v>4.0234646264742796E-3</v>
      </c>
      <c r="I158">
        <v>39.439495124927603</v>
      </c>
      <c r="J158">
        <v>38.681620837668703</v>
      </c>
      <c r="K158">
        <v>1.41655614497623E-3</v>
      </c>
      <c r="L158">
        <v>-0.36242591034023203</v>
      </c>
      <c r="M158">
        <v>3.9318871317904304E-3</v>
      </c>
      <c r="N158">
        <v>9.86247048378738</v>
      </c>
      <c r="O158">
        <v>3.9824454384591998E-3</v>
      </c>
      <c r="P158">
        <v>18.7586936439554</v>
      </c>
      <c r="Q158">
        <v>1.3883721895304999E-3</v>
      </c>
      <c r="R158">
        <v>25.088814871407401</v>
      </c>
      <c r="S158">
        <v>0.13379856808025301</v>
      </c>
      <c r="T158">
        <v>290.32443866601699</v>
      </c>
      <c r="U158">
        <v>0.15122263570095101</v>
      </c>
      <c r="V158" s="14">
        <v>45785.576643518521</v>
      </c>
      <c r="W158">
        <v>2.5</v>
      </c>
      <c r="X158">
        <v>1.1870385767932701E-2</v>
      </c>
      <c r="Y158">
        <v>9.7778551243636897E-3</v>
      </c>
      <c r="Z158" s="44">
        <f>((((N158/1000)+1)/(([1]SMOW!$Z$4/1000)+1))-1)*1000</f>
        <v>20.409656956360543</v>
      </c>
      <c r="AA158" s="44">
        <f>((((P158/1000)+1)/(([1]SMOW!$AA$4/1000)+1))-1)*1000</f>
        <v>39.659423489183389</v>
      </c>
      <c r="AB158" s="44">
        <f>Z158*[1]SMOW!$AN$6</f>
        <v>21.042668293425567</v>
      </c>
      <c r="AC158" s="44">
        <f>AA158*[1]SMOW!$AN$12</f>
        <v>40.84204779480487</v>
      </c>
      <c r="AD158" s="44">
        <f t="shared" ref="AD158:AD160" si="273">LN((AB158/1000)+1)*1000</f>
        <v>20.82432899827938</v>
      </c>
      <c r="AE158" s="44">
        <f t="shared" ref="AE158:AE160" si="274">LN((AC158/1000)+1)*1000</f>
        <v>40.030046895513628</v>
      </c>
      <c r="AF158" s="44">
        <f>(AD158-[1]SMOW!AN$14*AE158)</f>
        <v>-0.31153576255181648</v>
      </c>
      <c r="AG158" s="97">
        <f t="shared" ref="AG158:AG160" si="275">AF158*1000</f>
        <v>-311.53576255181645</v>
      </c>
      <c r="AK158">
        <v>32</v>
      </c>
      <c r="AL158">
        <v>0</v>
      </c>
      <c r="AM158">
        <v>0</v>
      </c>
      <c r="AN158">
        <v>0</v>
      </c>
    </row>
    <row r="159" spans="1:40" customFormat="1" x14ac:dyDescent="0.25">
      <c r="A159">
        <v>5713</v>
      </c>
      <c r="B159" t="s">
        <v>169</v>
      </c>
      <c r="C159" t="s">
        <v>61</v>
      </c>
      <c r="D159" t="s">
        <v>22</v>
      </c>
      <c r="E159" t="s">
        <v>355</v>
      </c>
      <c r="F159">
        <v>1.68093732154042</v>
      </c>
      <c r="G159">
        <v>1.67952578070739</v>
      </c>
      <c r="H159">
        <v>4.2248383491122702E-3</v>
      </c>
      <c r="I159">
        <v>3.3433892416119102</v>
      </c>
      <c r="J159">
        <v>3.3378125045731699</v>
      </c>
      <c r="K159">
        <v>1.39734545698976E-3</v>
      </c>
      <c r="L159">
        <v>-8.2839221707246696E-2</v>
      </c>
      <c r="M159">
        <v>4.2747210916101001E-3</v>
      </c>
      <c r="N159">
        <v>-8.5311914069677908</v>
      </c>
      <c r="O159">
        <v>4.1817661576921301E-3</v>
      </c>
      <c r="P159">
        <v>-16.6192401826797</v>
      </c>
      <c r="Q159">
        <v>1.36954371948475E-3</v>
      </c>
      <c r="R159">
        <v>-24.778241098500601</v>
      </c>
      <c r="S159">
        <v>0.14196964377725599</v>
      </c>
      <c r="T159">
        <v>497.78848131892698</v>
      </c>
      <c r="U159">
        <v>0.144121764382487</v>
      </c>
      <c r="V159" s="14">
        <v>45785.654814814814</v>
      </c>
      <c r="W159">
        <v>2.5</v>
      </c>
      <c r="X159">
        <v>6.9193413074258403E-4</v>
      </c>
      <c r="Y159">
        <v>1.53819751206125E-3</v>
      </c>
      <c r="Z159" s="44">
        <f>((((N159/1000)+1)/(([1]SMOW!$Z$4/1000)+1))-1)*1000</f>
        <v>1.8238883307326592</v>
      </c>
      <c r="AA159" s="44">
        <f>((((P159/1000)+1)/(([1]SMOW!$AA$4/1000)+1))-1)*1000</f>
        <v>3.555680261356331</v>
      </c>
      <c r="AB159" s="44">
        <f>Z159*[1]SMOW!$AN$6</f>
        <v>1.8804567479952812</v>
      </c>
      <c r="AC159" s="44">
        <f>AA159*[1]SMOW!$AN$12</f>
        <v>3.6617088802858371</v>
      </c>
      <c r="AD159" s="44">
        <f t="shared" si="273"/>
        <v>1.8786909025888192</v>
      </c>
      <c r="AE159" s="44">
        <f t="shared" si="274"/>
        <v>3.655021145045017</v>
      </c>
      <c r="AF159" s="44">
        <f>(AD159-[1]SMOW!AN$14*AE159)</f>
        <v>-5.1160261994949829E-2</v>
      </c>
      <c r="AG159" s="97">
        <f t="shared" si="275"/>
        <v>-51.160261994949828</v>
      </c>
      <c r="AH159" s="2"/>
      <c r="AI159" s="2"/>
      <c r="AK159">
        <v>32</v>
      </c>
      <c r="AL159">
        <v>3</v>
      </c>
      <c r="AM159">
        <v>0</v>
      </c>
      <c r="AN159">
        <v>1</v>
      </c>
    </row>
    <row r="160" spans="1:40" customFormat="1" x14ac:dyDescent="0.25">
      <c r="A160">
        <v>5714</v>
      </c>
      <c r="B160" t="s">
        <v>169</v>
      </c>
      <c r="C160" t="s">
        <v>61</v>
      </c>
      <c r="D160" t="s">
        <v>22</v>
      </c>
      <c r="E160" t="s">
        <v>356</v>
      </c>
      <c r="F160">
        <v>0.22781528527811601</v>
      </c>
      <c r="G160">
        <v>0.227788973760681</v>
      </c>
      <c r="H160">
        <v>4.3307110095190402E-3</v>
      </c>
      <c r="I160">
        <v>0.54821001774411604</v>
      </c>
      <c r="J160">
        <v>0.54805965030219495</v>
      </c>
      <c r="K160">
        <v>2.8229383265072402E-3</v>
      </c>
      <c r="L160">
        <v>-6.1586521598877897E-2</v>
      </c>
      <c r="M160">
        <v>3.9691853036694204E-3</v>
      </c>
      <c r="N160">
        <v>-9.9694988762960204</v>
      </c>
      <c r="O160">
        <v>4.2865594472134604E-3</v>
      </c>
      <c r="P160">
        <v>-19.358806216069599</v>
      </c>
      <c r="Q160">
        <v>2.7667728378973099E-3</v>
      </c>
      <c r="R160">
        <v>-29.200559386057499</v>
      </c>
      <c r="S160">
        <v>0.132836241765597</v>
      </c>
      <c r="T160">
        <v>530.72131405803896</v>
      </c>
      <c r="U160">
        <v>0.11322868006568799</v>
      </c>
      <c r="V160" s="14">
        <v>45786.621076388888</v>
      </c>
      <c r="W160">
        <v>2.5</v>
      </c>
      <c r="X160">
        <v>0.115328322361699</v>
      </c>
      <c r="Y160">
        <v>0.112114835179182</v>
      </c>
      <c r="Z160" s="44">
        <f>((((N160/1000)+1)/(([1]SMOW!$Z$4/1000)+1))-1)*1000</f>
        <v>0.37055891779580463</v>
      </c>
      <c r="AA160" s="44">
        <f>((((P160/1000)+1)/(([1]SMOW!$AA$4/1000)+1))-1)*1000</f>
        <v>0.75990962336835999</v>
      </c>
      <c r="AB160" s="44">
        <f>Z160*[1]SMOW!$AN$6</f>
        <v>0.3820519084186671</v>
      </c>
      <c r="AC160" s="44">
        <f>AA160*[1]SMOW!$AN$12</f>
        <v>0.78256975081363644</v>
      </c>
      <c r="AD160" s="44">
        <f t="shared" si="273"/>
        <v>0.38197894517143416</v>
      </c>
      <c r="AE160" s="44">
        <f t="shared" si="274"/>
        <v>0.78226370276514379</v>
      </c>
      <c r="AF160" s="44">
        <f>(AD160-[1]SMOW!AN$14*AE160)</f>
        <v>-3.1056289888561794E-2</v>
      </c>
      <c r="AG160" s="97">
        <f t="shared" si="275"/>
        <v>-31.056289888561793</v>
      </c>
      <c r="AK160">
        <v>32</v>
      </c>
      <c r="AL160">
        <v>0</v>
      </c>
      <c r="AM160">
        <v>0</v>
      </c>
      <c r="AN160">
        <v>1</v>
      </c>
    </row>
    <row r="161" spans="1:40" customFormat="1" x14ac:dyDescent="0.25">
      <c r="A161">
        <v>5715</v>
      </c>
      <c r="B161" t="s">
        <v>169</v>
      </c>
      <c r="C161" t="s">
        <v>61</v>
      </c>
      <c r="D161" t="s">
        <v>22</v>
      </c>
      <c r="E161" t="s">
        <v>357</v>
      </c>
      <c r="F161">
        <v>-0.29549727470814002</v>
      </c>
      <c r="G161">
        <v>-0.29554124925441</v>
      </c>
      <c r="H161">
        <v>3.9642090937895098E-3</v>
      </c>
      <c r="I161">
        <v>-0.46764603518439402</v>
      </c>
      <c r="J161">
        <v>-0.46775545005980002</v>
      </c>
      <c r="K161">
        <v>1.3269195134134801E-3</v>
      </c>
      <c r="L161">
        <v>-4.8566371622835301E-2</v>
      </c>
      <c r="M161">
        <v>3.8326815169691798E-3</v>
      </c>
      <c r="N161">
        <v>-10.487476269136</v>
      </c>
      <c r="O161">
        <v>3.9237940154303796E-3</v>
      </c>
      <c r="P161">
        <v>-20.354450686253401</v>
      </c>
      <c r="Q161">
        <v>1.3005189781565799E-3</v>
      </c>
      <c r="R161">
        <v>-30.874675853223899</v>
      </c>
      <c r="S161">
        <v>0.131927214762325</v>
      </c>
      <c r="T161">
        <v>574.86896264329096</v>
      </c>
      <c r="U161">
        <v>0.15134017198890101</v>
      </c>
      <c r="V161" s="14">
        <v>45786.703865740739</v>
      </c>
      <c r="W161">
        <v>2.5</v>
      </c>
      <c r="X161">
        <v>5.7606156660776099E-3</v>
      </c>
      <c r="Y161">
        <v>3.8807085886181599E-3</v>
      </c>
      <c r="Z161" s="44">
        <f>((((N161/1000)+1)/(([1]SMOW!$Z$4/1000)+1))-1)*1000</f>
        <v>-0.15282832471230634</v>
      </c>
      <c r="AA161" s="44">
        <f>((((P161/1000)+1)/(([1]SMOW!$AA$4/1000)+1))-1)*1000</f>
        <v>-0.25616136805450829</v>
      </c>
      <c r="AB161" s="44">
        <f>Z161*[1]SMOW!$AN$6</f>
        <v>-0.15756833883279825</v>
      </c>
      <c r="AC161" s="44">
        <f>AA161*[1]SMOW!$AN$12</f>
        <v>-0.2637999727887686</v>
      </c>
      <c r="AD161" s="44">
        <f t="shared" ref="AD161" si="276">LN((AB161/1000)+1)*1000</f>
        <v>-0.15758075402772698</v>
      </c>
      <c r="AE161" s="44">
        <f t="shared" ref="AE161" si="277">LN((AC161/1000)+1)*1000</f>
        <v>-0.26383477412215306</v>
      </c>
      <c r="AF161" s="44">
        <f>(AD161-[1]SMOW!AN$14*AE161)</f>
        <v>-1.8275993291230141E-2</v>
      </c>
      <c r="AG161" s="97">
        <f t="shared" ref="AG161" si="278">AF161*1000</f>
        <v>-18.27599329123014</v>
      </c>
      <c r="AK161">
        <v>32</v>
      </c>
      <c r="AL161">
        <v>0</v>
      </c>
      <c r="AM161">
        <v>0</v>
      </c>
      <c r="AN161">
        <v>0</v>
      </c>
    </row>
    <row r="162" spans="1:40" customFormat="1" x14ac:dyDescent="0.25">
      <c r="A162">
        <v>5716</v>
      </c>
      <c r="B162" t="s">
        <v>169</v>
      </c>
      <c r="C162" t="s">
        <v>61</v>
      </c>
      <c r="D162" t="s">
        <v>22</v>
      </c>
      <c r="E162" t="s">
        <v>353</v>
      </c>
      <c r="F162">
        <v>-1.1192108724135801</v>
      </c>
      <c r="G162">
        <v>-1.1198380648535999</v>
      </c>
      <c r="H162">
        <v>4.5703443439826198E-3</v>
      </c>
      <c r="I162">
        <v>-2.01764687392801</v>
      </c>
      <c r="J162">
        <v>-2.0196854128131698</v>
      </c>
      <c r="K162">
        <v>4.2122645201099398E-3</v>
      </c>
      <c r="L162">
        <v>-5.34441668882433E-2</v>
      </c>
      <c r="M162">
        <v>3.9737842136700601E-3</v>
      </c>
      <c r="N162">
        <v>-11.302792113642999</v>
      </c>
      <c r="O162">
        <v>4.5237497218477097E-3</v>
      </c>
      <c r="P162">
        <v>-21.873612539378598</v>
      </c>
      <c r="Q162">
        <v>4.12845684613265E-3</v>
      </c>
      <c r="R162">
        <v>-33.932481294564703</v>
      </c>
      <c r="S162">
        <v>0.15780444608573599</v>
      </c>
      <c r="T162">
        <v>789.86580049245697</v>
      </c>
      <c r="U162">
        <v>0.27369897470081</v>
      </c>
      <c r="V162" s="14">
        <v>45789.536574074074</v>
      </c>
      <c r="W162">
        <v>2.5</v>
      </c>
      <c r="X162">
        <v>5.5018280369319002E-2</v>
      </c>
      <c r="Y162">
        <v>5.5167659990838398E-2</v>
      </c>
      <c r="Z162" s="44">
        <f>((((N162/1000)+1)/(([1]SMOW!$Z$4/1000)+1))-1)*1000</f>
        <v>-0.97665947550840126</v>
      </c>
      <c r="AA162" s="44">
        <f>((((P162/1000)+1)/(([1]SMOW!$AA$4/1000)+1))-1)*1000</f>
        <v>-1.8064901615763018</v>
      </c>
      <c r="AB162" s="44">
        <f>Z162*[1]SMOW!$AN$6</f>
        <v>-1.0069508479587417</v>
      </c>
      <c r="AC162" s="44">
        <f>AA162*[1]SMOW!$AN$12</f>
        <v>-1.8603588007290845</v>
      </c>
      <c r="AD162" s="44">
        <f>LN((AB162/1000)+1)*1000</f>
        <v>-1.0074581635537061</v>
      </c>
      <c r="AE162" s="44">
        <f>LN((AC162/1000)+1)*1000</f>
        <v>-1.8620914173553533</v>
      </c>
      <c r="AF162" s="44">
        <f>(AD162-[1]SMOW!AN$14*AE162)</f>
        <v>-2.4273895190079497E-2</v>
      </c>
      <c r="AG162" s="97">
        <f>AF162*1000</f>
        <v>-24.273895190079497</v>
      </c>
      <c r="AH162" s="2"/>
      <c r="AI162" s="2"/>
      <c r="AK162">
        <v>32</v>
      </c>
      <c r="AL162">
        <v>0</v>
      </c>
      <c r="AM162">
        <v>0</v>
      </c>
      <c r="AN162">
        <v>0</v>
      </c>
    </row>
    <row r="163" spans="1:40" customFormat="1" x14ac:dyDescent="0.25">
      <c r="A163">
        <v>5717</v>
      </c>
      <c r="B163" t="s">
        <v>168</v>
      </c>
      <c r="C163" t="s">
        <v>61</v>
      </c>
      <c r="D163" t="s">
        <v>22</v>
      </c>
      <c r="E163" t="s">
        <v>358</v>
      </c>
      <c r="F163">
        <v>-1.02983241345534</v>
      </c>
      <c r="G163">
        <v>-1.0303634763596099</v>
      </c>
      <c r="H163">
        <v>4.6425299964101699E-3</v>
      </c>
      <c r="I163">
        <v>-1.86713811423905</v>
      </c>
      <c r="J163">
        <v>-1.8688834528177301</v>
      </c>
      <c r="K163">
        <v>1.8001188766304699E-3</v>
      </c>
      <c r="L163">
        <v>-4.35930132718493E-2</v>
      </c>
      <c r="M163">
        <v>4.6983713690658098E-3</v>
      </c>
      <c r="N163">
        <v>-11.214324867321899</v>
      </c>
      <c r="O163">
        <v>4.5951994421560803E-3</v>
      </c>
      <c r="P163">
        <v>-21.726098318376</v>
      </c>
      <c r="Q163">
        <v>1.7643035152707901E-3</v>
      </c>
      <c r="R163">
        <v>-33.205325205523103</v>
      </c>
      <c r="S163">
        <v>0.13691404392434001</v>
      </c>
      <c r="T163">
        <v>725.58983853289999</v>
      </c>
      <c r="U163">
        <v>9.6984867811472406E-2</v>
      </c>
      <c r="V163" s="14">
        <v>45789.627395833333</v>
      </c>
      <c r="W163">
        <v>2.5</v>
      </c>
      <c r="X163">
        <v>8.86409511903705E-3</v>
      </c>
      <c r="Y163">
        <v>7.2086206847017404E-3</v>
      </c>
      <c r="Z163" s="44">
        <f>((((N163/1000)+1)/(([1]SMOW!$Z$4/1000)+1))-1)*1000</f>
        <v>-0.88726826125007374</v>
      </c>
      <c r="AA163" s="44">
        <f>((((P163/1000)+1)/(([1]SMOW!$AA$4/1000)+1))-1)*1000</f>
        <v>-1.6559495567001203</v>
      </c>
      <c r="AB163" s="44">
        <f>Z163*[1]SMOW!$AN$6</f>
        <v>-0.91478713967072423</v>
      </c>
      <c r="AC163" s="44">
        <f>AA163*[1]SMOW!$AN$12</f>
        <v>-1.7053291498041603</v>
      </c>
      <c r="AD163" s="44">
        <f t="shared" ref="AD163:AD164" si="279">LN((AB163/1000)+1)*1000</f>
        <v>-0.91520581277685698</v>
      </c>
      <c r="AE163" s="44">
        <f t="shared" ref="AE163:AE164" si="280">LN((AC163/1000)+1)*1000</f>
        <v>-1.7067848787921913</v>
      </c>
      <c r="AF163" s="44">
        <f>(AD163-[1]SMOW!AN$14*AE163)</f>
        <v>-1.4023396774579866E-2</v>
      </c>
      <c r="AG163" s="97">
        <f t="shared" ref="AG163:AG169" si="281">AF163*1000</f>
        <v>-14.023396774579865</v>
      </c>
      <c r="AK163">
        <v>32</v>
      </c>
      <c r="AL163">
        <v>0</v>
      </c>
      <c r="AM163">
        <v>0</v>
      </c>
      <c r="AN163">
        <v>0</v>
      </c>
    </row>
    <row r="164" spans="1:40" customFormat="1" x14ac:dyDescent="0.25">
      <c r="A164">
        <v>5718</v>
      </c>
      <c r="B164" t="s">
        <v>168</v>
      </c>
      <c r="C164" t="s">
        <v>61</v>
      </c>
      <c r="D164" t="s">
        <v>22</v>
      </c>
      <c r="E164" t="s">
        <v>359</v>
      </c>
      <c r="F164">
        <v>-0.96078444766209103</v>
      </c>
      <c r="G164">
        <v>-0.96124663314310699</v>
      </c>
      <c r="H164">
        <v>4.1485620820193997E-3</v>
      </c>
      <c r="I164">
        <v>-1.746734588966</v>
      </c>
      <c r="J164">
        <v>-1.7482619616644</v>
      </c>
      <c r="K164">
        <v>1.64619047054457E-3</v>
      </c>
      <c r="L164">
        <v>-3.8164317384303099E-2</v>
      </c>
      <c r="M164">
        <v>4.3125884375149297E-3</v>
      </c>
      <c r="N164">
        <v>-11.145980844959</v>
      </c>
      <c r="O164">
        <v>4.1062675264970103E-3</v>
      </c>
      <c r="P164">
        <v>-21.6080903547643</v>
      </c>
      <c r="Q164">
        <v>1.61343768552831E-3</v>
      </c>
      <c r="R164">
        <v>-33.012363602066003</v>
      </c>
      <c r="S164">
        <v>0.17046163768268699</v>
      </c>
      <c r="T164">
        <v>617.59152304758402</v>
      </c>
      <c r="U164">
        <v>9.6486077465088305E-2</v>
      </c>
      <c r="V164" s="14">
        <v>45789.704131944447</v>
      </c>
      <c r="W164">
        <v>2.5</v>
      </c>
      <c r="X164">
        <v>8.4188821921109103E-2</v>
      </c>
      <c r="Y164">
        <v>7.7370282586433498E-2</v>
      </c>
      <c r="Z164" s="44">
        <f>((((N164/1000)+1)/(([1]SMOW!$Z$4/1000)+1))-1)*1000</f>
        <v>-0.81821044154428701</v>
      </c>
      <c r="AA164" s="44">
        <f>((((P164/1000)+1)/(([1]SMOW!$AA$4/1000)+1))-1)*1000</f>
        <v>-1.5355205560142471</v>
      </c>
      <c r="AB164" s="44">
        <f>Z164*[1]SMOW!$AN$6</f>
        <v>-0.84358747197208661</v>
      </c>
      <c r="AC164" s="44">
        <f>AA164*[1]SMOW!$AN$12</f>
        <v>-1.5813090161470358</v>
      </c>
      <c r="AD164" s="44">
        <f t="shared" si="279"/>
        <v>-0.84394349212038089</v>
      </c>
      <c r="AE164" s="44">
        <f t="shared" si="280"/>
        <v>-1.5825606048556886</v>
      </c>
      <c r="AF164" s="44">
        <f>(AD164-[1]SMOW!AN$14*AE164)</f>
        <v>-8.3514927565773167E-3</v>
      </c>
      <c r="AG164" s="97">
        <f t="shared" si="281"/>
        <v>-8.3514927565773167</v>
      </c>
      <c r="AH164" s="2">
        <f>AVERAGE(AG161:AG164)</f>
        <v>-16.231194503116704</v>
      </c>
      <c r="AI164">
        <f>STDEV(AG161:AG164)</f>
        <v>6.7288014497008906</v>
      </c>
      <c r="AK164">
        <v>32</v>
      </c>
      <c r="AL164">
        <v>0</v>
      </c>
      <c r="AM164">
        <v>0</v>
      </c>
      <c r="AN164">
        <v>0</v>
      </c>
    </row>
    <row r="165" spans="1:40" customFormat="1" x14ac:dyDescent="0.25">
      <c r="A165">
        <v>5719</v>
      </c>
      <c r="B165" t="s">
        <v>168</v>
      </c>
      <c r="C165" t="s">
        <v>61</v>
      </c>
      <c r="D165" t="s">
        <v>24</v>
      </c>
      <c r="E165" t="s">
        <v>360</v>
      </c>
      <c r="F165">
        <v>-27.3546812440967</v>
      </c>
      <c r="G165">
        <v>-27.735787161445</v>
      </c>
      <c r="H165">
        <v>5.0959695042341801E-3</v>
      </c>
      <c r="I165">
        <v>-51.093485299438598</v>
      </c>
      <c r="J165">
        <v>-52.444995471940899</v>
      </c>
      <c r="K165">
        <v>6.70979511057681E-3</v>
      </c>
      <c r="L165">
        <v>-4.4829552260252897E-2</v>
      </c>
      <c r="M165">
        <v>4.1828826814552401E-3</v>
      </c>
      <c r="N165">
        <v>-37.2707920856149</v>
      </c>
      <c r="O165">
        <v>5.0440161380128704E-3</v>
      </c>
      <c r="P165">
        <v>-69.973032734919698</v>
      </c>
      <c r="Q165">
        <v>6.5762962957721799E-3</v>
      </c>
      <c r="R165">
        <v>-100.849764768612</v>
      </c>
      <c r="S165">
        <v>0.122035988539239</v>
      </c>
      <c r="T165">
        <v>467.51809331929201</v>
      </c>
      <c r="U165">
        <v>0.164404052706105</v>
      </c>
      <c r="V165" s="14">
        <v>45790.618425925924</v>
      </c>
      <c r="W165">
        <v>2.5</v>
      </c>
      <c r="X165">
        <v>0.39998070643592598</v>
      </c>
      <c r="Y165">
        <v>0.39662335298802798</v>
      </c>
      <c r="Z165" s="44">
        <f>((((N165/1000)+1)/(([1]SMOW!$Z$4/1000)+1))-1)*1000</f>
        <v>-27.215873940571566</v>
      </c>
      <c r="AA165" s="44">
        <f>((((P165/1000)+1)/(([1]SMOW!$AA$4/1000)+1))-1)*1000</f>
        <v>-50.89271223031011</v>
      </c>
      <c r="AB165" s="44">
        <f>Z165*[1]SMOW!$AN$6</f>
        <v>-28.0599820404456</v>
      </c>
      <c r="AC165" s="44">
        <f>AA165*[1]SMOW!$AN$12</f>
        <v>-52.410307625487235</v>
      </c>
      <c r="AD165" s="44">
        <f t="shared" ref="AD165:AD166" si="282">LN((AB165/1000)+1)*1000</f>
        <v>-28.461186343987197</v>
      </c>
      <c r="AE165" s="44">
        <f t="shared" ref="AE165:AE166" si="283">LN((AC165/1000)+1)*1000</f>
        <v>-53.833684369044057</v>
      </c>
      <c r="AF165" s="44">
        <f>(AD165-[1]SMOW!AN$14*AE165)</f>
        <v>-3.7000997131933389E-2</v>
      </c>
      <c r="AG165" s="97">
        <f t="shared" si="281"/>
        <v>-37.000997131933389</v>
      </c>
      <c r="AK165">
        <v>32</v>
      </c>
      <c r="AL165">
        <v>4</v>
      </c>
      <c r="AM165">
        <v>0</v>
      </c>
      <c r="AN165">
        <v>0</v>
      </c>
    </row>
    <row r="166" spans="1:40" customFormat="1" x14ac:dyDescent="0.25">
      <c r="A166">
        <v>5720</v>
      </c>
      <c r="B166" t="s">
        <v>168</v>
      </c>
      <c r="C166" t="s">
        <v>61</v>
      </c>
      <c r="D166" t="s">
        <v>24</v>
      </c>
      <c r="E166" t="s">
        <v>361</v>
      </c>
      <c r="F166">
        <v>-27.742871767166299</v>
      </c>
      <c r="G166">
        <v>-28.134974696582098</v>
      </c>
      <c r="H166">
        <v>4.4613047652933002E-3</v>
      </c>
      <c r="I166">
        <v>-51.817046740553302</v>
      </c>
      <c r="J166">
        <v>-53.207806740416899</v>
      </c>
      <c r="K166">
        <v>1.71354793877977E-3</v>
      </c>
      <c r="L166">
        <v>-4.1252737641915303E-2</v>
      </c>
      <c r="M166">
        <v>4.7626479917305797E-3</v>
      </c>
      <c r="N166">
        <v>-37.655025009567701</v>
      </c>
      <c r="O166">
        <v>4.4158218007458701E-3</v>
      </c>
      <c r="P166">
        <v>-70.682198118742804</v>
      </c>
      <c r="Q166">
        <v>1.6794550022345501E-3</v>
      </c>
      <c r="R166">
        <v>-101.48617887582201</v>
      </c>
      <c r="S166">
        <v>0.16382062091546501</v>
      </c>
      <c r="T166">
        <v>429.97543106700601</v>
      </c>
      <c r="U166">
        <v>8.1636341879372104E-2</v>
      </c>
      <c r="V166" s="14">
        <v>45790.698761574073</v>
      </c>
      <c r="W166">
        <v>2.5</v>
      </c>
      <c r="X166">
        <v>6.5721208661877306E-2</v>
      </c>
      <c r="Y166">
        <v>5.8700217695415002E-2</v>
      </c>
      <c r="Z166" s="44">
        <f>((((N166/1000)+1)/(([1]SMOW!$Z$4/1000)+1))-1)*1000</f>
        <v>-27.604119862745691</v>
      </c>
      <c r="AA166" s="44">
        <f>((((P166/1000)+1)/(([1]SMOW!$AA$4/1000)+1))-1)*1000</f>
        <v>-51.616426765168868</v>
      </c>
      <c r="AB166" s="44">
        <f>Z166*[1]SMOW!$AN$6</f>
        <v>-28.46026952073268</v>
      </c>
      <c r="AC166" s="44">
        <f>AA166*[1]SMOW!$AN$12</f>
        <v>-53.155602968233659</v>
      </c>
      <c r="AD166" s="44">
        <f t="shared" si="282"/>
        <v>-28.873114985146302</v>
      </c>
      <c r="AE166" s="44">
        <f t="shared" si="283"/>
        <v>-54.620510773155814</v>
      </c>
      <c r="AF166" s="44">
        <f>(AD166-[1]SMOW!AN$14*AE166)</f>
        <v>-3.3485296920030549E-2</v>
      </c>
      <c r="AG166" s="97">
        <f t="shared" si="281"/>
        <v>-33.485296920030549</v>
      </c>
      <c r="AK166">
        <v>32</v>
      </c>
      <c r="AL166">
        <v>0</v>
      </c>
      <c r="AM166">
        <v>0</v>
      </c>
      <c r="AN166">
        <v>0</v>
      </c>
    </row>
    <row r="167" spans="1:40" customFormat="1" x14ac:dyDescent="0.25">
      <c r="A167">
        <v>5721</v>
      </c>
      <c r="B167" t="s">
        <v>168</v>
      </c>
      <c r="C167" t="s">
        <v>61</v>
      </c>
      <c r="D167" t="s">
        <v>24</v>
      </c>
      <c r="E167" t="s">
        <v>362</v>
      </c>
      <c r="F167">
        <v>-27.699705094916201</v>
      </c>
      <c r="G167">
        <v>-28.0905775792253</v>
      </c>
      <c r="H167">
        <v>5.9053113531249901E-3</v>
      </c>
      <c r="I167">
        <v>-51.7120788488592</v>
      </c>
      <c r="J167">
        <v>-53.0971091549847</v>
      </c>
      <c r="K167">
        <v>5.3057619998196203E-3</v>
      </c>
      <c r="L167">
        <v>-5.5303945393424703E-2</v>
      </c>
      <c r="M167">
        <v>4.7542014796411501E-3</v>
      </c>
      <c r="N167">
        <v>-37.612298421177996</v>
      </c>
      <c r="O167">
        <v>5.8451067535632501E-3</v>
      </c>
      <c r="P167">
        <v>-70.579318679661995</v>
      </c>
      <c r="Q167">
        <v>5.20019798080819E-3</v>
      </c>
      <c r="R167">
        <v>-100.272611528507</v>
      </c>
      <c r="S167">
        <v>0.16510812365288999</v>
      </c>
      <c r="T167">
        <v>408.32380909071401</v>
      </c>
      <c r="U167">
        <v>0.163044292886422</v>
      </c>
      <c r="V167" s="14">
        <v>45791.516342592593</v>
      </c>
      <c r="W167">
        <v>2.5</v>
      </c>
      <c r="X167">
        <v>0.28269657089394501</v>
      </c>
      <c r="Y167">
        <v>0.27533901758144103</v>
      </c>
      <c r="Z167" s="44">
        <f>((((N167/1000)+1)/(([1]SMOW!$Z$4/1000)+1))-1)*1000</f>
        <v>-27.560947030131345</v>
      </c>
      <c r="AA167" s="44">
        <f>((((P167/1000)+1)/(([1]SMOW!$AA$4/1000)+1))-1)*1000</f>
        <v>-51.511436663988938</v>
      </c>
      <c r="AB167" s="44">
        <f>Z167*[1]SMOW!$AN$6</f>
        <v>-28.415757670389791</v>
      </c>
      <c r="AC167" s="44">
        <f>AA167*[1]SMOW!$AN$12</f>
        <v>-53.047482114395692</v>
      </c>
      <c r="AD167" s="44">
        <f t="shared" ref="AD167" si="284">LN((AB167/1000)+1)*1000</f>
        <v>-28.827300254873318</v>
      </c>
      <c r="AE167" s="44">
        <f t="shared" ref="AE167" si="285">LN((AC167/1000)+1)*1000</f>
        <v>-54.506326561423563</v>
      </c>
      <c r="AF167" s="44">
        <f>(AD167-[1]SMOW!AN$14*AE167)</f>
        <v>-4.7959830441676843E-2</v>
      </c>
      <c r="AG167" s="97">
        <f t="shared" si="281"/>
        <v>-47.959830441676843</v>
      </c>
      <c r="AK167">
        <v>32</v>
      </c>
      <c r="AL167">
        <v>1</v>
      </c>
      <c r="AM167">
        <v>0</v>
      </c>
      <c r="AN167">
        <v>0</v>
      </c>
    </row>
    <row r="168" spans="1:40" customFormat="1" x14ac:dyDescent="0.25">
      <c r="A168">
        <v>5722</v>
      </c>
      <c r="B168" t="s">
        <v>168</v>
      </c>
      <c r="C168" t="s">
        <v>61</v>
      </c>
      <c r="D168" t="s">
        <v>24</v>
      </c>
      <c r="E168" t="s">
        <v>363</v>
      </c>
      <c r="F168">
        <v>-28.525370635147301</v>
      </c>
      <c r="G168">
        <v>-28.940125768403</v>
      </c>
      <c r="H168">
        <v>4.13145637615392E-3</v>
      </c>
      <c r="I168">
        <v>-53.255022910629798</v>
      </c>
      <c r="J168">
        <v>-54.725517751654301</v>
      </c>
      <c r="K168">
        <v>2.2776701476965801E-3</v>
      </c>
      <c r="L168">
        <v>-4.5052395529493201E-2</v>
      </c>
      <c r="M168">
        <v>4.1365797341113798E-3</v>
      </c>
      <c r="N168">
        <v>-38.429546308173101</v>
      </c>
      <c r="O168">
        <v>4.0893362131573701E-3</v>
      </c>
      <c r="P168">
        <v>-72.091564158217906</v>
      </c>
      <c r="Q168">
        <v>2.23235337419958E-3</v>
      </c>
      <c r="R168">
        <v>-103.03253592208399</v>
      </c>
      <c r="S168">
        <v>0.14204206652993301</v>
      </c>
      <c r="T168">
        <v>384.36562196692103</v>
      </c>
      <c r="U168">
        <v>7.4016441290707197E-2</v>
      </c>
      <c r="V168" s="14">
        <v>45791.633368055554</v>
      </c>
      <c r="W168">
        <v>2.5</v>
      </c>
      <c r="X168">
        <v>2.0583390381139498E-2</v>
      </c>
      <c r="Y168">
        <v>2.63714749877751E-2</v>
      </c>
      <c r="Z168" s="44">
        <f>((((N168/1000)+1)/(([1]SMOW!$Z$4/1000)+1))-1)*1000</f>
        <v>-28.386730402017115</v>
      </c>
      <c r="AA168" s="44">
        <f>((((P168/1000)+1)/(([1]SMOW!$AA$4/1000)+1))-1)*1000</f>
        <v>-53.054707187439433</v>
      </c>
      <c r="AB168" s="44">
        <f>Z168*[1]SMOW!$AN$6</f>
        <v>-29.267152949299827</v>
      </c>
      <c r="AC168" s="44">
        <f>AA168*[1]SMOW!$AN$12</f>
        <v>-54.636772198157736</v>
      </c>
      <c r="AD168" s="44">
        <f t="shared" ref="AD168" si="286">LN((AB168/1000)+1)*1000</f>
        <v>-29.70398031715008</v>
      </c>
      <c r="AE168" s="44">
        <f t="shared" ref="AE168" si="287">LN((AC168/1000)+1)*1000</f>
        <v>-56.186057294590299</v>
      </c>
      <c r="AF168" s="44">
        <f>(AD168-[1]SMOW!AN$14*AE168)</f>
        <v>-3.7742065606401809E-2</v>
      </c>
      <c r="AG168" s="97">
        <f t="shared" si="281"/>
        <v>-37.742065606401809</v>
      </c>
      <c r="AK168">
        <v>32</v>
      </c>
      <c r="AL168">
        <v>0</v>
      </c>
      <c r="AM168">
        <v>0</v>
      </c>
      <c r="AN168">
        <v>0</v>
      </c>
    </row>
    <row r="169" spans="1:40" customFormat="1" x14ac:dyDescent="0.25">
      <c r="A169">
        <v>5723</v>
      </c>
      <c r="B169" t="s">
        <v>168</v>
      </c>
      <c r="C169" t="s">
        <v>61</v>
      </c>
      <c r="D169" t="s">
        <v>24</v>
      </c>
      <c r="E169" t="s">
        <v>364</v>
      </c>
      <c r="F169">
        <v>-28.674283997503601</v>
      </c>
      <c r="G169">
        <v>-29.093423477280101</v>
      </c>
      <c r="H169">
        <v>4.4680982433834499E-3</v>
      </c>
      <c r="I169">
        <v>-53.546327357731798</v>
      </c>
      <c r="J169">
        <v>-55.033255558823498</v>
      </c>
      <c r="K169">
        <v>1.6767970993885801E-3</v>
      </c>
      <c r="L169">
        <v>-3.5864542221313599E-2</v>
      </c>
      <c r="M169">
        <v>4.7573997545764897E-3</v>
      </c>
      <c r="N169">
        <v>-38.576941500053003</v>
      </c>
      <c r="O169">
        <v>4.4225460193839201E-3</v>
      </c>
      <c r="P169">
        <v>-72.377072780291897</v>
      </c>
      <c r="Q169">
        <v>1.6434353615499E-3</v>
      </c>
      <c r="R169">
        <v>-103.415832030807</v>
      </c>
      <c r="S169">
        <v>0.13485237669147501</v>
      </c>
      <c r="T169">
        <v>390.17616318701999</v>
      </c>
      <c r="U169">
        <v>9.0368445695473198E-2</v>
      </c>
      <c r="V169" s="14">
        <v>45791.714421296296</v>
      </c>
      <c r="W169">
        <v>2.5</v>
      </c>
      <c r="X169">
        <v>1.9560297168520098E-3</v>
      </c>
      <c r="Y169">
        <v>4.4209474230311602E-3</v>
      </c>
      <c r="Z169" s="44">
        <f>((((N169/1000)+1)/(([1]SMOW!$Z$4/1000)+1))-1)*1000</f>
        <v>-28.535665015966273</v>
      </c>
      <c r="AA169" s="44">
        <f>((((P169/1000)+1)/(([1]SMOW!$AA$4/1000)+1))-1)*1000</f>
        <v>-53.346073269789017</v>
      </c>
      <c r="AB169" s="44">
        <f>Z169*[1]SMOW!$AN$6</f>
        <v>-29.42070681281858</v>
      </c>
      <c r="AC169" s="44">
        <f>AA169*[1]SMOW!$AN$12</f>
        <v>-54.936826672332131</v>
      </c>
      <c r="AD169" s="44">
        <f t="shared" ref="AD169" si="288">LN((AB169/1000)+1)*1000</f>
        <v>-29.862176271995555</v>
      </c>
      <c r="AE169" s="44">
        <f t="shared" ref="AE169" si="289">LN((AC169/1000)+1)*1000</f>
        <v>-56.503503640573243</v>
      </c>
      <c r="AF169" s="44">
        <f>(AD169-[1]SMOW!AN$14*AE169)</f>
        <v>-2.8326349772882509E-2</v>
      </c>
      <c r="AG169" s="97">
        <f t="shared" si="281"/>
        <v>-28.326349772882509</v>
      </c>
      <c r="AH169" s="2">
        <f>AVERAGE(AG165:AG169)</f>
        <v>-36.90290797458502</v>
      </c>
      <c r="AI169">
        <f>STDEV(AG165:AG169)</f>
        <v>7.214685671678807</v>
      </c>
      <c r="AK169">
        <v>32</v>
      </c>
      <c r="AL169">
        <v>0</v>
      </c>
      <c r="AM169">
        <v>0</v>
      </c>
      <c r="AN169">
        <v>0</v>
      </c>
    </row>
    <row r="170" spans="1:40" customFormat="1" x14ac:dyDescent="0.25">
      <c r="V170" s="14"/>
      <c r="Z170" s="44"/>
      <c r="AA170" s="44"/>
      <c r="AB170" s="44"/>
      <c r="AC170" s="44"/>
      <c r="AD170" s="44"/>
      <c r="AE170" s="44"/>
      <c r="AF170" s="44"/>
      <c r="AG170" s="45"/>
    </row>
    <row r="171" spans="1:40" customFormat="1" x14ac:dyDescent="0.25">
      <c r="V171" s="14"/>
      <c r="Z171" s="44"/>
      <c r="AA171" s="44"/>
      <c r="AB171" s="44"/>
      <c r="AC171" s="44"/>
      <c r="AD171" s="44"/>
      <c r="AE171" s="44"/>
      <c r="AF171" s="44"/>
      <c r="AG171" s="45"/>
      <c r="AH171" s="2"/>
      <c r="AI171" s="2"/>
    </row>
    <row r="172" spans="1:40" customFormat="1" ht="13.5" customHeight="1" x14ac:dyDescent="0.25">
      <c r="V172" s="14"/>
      <c r="Z172" s="44"/>
      <c r="AA172" s="44"/>
      <c r="AB172" s="44"/>
      <c r="AC172" s="44"/>
      <c r="AD172" s="44"/>
      <c r="AE172" s="44"/>
      <c r="AF172" s="44"/>
      <c r="AG172" s="45"/>
    </row>
    <row r="173" spans="1:40" customFormat="1" x14ac:dyDescent="0.25">
      <c r="V173" s="14"/>
      <c r="Z173" s="44"/>
      <c r="AA173" s="44"/>
      <c r="AB173" s="44"/>
      <c r="AC173" s="44"/>
      <c r="AD173" s="44"/>
      <c r="AE173" s="44"/>
      <c r="AF173" s="44"/>
      <c r="AG173" s="45"/>
      <c r="AH173" s="2"/>
      <c r="AI173" s="2"/>
    </row>
    <row r="174" spans="1:40" customFormat="1" x14ac:dyDescent="0.25">
      <c r="V174" s="14"/>
      <c r="Z174" s="44"/>
      <c r="AA174" s="44"/>
      <c r="AB174" s="44"/>
      <c r="AC174" s="44"/>
      <c r="AD174" s="44"/>
      <c r="AE174" s="44"/>
      <c r="AF174" s="44"/>
      <c r="AG174" s="45"/>
    </row>
    <row r="175" spans="1:40" customFormat="1" x14ac:dyDescent="0.25">
      <c r="V175" s="14"/>
      <c r="Z175" s="44"/>
      <c r="AA175" s="44"/>
      <c r="AB175" s="44"/>
      <c r="AC175" s="44"/>
      <c r="AD175" s="44"/>
      <c r="AE175" s="44"/>
      <c r="AF175" s="44"/>
      <c r="AG175" s="45"/>
      <c r="AH175" s="2"/>
      <c r="AI175" s="2"/>
    </row>
    <row r="176" spans="1:40" customFormat="1" x14ac:dyDescent="0.25">
      <c r="V176" s="14"/>
      <c r="Z176" s="44"/>
      <c r="AA176" s="44"/>
      <c r="AB176" s="44"/>
      <c r="AC176" s="44"/>
      <c r="AD176" s="44"/>
      <c r="AE176" s="44"/>
      <c r="AF176" s="44"/>
      <c r="AG176" s="45"/>
    </row>
    <row r="177" spans="1:40" customFormat="1" x14ac:dyDescent="0.25">
      <c r="V177" s="14"/>
      <c r="Z177" s="44"/>
      <c r="AA177" s="44"/>
      <c r="AB177" s="44"/>
      <c r="AC177" s="44"/>
      <c r="AD177" s="44"/>
      <c r="AE177" s="44"/>
      <c r="AF177" s="44"/>
      <c r="AG177" s="45"/>
      <c r="AH177" s="2"/>
      <c r="AI177" s="2"/>
    </row>
    <row r="178" spans="1:40" customFormat="1" x14ac:dyDescent="0.25">
      <c r="V178" s="14"/>
      <c r="Z178" s="44"/>
      <c r="AA178" s="44"/>
      <c r="AB178" s="44"/>
      <c r="AC178" s="44"/>
      <c r="AD178" s="44"/>
      <c r="AE178" s="92"/>
      <c r="AF178" s="44"/>
      <c r="AG178" s="93"/>
    </row>
    <row r="179" spans="1:40" customFormat="1" x14ac:dyDescent="0.25">
      <c r="V179" s="14"/>
      <c r="Z179" s="44"/>
      <c r="AA179" s="44"/>
      <c r="AB179" s="44"/>
      <c r="AC179" s="44"/>
      <c r="AD179" s="44"/>
      <c r="AE179" s="92"/>
      <c r="AF179" s="44"/>
      <c r="AG179" s="93"/>
    </row>
    <row r="180" spans="1:40" customFormat="1" x14ac:dyDescent="0.25">
      <c r="V180" s="14"/>
      <c r="Z180" s="44"/>
      <c r="AA180" s="44"/>
      <c r="AB180" s="44"/>
      <c r="AC180" s="44"/>
      <c r="AD180" s="44"/>
      <c r="AE180" s="92"/>
      <c r="AF180" s="44"/>
      <c r="AG180" s="93"/>
      <c r="AH180" s="2"/>
      <c r="AI180" s="2"/>
    </row>
    <row r="181" spans="1:40" x14ac:dyDescent="0.25">
      <c r="A181" s="20"/>
      <c r="B181" s="20"/>
      <c r="C181"/>
      <c r="D181"/>
      <c r="AJ181" s="20"/>
      <c r="AK181" s="20"/>
      <c r="AL181" s="20"/>
      <c r="AM181" s="20"/>
      <c r="AN181" s="20"/>
    </row>
    <row r="182" spans="1:40" x14ac:dyDescent="0.25">
      <c r="A182" s="20"/>
      <c r="B182" s="20"/>
      <c r="C182"/>
      <c r="D182"/>
      <c r="AJ182" s="20"/>
      <c r="AK182" s="20"/>
      <c r="AL182" s="20"/>
      <c r="AM182" s="20"/>
      <c r="AN182" s="20"/>
    </row>
    <row r="183" spans="1:40" x14ac:dyDescent="0.25">
      <c r="A183" s="20"/>
      <c r="B183" s="20"/>
      <c r="C183"/>
      <c r="D183"/>
      <c r="AJ183" s="20"/>
      <c r="AK183" s="20"/>
      <c r="AL183" s="20"/>
      <c r="AM183" s="20"/>
      <c r="AN183" s="20"/>
    </row>
    <row r="184" spans="1:40" x14ac:dyDescent="0.25">
      <c r="A184" s="20"/>
      <c r="B184" s="20"/>
      <c r="C184"/>
      <c r="D184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AH184" s="20"/>
      <c r="AI184" s="20"/>
      <c r="AJ184" s="20"/>
      <c r="AK184" s="20"/>
      <c r="AL184" s="20"/>
      <c r="AM184" s="20"/>
      <c r="AN184" s="20"/>
    </row>
    <row r="185" spans="1:40" x14ac:dyDescent="0.25">
      <c r="A185" s="20"/>
      <c r="B185" s="20"/>
      <c r="C185"/>
      <c r="D185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AH185" s="20"/>
      <c r="AI185" s="20"/>
      <c r="AJ185" s="20"/>
      <c r="AK185" s="20"/>
      <c r="AL185" s="20"/>
      <c r="AM185" s="20"/>
      <c r="AN185" s="20"/>
    </row>
    <row r="186" spans="1:40" x14ac:dyDescent="0.25">
      <c r="A186" s="20"/>
      <c r="B186" s="20"/>
      <c r="C186"/>
      <c r="D186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AH186" s="20"/>
      <c r="AI186" s="20"/>
      <c r="AJ186" s="20"/>
      <c r="AK186" s="20"/>
      <c r="AL186" s="20"/>
      <c r="AM186" s="20"/>
      <c r="AN186" s="20"/>
    </row>
    <row r="187" spans="1:40" x14ac:dyDescent="0.25">
      <c r="A187" s="20"/>
      <c r="B187" s="20"/>
      <c r="C187"/>
      <c r="D187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AH187" s="20"/>
      <c r="AI187" s="20"/>
      <c r="AJ187" s="20"/>
      <c r="AK187" s="20"/>
      <c r="AL187" s="20"/>
      <c r="AM187" s="20"/>
      <c r="AN187" s="20"/>
    </row>
    <row r="188" spans="1:40" x14ac:dyDescent="0.25">
      <c r="A188" s="20"/>
      <c r="B188" s="20"/>
      <c r="C188"/>
      <c r="D188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AH188" s="20"/>
      <c r="AI188" s="20"/>
      <c r="AJ188" s="20"/>
      <c r="AK188" s="20"/>
      <c r="AL188" s="20"/>
      <c r="AM188" s="20"/>
      <c r="AN188" s="20"/>
    </row>
    <row r="189" spans="1:40" x14ac:dyDescent="0.25">
      <c r="A189" s="20"/>
      <c r="B189" s="20"/>
      <c r="C189"/>
      <c r="D189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AH189" s="20"/>
      <c r="AI189" s="20"/>
      <c r="AJ189" s="20"/>
      <c r="AK189" s="20"/>
      <c r="AL189" s="20"/>
      <c r="AM189" s="20"/>
      <c r="AN189" s="20"/>
    </row>
    <row r="190" spans="1:40" x14ac:dyDescent="0.25">
      <c r="A190" s="20"/>
      <c r="B190" s="20"/>
      <c r="C190"/>
      <c r="D19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AH190" s="20"/>
      <c r="AI190" s="20"/>
      <c r="AJ190" s="20"/>
      <c r="AK190" s="20"/>
      <c r="AL190" s="20"/>
      <c r="AM190" s="20"/>
      <c r="AN190" s="20"/>
    </row>
    <row r="191" spans="1:40" x14ac:dyDescent="0.25">
      <c r="A191" s="20"/>
      <c r="B191" s="20"/>
      <c r="C191"/>
      <c r="D191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AH191" s="20"/>
      <c r="AI191" s="20"/>
      <c r="AJ191" s="20"/>
      <c r="AK191" s="20"/>
      <c r="AL191" s="20"/>
      <c r="AM191" s="20"/>
      <c r="AN191" s="20"/>
    </row>
    <row r="192" spans="1:40" x14ac:dyDescent="0.25">
      <c r="A192" s="20"/>
      <c r="B192" s="20"/>
      <c r="C192"/>
      <c r="D192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AH192" s="20"/>
      <c r="AI192" s="20"/>
      <c r="AJ192" s="20"/>
      <c r="AK192" s="20"/>
      <c r="AL192" s="20"/>
      <c r="AM192" s="20"/>
      <c r="AN192" s="20"/>
    </row>
    <row r="193" spans="1:40" x14ac:dyDescent="0.25">
      <c r="A193" s="20"/>
      <c r="B193" s="20"/>
      <c r="C193"/>
      <c r="D193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AH193" s="20"/>
      <c r="AI193" s="20"/>
      <c r="AJ193" s="20"/>
      <c r="AK193" s="20"/>
      <c r="AL193" s="20"/>
      <c r="AM193" s="20"/>
      <c r="AN193" s="20"/>
    </row>
    <row r="194" spans="1:40" x14ac:dyDescent="0.25">
      <c r="A194" s="20"/>
      <c r="B194" s="20"/>
      <c r="C194"/>
      <c r="D194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AH194" s="20"/>
      <c r="AI194" s="20"/>
      <c r="AJ194" s="20"/>
      <c r="AK194" s="20"/>
      <c r="AL194" s="20"/>
      <c r="AM194" s="20"/>
      <c r="AN194" s="20"/>
    </row>
    <row r="195" spans="1:40" x14ac:dyDescent="0.25">
      <c r="A195" s="20"/>
      <c r="B195" s="20"/>
      <c r="C195"/>
      <c r="D195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AH195" s="20"/>
      <c r="AI195" s="20"/>
      <c r="AJ195" s="20"/>
      <c r="AK195" s="20"/>
      <c r="AL195" s="20"/>
      <c r="AM195" s="20"/>
      <c r="AN195" s="20"/>
    </row>
    <row r="196" spans="1:40" x14ac:dyDescent="0.25">
      <c r="A196" s="20"/>
      <c r="B196" s="20"/>
      <c r="C196"/>
      <c r="D196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AH196" s="20"/>
      <c r="AI196" s="20"/>
      <c r="AJ196" s="20"/>
      <c r="AK196" s="20"/>
      <c r="AL196" s="20"/>
      <c r="AM196" s="20"/>
      <c r="AN196" s="20"/>
    </row>
    <row r="197" spans="1:40" x14ac:dyDescent="0.25">
      <c r="A197" s="20"/>
      <c r="B197" s="20"/>
      <c r="C197"/>
      <c r="D197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AH197" s="20"/>
      <c r="AI197" s="20"/>
      <c r="AJ197" s="20"/>
      <c r="AK197" s="20"/>
      <c r="AL197" s="20"/>
      <c r="AM197" s="20"/>
      <c r="AN197" s="20"/>
    </row>
    <row r="198" spans="1:40" x14ac:dyDescent="0.25">
      <c r="A198" s="20"/>
      <c r="B198" s="20"/>
      <c r="C198"/>
      <c r="D198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AH198" s="20"/>
      <c r="AI198" s="20"/>
      <c r="AJ198" s="20"/>
      <c r="AK198" s="20"/>
      <c r="AL198" s="20"/>
      <c r="AM198" s="20"/>
      <c r="AN198" s="20"/>
    </row>
    <row r="199" spans="1:40" x14ac:dyDescent="0.25">
      <c r="A199" s="20"/>
      <c r="B199" s="20"/>
      <c r="C199"/>
      <c r="D199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AH199" s="20"/>
      <c r="AI199" s="20"/>
      <c r="AJ199" s="20"/>
      <c r="AK199" s="20"/>
      <c r="AL199" s="20"/>
      <c r="AM199" s="20"/>
      <c r="AN199" s="20"/>
    </row>
    <row r="200" spans="1:40" x14ac:dyDescent="0.25">
      <c r="A200" s="20"/>
      <c r="B200" s="20"/>
      <c r="C200"/>
      <c r="D20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AH200" s="20"/>
      <c r="AI200" s="20"/>
      <c r="AJ200" s="20"/>
      <c r="AK200" s="20"/>
      <c r="AL200" s="20"/>
      <c r="AM200" s="20"/>
      <c r="AN200" s="20"/>
    </row>
    <row r="201" spans="1:40" x14ac:dyDescent="0.25">
      <c r="A201" s="20"/>
      <c r="B201" s="20"/>
      <c r="C201"/>
      <c r="D201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AH201" s="20"/>
      <c r="AI201" s="20"/>
      <c r="AJ201" s="20"/>
      <c r="AK201" s="20"/>
      <c r="AL201" s="20"/>
      <c r="AM201" s="20"/>
      <c r="AN201" s="20"/>
    </row>
    <row r="202" spans="1:40" x14ac:dyDescent="0.25">
      <c r="A202" s="20"/>
      <c r="B202" s="20"/>
      <c r="C202"/>
      <c r="D202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AH202" s="20"/>
      <c r="AI202" s="20"/>
      <c r="AJ202" s="20"/>
      <c r="AK202" s="20"/>
      <c r="AL202" s="20"/>
      <c r="AM202" s="20"/>
      <c r="AN202" s="20"/>
    </row>
    <row r="203" spans="1:40" x14ac:dyDescent="0.25">
      <c r="A203" s="20"/>
      <c r="B203" s="20"/>
      <c r="C203"/>
      <c r="D203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AH203" s="20"/>
      <c r="AI203" s="20"/>
      <c r="AJ203" s="20"/>
      <c r="AK203" s="20"/>
      <c r="AL203" s="20"/>
      <c r="AM203" s="20"/>
      <c r="AN203" s="20"/>
    </row>
    <row r="204" spans="1:40" x14ac:dyDescent="0.25">
      <c r="A204" s="20"/>
      <c r="B204" s="20"/>
      <c r="C204"/>
      <c r="D204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AH204" s="20"/>
      <c r="AI204" s="20"/>
      <c r="AJ204" s="20"/>
      <c r="AK204" s="20"/>
      <c r="AL204" s="20"/>
      <c r="AM204" s="20"/>
      <c r="AN204" s="20"/>
    </row>
    <row r="205" spans="1:40" x14ac:dyDescent="0.25">
      <c r="A205" s="20"/>
      <c r="B205" s="20"/>
      <c r="C205"/>
      <c r="D205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AH205" s="20"/>
      <c r="AI205" s="20"/>
      <c r="AJ205" s="20"/>
      <c r="AK205" s="20"/>
      <c r="AL205" s="20"/>
      <c r="AM205" s="20"/>
      <c r="AN205" s="20"/>
    </row>
    <row r="206" spans="1:40" x14ac:dyDescent="0.25">
      <c r="A206" s="20"/>
      <c r="B206" s="20"/>
      <c r="C206"/>
      <c r="D206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AH206" s="20"/>
      <c r="AI206" s="20"/>
      <c r="AJ206" s="20"/>
      <c r="AK206" s="20"/>
      <c r="AL206" s="20"/>
      <c r="AM206" s="20"/>
      <c r="AN206" s="20"/>
    </row>
    <row r="207" spans="1:40" x14ac:dyDescent="0.25">
      <c r="A207" s="20"/>
      <c r="B207" s="20"/>
      <c r="C207"/>
      <c r="D207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AH207" s="20"/>
      <c r="AI207" s="20"/>
      <c r="AJ207" s="20"/>
      <c r="AK207" s="20"/>
      <c r="AL207" s="20"/>
      <c r="AM207" s="20"/>
      <c r="AN207" s="20"/>
    </row>
    <row r="208" spans="1:40" x14ac:dyDescent="0.25">
      <c r="A208" s="20"/>
      <c r="B208" s="20"/>
      <c r="C208"/>
      <c r="D208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AH208" s="20"/>
      <c r="AI208" s="20"/>
      <c r="AJ208" s="20"/>
      <c r="AK208" s="20"/>
      <c r="AL208" s="20"/>
      <c r="AM208" s="20"/>
      <c r="AN208" s="20"/>
    </row>
    <row r="209" spans="1:40" x14ac:dyDescent="0.25">
      <c r="A209" s="20"/>
      <c r="B209" s="20"/>
      <c r="C209"/>
      <c r="D209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AH209" s="20"/>
      <c r="AI209" s="20"/>
      <c r="AJ209" s="20"/>
      <c r="AK209" s="20"/>
      <c r="AL209" s="20"/>
      <c r="AM209" s="20"/>
      <c r="AN209" s="20"/>
    </row>
    <row r="210" spans="1:40" x14ac:dyDescent="0.25">
      <c r="A210" s="20"/>
      <c r="B210" s="20"/>
      <c r="C210"/>
      <c r="D21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AH210" s="20"/>
      <c r="AI210" s="20"/>
      <c r="AJ210" s="20"/>
      <c r="AK210" s="20"/>
      <c r="AL210" s="20"/>
      <c r="AM210" s="20"/>
      <c r="AN210" s="20"/>
    </row>
  </sheetData>
  <dataValidations count="3">
    <dataValidation type="list" allowBlank="1" showInputMessage="1" showErrorMessage="1" sqref="C208:C210 C24:C66 C6:C22 C68:C162 C164:C196">
      <formula1>Type</formula1>
    </dataValidation>
    <dataValidation type="list" allowBlank="1" showInputMessage="1" showErrorMessage="1" sqref="D202:D203 D208:D210 D2:D22 D24:D44 D49:D162 D164:D196">
      <formula1>INDIRECT(C2)</formula1>
    </dataValidation>
    <dataValidation type="list" allowBlank="1" showInputMessage="1" showErrorMessage="1" sqref="D45:D48">
      <formula1>INDIRECT(C44)</formula1>
    </dataValidation>
  </dataValidations>
  <pageMargins left="0.7" right="0.7" top="0.75" bottom="0.75" header="0.3" footer="0.3"/>
  <pageSetup orientation="portrait" r:id="rId1"/>
  <ignoredErrors>
    <ignoredError sqref="D83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workbookViewId="0">
      <pane xSplit="5" ySplit="1" topLeftCell="AA23" activePane="bottomRight" state="frozen"/>
      <selection pane="topRight" activeCell="F1" sqref="F1"/>
      <selection pane="bottomLeft" activeCell="A2" sqref="A2"/>
      <selection pane="bottomRight" activeCell="AN53" sqref="AN53"/>
    </sheetView>
  </sheetViews>
  <sheetFormatPr defaultColWidth="8.85546875" defaultRowHeight="15" x14ac:dyDescent="0.25"/>
  <cols>
    <col min="1" max="1" width="9.42578125" bestFit="1" customWidth="1"/>
    <col min="2" max="2" width="7" style="20" customWidth="1"/>
    <col min="3" max="3" width="13.42578125" style="42" customWidth="1"/>
    <col min="4" max="4" width="13" style="42" customWidth="1"/>
    <col min="5" max="5" width="41.42578125" customWidth="1"/>
    <col min="6" max="7" width="17" style="15" bestFit="1" customWidth="1"/>
    <col min="8" max="8" width="16.28515625" style="15" bestFit="1" customWidth="1"/>
    <col min="9" max="10" width="18.140625" style="15" bestFit="1" customWidth="1"/>
    <col min="11" max="11" width="16.28515625" style="15" bestFit="1" customWidth="1"/>
    <col min="12" max="12" width="17" style="15" bestFit="1" customWidth="1"/>
    <col min="13" max="13" width="16.28515625" style="15" bestFit="1" customWidth="1"/>
    <col min="14" max="14" width="18.140625" style="15" bestFit="1" customWidth="1"/>
    <col min="15" max="15" width="16.28515625" style="15" bestFit="1" customWidth="1"/>
    <col min="16" max="16" width="18.140625" style="15" bestFit="1" customWidth="1"/>
    <col min="17" max="17" width="16.28515625" style="15" bestFit="1" customWidth="1"/>
    <col min="18" max="18" width="18.140625" style="15" bestFit="1" customWidth="1"/>
    <col min="19" max="19" width="16.28515625" style="15" bestFit="1" customWidth="1"/>
    <col min="20" max="20" width="18.42578125" style="15" bestFit="1" customWidth="1"/>
    <col min="21" max="21" width="16.28515625" style="15" bestFit="1" customWidth="1"/>
    <col min="22" max="22" width="21.42578125" style="15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8.4257812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8" customFormat="1" x14ac:dyDescent="0.25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3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s="18" customFormat="1" x14ac:dyDescent="0.25">
      <c r="A2" s="59" t="s">
        <v>317</v>
      </c>
      <c r="B2" s="60"/>
      <c r="C2" s="57"/>
      <c r="D2" s="57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52"/>
      <c r="X2" s="50"/>
      <c r="Y2" s="41"/>
      <c r="Z2" s="5"/>
      <c r="AA2" s="5"/>
      <c r="AB2" s="5"/>
      <c r="AC2" s="5"/>
      <c r="AH2" s="63"/>
      <c r="AI2" s="57"/>
      <c r="AJ2" s="57"/>
      <c r="AL2" s="22"/>
      <c r="AM2" s="22"/>
      <c r="AN2" s="22"/>
    </row>
    <row r="3" spans="1:40" x14ac:dyDescent="0.25">
      <c r="A3">
        <v>5631</v>
      </c>
      <c r="B3" t="s">
        <v>226</v>
      </c>
      <c r="C3" t="s">
        <v>61</v>
      </c>
      <c r="D3" t="s">
        <v>66</v>
      </c>
      <c r="E3" t="s">
        <v>261</v>
      </c>
      <c r="F3">
        <v>-1.5282185569675999</v>
      </c>
      <c r="G3">
        <v>-1.5293877209817399</v>
      </c>
      <c r="H3">
        <v>3.55340234339249E-3</v>
      </c>
      <c r="I3">
        <v>-2.8662363349705302</v>
      </c>
      <c r="J3">
        <v>-2.8703518826908501</v>
      </c>
      <c r="K3">
        <v>1.1610347650303501E-3</v>
      </c>
      <c r="L3">
        <v>-1.3841926920965499E-2</v>
      </c>
      <c r="M3">
        <v>3.4877481888386701E-3</v>
      </c>
      <c r="N3">
        <v>-11.7076299682941</v>
      </c>
      <c r="O3">
        <v>3.5171754363986802E-3</v>
      </c>
      <c r="P3">
        <v>-22.7053183720185</v>
      </c>
      <c r="Q3">
        <v>1.1379346908079401E-3</v>
      </c>
      <c r="R3">
        <v>-32.495318063452899</v>
      </c>
      <c r="S3">
        <v>0.11900290000017</v>
      </c>
      <c r="T3">
        <v>412.40544103741399</v>
      </c>
      <c r="U3">
        <v>0.14005110278247199</v>
      </c>
      <c r="V3" s="14">
        <v>45748.65960648148</v>
      </c>
      <c r="W3">
        <v>2.5</v>
      </c>
      <c r="X3">
        <v>1.40101296976961E-2</v>
      </c>
      <c r="Y3">
        <v>1.1909929085437599E-2</v>
      </c>
      <c r="Z3" s="44">
        <f>((((N3/1000)+1)/(([1]SMOW!$Z$4/1000)+1))-1)*1000</f>
        <v>-1.3857255300074867</v>
      </c>
      <c r="AA3" s="44">
        <f>((((P3/1000)+1)/(([1]SMOW!$AA$4/1000)+1))-1)*1000</f>
        <v>-2.6552591702432293</v>
      </c>
      <c r="AB3" s="44">
        <f>Z3*[1]SMOW!$AN$6</f>
        <v>-1.4287042029185868</v>
      </c>
      <c r="AC3" s="44">
        <f>AA3*[1]SMOW!$AN$12</f>
        <v>-2.7344376795654943</v>
      </c>
      <c r="AD3" s="44">
        <f t="shared" ref="AD3:AE5" si="0">LN((AB3/1000)+1)*1000</f>
        <v>-1.4297257738994513</v>
      </c>
      <c r="AE3" s="44">
        <f t="shared" si="0"/>
        <v>-2.7381830835511662</v>
      </c>
      <c r="AF3" s="44">
        <f>(AD3-[1]SMOW!AN$14*AE3)</f>
        <v>1.6034894215564588E-2</v>
      </c>
      <c r="AG3" s="45">
        <f t="shared" ref="AG3:AG5" si="1">AF3*1000</f>
        <v>16.034894215564588</v>
      </c>
      <c r="AK3">
        <v>32</v>
      </c>
      <c r="AL3">
        <v>2</v>
      </c>
      <c r="AM3">
        <v>0</v>
      </c>
      <c r="AN3">
        <v>0</v>
      </c>
    </row>
    <row r="4" spans="1:40" x14ac:dyDescent="0.25">
      <c r="A4">
        <v>5632</v>
      </c>
      <c r="B4" t="s">
        <v>226</v>
      </c>
      <c r="C4" t="s">
        <v>61</v>
      </c>
      <c r="D4" t="s">
        <v>66</v>
      </c>
      <c r="E4" t="s">
        <v>262</v>
      </c>
      <c r="F4">
        <v>-1.7519415983200599</v>
      </c>
      <c r="G4">
        <v>-1.75347840035106</v>
      </c>
      <c r="H4">
        <v>4.3305924612333001E-3</v>
      </c>
      <c r="I4">
        <v>-3.30230762490126</v>
      </c>
      <c r="J4">
        <v>-3.3077723205750198</v>
      </c>
      <c r="K4">
        <v>1.5148771530629501E-3</v>
      </c>
      <c r="L4">
        <v>-6.9746150874555098E-3</v>
      </c>
      <c r="M4">
        <v>4.4983948765840902E-3</v>
      </c>
      <c r="N4">
        <v>-11.9290721551223</v>
      </c>
      <c r="O4">
        <v>4.28644210752804E-3</v>
      </c>
      <c r="P4">
        <v>-23.132713540038502</v>
      </c>
      <c r="Q4">
        <v>1.4847369921223499E-3</v>
      </c>
      <c r="R4">
        <v>-33.0158180237813</v>
      </c>
      <c r="S4">
        <v>0.13796060450137801</v>
      </c>
      <c r="T4">
        <v>399.87991209863901</v>
      </c>
      <c r="U4">
        <v>9.3983637937665204E-2</v>
      </c>
      <c r="V4" s="14">
        <v>45748.748414351852</v>
      </c>
      <c r="W4">
        <v>2.5</v>
      </c>
      <c r="X4">
        <v>2.7833815510133902E-2</v>
      </c>
      <c r="Y4">
        <v>0.14411642989381701</v>
      </c>
      <c r="Z4" s="44">
        <f>((((N4/1000)+1)/(([1]SMOW!$Z$4/1000)+1))-1)*1000</f>
        <v>-1.6094804991259037</v>
      </c>
      <c r="AA4" s="44">
        <f>((((P4/1000)+1)/(([1]SMOW!$AA$4/1000)+1))-1)*1000</f>
        <v>-3.0914227257132776</v>
      </c>
      <c r="AB4" s="44">
        <f>Z4*[1]SMOW!$AN$6</f>
        <v>-1.6593989962819407</v>
      </c>
      <c r="AC4" s="44">
        <f>AA4*[1]SMOW!$AN$12</f>
        <v>-3.1836074155733369</v>
      </c>
      <c r="AD4" s="44">
        <f t="shared" si="0"/>
        <v>-1.6607773238043229</v>
      </c>
      <c r="AE4" s="44">
        <f t="shared" si="0"/>
        <v>-3.1886858750735474</v>
      </c>
      <c r="AF4" s="44">
        <f>(AD4-[1]SMOW!AN$14*AE4)</f>
        <v>2.2848818234510349E-2</v>
      </c>
      <c r="AG4" s="45">
        <f t="shared" si="1"/>
        <v>22.848818234510347</v>
      </c>
      <c r="AK4">
        <v>32</v>
      </c>
      <c r="AL4">
        <v>0</v>
      </c>
      <c r="AM4">
        <v>0</v>
      </c>
      <c r="AN4">
        <v>0</v>
      </c>
    </row>
    <row r="5" spans="1:40" x14ac:dyDescent="0.25">
      <c r="A5">
        <v>5633</v>
      </c>
      <c r="B5" t="s">
        <v>226</v>
      </c>
      <c r="C5" t="s">
        <v>61</v>
      </c>
      <c r="D5" t="s">
        <v>66</v>
      </c>
      <c r="E5" t="s">
        <v>263</v>
      </c>
      <c r="F5">
        <v>-1.7416557055443</v>
      </c>
      <c r="G5">
        <v>-1.74317444011554</v>
      </c>
      <c r="H5">
        <v>3.8426646199395099E-3</v>
      </c>
      <c r="I5">
        <v>-3.27539379511814</v>
      </c>
      <c r="J5">
        <v>-3.2807696905319599</v>
      </c>
      <c r="K5">
        <v>1.6162841352691201E-3</v>
      </c>
      <c r="L5">
        <v>-1.09280435146644E-2</v>
      </c>
      <c r="M5">
        <v>3.9613179011418797E-3</v>
      </c>
      <c r="N5">
        <v>-11.918891126936799</v>
      </c>
      <c r="O5">
        <v>3.8034886864683499E-3</v>
      </c>
      <c r="P5">
        <v>-23.106335190746002</v>
      </c>
      <c r="Q5">
        <v>1.5841263699608199E-3</v>
      </c>
      <c r="R5">
        <v>-33.420821745405</v>
      </c>
      <c r="S5">
        <v>0.15177981482627001</v>
      </c>
      <c r="T5">
        <v>401.031095239975</v>
      </c>
      <c r="U5">
        <v>0.11920704544975599</v>
      </c>
      <c r="V5" s="14">
        <v>45748.824976851851</v>
      </c>
      <c r="W5">
        <v>2.5</v>
      </c>
      <c r="X5">
        <v>2.3022774311795501E-3</v>
      </c>
      <c r="Y5">
        <v>3.8436214727742501E-3</v>
      </c>
      <c r="Z5" s="44">
        <f>((((N5/1000)+1)/(([1]SMOW!$Z$4/1000)+1))-1)*1000</f>
        <v>-1.5991931384388147</v>
      </c>
      <c r="AA5" s="44">
        <f>((((P5/1000)+1)/(([1]SMOW!$AA$4/1000)+1))-1)*1000</f>
        <v>-3.0645032014048335</v>
      </c>
      <c r="AB5" s="44">
        <f>Z5*[1]SMOW!$AN$6</f>
        <v>-1.6487925701662984</v>
      </c>
      <c r="AC5" s="44">
        <f>AA5*[1]SMOW!$AN$12</f>
        <v>-3.1558851644236516</v>
      </c>
      <c r="AD5" s="44">
        <f t="shared" si="0"/>
        <v>-1.6501533245761764</v>
      </c>
      <c r="AE5" s="44">
        <f t="shared" si="0"/>
        <v>-3.1608754720001313</v>
      </c>
      <c r="AF5" s="44">
        <f>(AD5-[1]SMOW!AN$14*AE5)</f>
        <v>1.8788924639893123E-2</v>
      </c>
      <c r="AG5" s="45">
        <f t="shared" si="1"/>
        <v>18.788924639893125</v>
      </c>
      <c r="AH5" s="2">
        <f>AVERAGE(AG3:AG5)</f>
        <v>19.224212363322689</v>
      </c>
      <c r="AI5">
        <f>STDEV(AG3:AG5)</f>
        <v>3.4277538834662145</v>
      </c>
      <c r="AK5">
        <v>32</v>
      </c>
      <c r="AL5">
        <v>0</v>
      </c>
      <c r="AM5">
        <v>0</v>
      </c>
      <c r="AN5">
        <v>0</v>
      </c>
    </row>
    <row r="6" spans="1:40" s="94" customFormat="1" x14ac:dyDescent="0.25">
      <c r="V6" s="95"/>
      <c r="Z6" s="96"/>
      <c r="AA6" s="96"/>
      <c r="AB6" s="96"/>
      <c r="AC6" s="96"/>
      <c r="AD6" s="96"/>
      <c r="AE6" s="96"/>
      <c r="AF6" s="96"/>
      <c r="AG6" s="97"/>
      <c r="AH6"/>
      <c r="AI6"/>
    </row>
    <row r="7" spans="1:40" x14ac:dyDescent="0.25">
      <c r="A7">
        <v>5653</v>
      </c>
      <c r="B7" t="s">
        <v>169</v>
      </c>
      <c r="C7" t="s">
        <v>61</v>
      </c>
      <c r="D7" t="s">
        <v>66</v>
      </c>
      <c r="E7" t="s">
        <v>286</v>
      </c>
      <c r="F7">
        <v>-1.82937962924243</v>
      </c>
      <c r="G7">
        <v>-1.8310553060622701</v>
      </c>
      <c r="H7">
        <v>4.0331017237433603E-3</v>
      </c>
      <c r="I7">
        <v>-3.4195020438167401</v>
      </c>
      <c r="J7">
        <v>-3.42536194634441</v>
      </c>
      <c r="K7">
        <v>1.48102687122225E-3</v>
      </c>
      <c r="L7">
        <v>-2.2464198392420798E-2</v>
      </c>
      <c r="M7">
        <v>4.0596296418205302E-3</v>
      </c>
      <c r="N7">
        <v>-12.0057207059709</v>
      </c>
      <c r="O7">
        <v>3.9919842856012298E-3</v>
      </c>
      <c r="P7">
        <v>-23.247576246022501</v>
      </c>
      <c r="Q7">
        <v>1.45156019917928E-3</v>
      </c>
      <c r="R7">
        <v>-33.604670409003297</v>
      </c>
      <c r="S7">
        <v>0.14094568076531699</v>
      </c>
      <c r="T7">
        <v>446.02556416907601</v>
      </c>
      <c r="U7">
        <v>0.16817777896512101</v>
      </c>
      <c r="V7" s="14">
        <v>45753.533425925925</v>
      </c>
      <c r="W7">
        <v>2.5</v>
      </c>
      <c r="X7" s="66">
        <v>2.4685653210862701E-5</v>
      </c>
      <c r="Y7">
        <v>1.8727241781513101E-4</v>
      </c>
      <c r="Z7" s="44">
        <f>((((N7/1000)+1)/(([1]SMOW!$Z$4/1000)+1))-1)*1000</f>
        <v>-1.6869295813165541</v>
      </c>
      <c r="AA7" s="44">
        <f>((((P7/1000)+1)/(([1]SMOW!$AA$4/1000)+1))-1)*1000</f>
        <v>-3.2086419410473077</v>
      </c>
      <c r="AB7" s="44">
        <f>Z7*[1]SMOW!$AN$6</f>
        <v>-1.7392501838669536</v>
      </c>
      <c r="AC7" s="44">
        <f>AA7*[1]SMOW!$AN$12</f>
        <v>-3.3043220496740497</v>
      </c>
      <c r="AD7" s="44">
        <f t="shared" ref="AD7:AE9" si="2">LN((AB7/1000)+1)*1000</f>
        <v>-1.7407644354977088</v>
      </c>
      <c r="AE7" s="44">
        <f t="shared" si="2"/>
        <v>-3.3097933777894406</v>
      </c>
      <c r="AF7" s="44">
        <f>(AD7-[1]SMOW!AN$14*AE7)</f>
        <v>6.8064679751158597E-3</v>
      </c>
      <c r="AG7" s="45">
        <f t="shared" ref="AG7:AG9" si="3">AF7*1000</f>
        <v>6.8064679751158597</v>
      </c>
      <c r="AK7">
        <v>32</v>
      </c>
      <c r="AL7">
        <v>1</v>
      </c>
      <c r="AM7">
        <v>0</v>
      </c>
      <c r="AN7">
        <v>0</v>
      </c>
    </row>
    <row r="8" spans="1:40" x14ac:dyDescent="0.25">
      <c r="A8">
        <v>5654</v>
      </c>
      <c r="B8" t="s">
        <v>169</v>
      </c>
      <c r="C8" t="s">
        <v>61</v>
      </c>
      <c r="D8" t="s">
        <v>66</v>
      </c>
      <c r="E8" t="s">
        <v>287</v>
      </c>
      <c r="F8">
        <v>-2.4045475646985199</v>
      </c>
      <c r="G8">
        <v>-2.4074435215154302</v>
      </c>
      <c r="H8">
        <v>4.4596761372108296E-3</v>
      </c>
      <c r="I8">
        <v>-4.5203806220127003</v>
      </c>
      <c r="J8">
        <v>-4.5306284940711903</v>
      </c>
      <c r="K8">
        <v>1.7054113522456599E-3</v>
      </c>
      <c r="L8">
        <v>-1.5271676645840501E-2</v>
      </c>
      <c r="M8">
        <v>4.6405608498364297E-3</v>
      </c>
      <c r="N8">
        <v>-12.5750248091641</v>
      </c>
      <c r="O8">
        <v>4.4142097765126403E-3</v>
      </c>
      <c r="P8">
        <v>-24.326551624044601</v>
      </c>
      <c r="Q8">
        <v>1.67148030211349E-3</v>
      </c>
      <c r="R8">
        <v>-34.124497430674801</v>
      </c>
      <c r="S8">
        <v>0.12626474190456899</v>
      </c>
      <c r="T8">
        <v>506.33203663976502</v>
      </c>
      <c r="U8">
        <v>0.13583981744232601</v>
      </c>
      <c r="V8" s="14">
        <v>45753.61273148148</v>
      </c>
      <c r="W8">
        <v>2.5</v>
      </c>
      <c r="X8">
        <v>2.0814906779152301E-3</v>
      </c>
      <c r="Y8">
        <v>8.9443577651675201E-4</v>
      </c>
      <c r="Z8" s="44">
        <f>((((N8/1000)+1)/(([1]SMOW!$Z$4/1000)+1))-1)*1000</f>
        <v>-2.2621795996331517</v>
      </c>
      <c r="AA8" s="44">
        <f>((((P8/1000)+1)/(([1]SMOW!$AA$4/1000)+1))-1)*1000</f>
        <v>-4.3097534471108201</v>
      </c>
      <c r="AB8" s="44">
        <f>Z8*[1]SMOW!$AN$6</f>
        <v>-2.3323417457244284</v>
      </c>
      <c r="AC8" s="44">
        <f>AA8*[1]SMOW!$AN$12</f>
        <v>-4.4382681538155033</v>
      </c>
      <c r="AD8" s="44">
        <f t="shared" si="2"/>
        <v>-2.3350658913170981</v>
      </c>
      <c r="AE8" s="44">
        <f t="shared" si="2"/>
        <v>-4.4481465052692331</v>
      </c>
      <c r="AF8" s="44">
        <f>(AD8-[1]SMOW!AN$14*AE8)</f>
        <v>1.3555463465057205E-2</v>
      </c>
      <c r="AG8" s="45">
        <f t="shared" si="3"/>
        <v>13.555463465057205</v>
      </c>
      <c r="AK8">
        <v>32</v>
      </c>
      <c r="AL8">
        <v>1</v>
      </c>
      <c r="AM8">
        <v>0</v>
      </c>
      <c r="AN8">
        <v>0</v>
      </c>
    </row>
    <row r="9" spans="1:40" x14ac:dyDescent="0.25">
      <c r="A9">
        <v>5655</v>
      </c>
      <c r="B9" t="s">
        <v>169</v>
      </c>
      <c r="C9" t="s">
        <v>61</v>
      </c>
      <c r="D9" t="s">
        <v>66</v>
      </c>
      <c r="E9" t="s">
        <v>288</v>
      </c>
      <c r="F9">
        <v>-1.77803215020811</v>
      </c>
      <c r="G9">
        <v>-1.77961519245101</v>
      </c>
      <c r="H9">
        <v>4.8844591180778399E-3</v>
      </c>
      <c r="I9">
        <v>-3.3205246701906201</v>
      </c>
      <c r="J9">
        <v>-3.3260500043875201</v>
      </c>
      <c r="K9">
        <v>2.8350012675525801E-3</v>
      </c>
      <c r="L9">
        <v>-2.3460790134396298E-2</v>
      </c>
      <c r="M9">
        <v>4.55786500778108E-3</v>
      </c>
      <c r="N9">
        <v>-11.9548967140533</v>
      </c>
      <c r="O9">
        <v>4.8346620984629097E-3</v>
      </c>
      <c r="P9">
        <v>-23.150568137009301</v>
      </c>
      <c r="Q9">
        <v>2.7785957733543502E-3</v>
      </c>
      <c r="R9">
        <v>-33.490330417786097</v>
      </c>
      <c r="S9">
        <v>0.120333577126709</v>
      </c>
      <c r="T9">
        <v>546.00499656820296</v>
      </c>
      <c r="U9">
        <v>0.17059326961551499</v>
      </c>
      <c r="V9" s="14">
        <v>45754.46429398148</v>
      </c>
      <c r="W9">
        <v>2.5</v>
      </c>
      <c r="X9">
        <v>1.9745814283053002E-2</v>
      </c>
      <c r="Y9">
        <v>1.7281537824780799E-2</v>
      </c>
      <c r="Z9" s="44">
        <f>((((N9/1000)+1)/(([1]SMOW!$Z$4/1000)+1))-1)*1000</f>
        <v>-1.6355747744257743</v>
      </c>
      <c r="AA9" s="44">
        <f>((((P9/1000)+1)/(([1]SMOW!$AA$4/1000)+1))-1)*1000</f>
        <v>-3.109643625430869</v>
      </c>
      <c r="AB9" s="44">
        <f>Z9*[1]SMOW!$AN$6</f>
        <v>-1.6863025929796491</v>
      </c>
      <c r="AC9" s="44">
        <f>AA9*[1]SMOW!$AN$12</f>
        <v>-3.2023716534683531</v>
      </c>
      <c r="AD9" s="44">
        <f t="shared" si="2"/>
        <v>-1.6877260016207087</v>
      </c>
      <c r="AE9" s="44">
        <f t="shared" si="2"/>
        <v>-3.207510218901982</v>
      </c>
      <c r="AF9" s="44">
        <f>(AD9-[1]SMOW!AN$14*AE9)</f>
        <v>5.8393939595378086E-3</v>
      </c>
      <c r="AG9" s="45">
        <f t="shared" si="3"/>
        <v>5.8393939595378086</v>
      </c>
      <c r="AH9" s="2">
        <f>AVERAGE(AG7:AG9)</f>
        <v>8.7337751332369589</v>
      </c>
      <c r="AI9">
        <f>STDEV(AG7:AG9)</f>
        <v>4.2036075952460399</v>
      </c>
      <c r="AK9">
        <v>32</v>
      </c>
      <c r="AL9">
        <v>0</v>
      </c>
      <c r="AM9">
        <v>0</v>
      </c>
      <c r="AN9">
        <v>0</v>
      </c>
    </row>
    <row r="10" spans="1:40" x14ac:dyDescent="0.25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96"/>
      <c r="AA10" s="96"/>
      <c r="AB10" s="96"/>
      <c r="AC10" s="96"/>
      <c r="AD10" s="96">
        <f>AVERAGE(AD3:AD9)</f>
        <v>-1.7507021251192443</v>
      </c>
      <c r="AE10" s="96">
        <f>AVERAGE(AE3:AE9)</f>
        <v>-3.3421990887642501</v>
      </c>
      <c r="AG10" s="96">
        <f>AVERAGE(AG3:AG9)</f>
        <v>13.978993748279825</v>
      </c>
      <c r="AH10" s="2"/>
      <c r="AK10" s="94"/>
      <c r="AL10" s="94"/>
      <c r="AM10" s="94"/>
      <c r="AN10" s="94"/>
    </row>
    <row r="11" spans="1:40" x14ac:dyDescent="0.25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96"/>
      <c r="AA11" s="96"/>
      <c r="AB11" s="96"/>
      <c r="AC11" s="96"/>
      <c r="AD11" s="96">
        <f>STDEV(AD3:AD9)</f>
        <v>0.30553824974147187</v>
      </c>
      <c r="AE11" s="96">
        <f>STDEV(AE3:AE9)</f>
        <v>0.5768172683216487</v>
      </c>
      <c r="AF11" s="96"/>
      <c r="AG11" s="96">
        <f>STDEV(AG3:AG9)</f>
        <v>6.6919882982325767</v>
      </c>
      <c r="AH11" s="65"/>
      <c r="AI11" s="65"/>
      <c r="AK11" s="94"/>
      <c r="AL11" s="94"/>
      <c r="AM11" s="94"/>
      <c r="AN11" s="94"/>
    </row>
    <row r="12" spans="1:40" x14ac:dyDescent="0.25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96"/>
      <c r="AA12" s="96"/>
      <c r="AB12" s="96"/>
      <c r="AC12" s="96"/>
      <c r="AD12" s="96"/>
      <c r="AE12" s="96"/>
      <c r="AF12" s="96"/>
      <c r="AG12" s="97"/>
      <c r="AK12" s="94"/>
      <c r="AL12" s="94"/>
      <c r="AM12" s="94"/>
      <c r="AN12" s="94"/>
    </row>
    <row r="13" spans="1:40" x14ac:dyDescent="0.25">
      <c r="A13" s="18" t="s">
        <v>318</v>
      </c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96"/>
      <c r="AA13" s="96"/>
      <c r="AB13" s="96"/>
      <c r="AC13" s="96"/>
      <c r="AD13" s="96"/>
      <c r="AE13" s="96"/>
      <c r="AF13" s="96"/>
      <c r="AG13" s="97"/>
      <c r="AK13" s="94"/>
      <c r="AL13" s="94"/>
      <c r="AM13" s="94"/>
      <c r="AN13" s="94"/>
    </row>
    <row r="14" spans="1:40" x14ac:dyDescent="0.25">
      <c r="A14">
        <v>5676</v>
      </c>
      <c r="B14" t="s">
        <v>168</v>
      </c>
      <c r="C14" t="s">
        <v>63</v>
      </c>
      <c r="D14" t="s">
        <v>98</v>
      </c>
      <c r="E14" t="s">
        <v>313</v>
      </c>
      <c r="F14">
        <v>13.512269380049201</v>
      </c>
      <c r="G14">
        <v>13.4217925220229</v>
      </c>
      <c r="H14">
        <v>3.7316266054874402E-3</v>
      </c>
      <c r="I14">
        <v>26.206970647992001</v>
      </c>
      <c r="J14">
        <v>25.8694521287273</v>
      </c>
      <c r="K14">
        <v>1.7031477821496199E-3</v>
      </c>
      <c r="L14">
        <v>-0.23727820194511001</v>
      </c>
      <c r="M14">
        <v>3.6307882617343601E-3</v>
      </c>
      <c r="N14">
        <v>3.17952032074552</v>
      </c>
      <c r="O14">
        <v>3.6935827036411501E-3</v>
      </c>
      <c r="P14">
        <v>5.7894449161932702</v>
      </c>
      <c r="Q14">
        <v>1.6692617682559799E-3</v>
      </c>
      <c r="R14">
        <v>6.4091934199727101</v>
      </c>
      <c r="S14">
        <v>0.15783554671528099</v>
      </c>
      <c r="T14">
        <v>348.64877107099301</v>
      </c>
      <c r="U14">
        <v>0.23076519749131</v>
      </c>
      <c r="V14" s="14">
        <v>45761.672025462962</v>
      </c>
      <c r="W14">
        <v>2.5</v>
      </c>
      <c r="X14">
        <v>1.0223431036853E-2</v>
      </c>
      <c r="Y14">
        <v>8.7794250026521099E-3</v>
      </c>
      <c r="Z14" s="44">
        <f>((((N14/1000)+1)/(([1]SMOW!$Z$4/1000)+1))-1)*1000</f>
        <v>13.656908851899185</v>
      </c>
      <c r="AA14" s="44">
        <f>((((P14/1000)+1)/(([1]SMOW!$AA$4/1000)+1))-1)*1000</f>
        <v>26.424099226904918</v>
      </c>
      <c r="AB14" s="44">
        <f>Z14*[1]SMOW!$AN$6</f>
        <v>14.080481778724971</v>
      </c>
      <c r="AC14" s="44">
        <f>AA14*[1]SMOW!$AN$12</f>
        <v>27.212052738342486</v>
      </c>
      <c r="AD14" s="44">
        <f t="shared" ref="AD14:AE28" si="4">LN((AB14/1000)+1)*1000</f>
        <v>13.982272609771353</v>
      </c>
      <c r="AE14" s="44">
        <f t="shared" si="4"/>
        <v>26.848387469556791</v>
      </c>
      <c r="AF14" s="44">
        <f>(AD14-[1]SMOW!AN$14*AE14)</f>
        <v>-0.19367597415463322</v>
      </c>
      <c r="AG14" s="97">
        <f t="shared" ref="AG14:AG34" si="5">AF14*1000</f>
        <v>-193.67597415463322</v>
      </c>
      <c r="AH14" s="2"/>
      <c r="AJ14" s="94"/>
      <c r="AK14">
        <v>32</v>
      </c>
      <c r="AL14">
        <v>0</v>
      </c>
      <c r="AM14">
        <v>0</v>
      </c>
      <c r="AN14">
        <v>0</v>
      </c>
    </row>
    <row r="15" spans="1:40" x14ac:dyDescent="0.25">
      <c r="A15">
        <v>5677</v>
      </c>
      <c r="B15" t="s">
        <v>168</v>
      </c>
      <c r="C15" t="s">
        <v>63</v>
      </c>
      <c r="D15" t="s">
        <v>98</v>
      </c>
      <c r="E15" t="s">
        <v>314</v>
      </c>
      <c r="F15">
        <v>14.7380653030303</v>
      </c>
      <c r="G15">
        <v>14.6305150141289</v>
      </c>
      <c r="H15">
        <v>4.7904480405996201E-3</v>
      </c>
      <c r="I15">
        <v>28.543880909152001</v>
      </c>
      <c r="J15">
        <v>28.144094113903598</v>
      </c>
      <c r="K15">
        <v>1.5572697698313801E-3</v>
      </c>
      <c r="L15">
        <v>-0.22956667801226599</v>
      </c>
      <c r="M15">
        <v>4.6615271176640603E-3</v>
      </c>
      <c r="N15">
        <v>4.3928192646049302</v>
      </c>
      <c r="O15">
        <v>4.7416094631300499E-3</v>
      </c>
      <c r="P15">
        <v>8.0798597561031098</v>
      </c>
      <c r="Q15">
        <v>1.5262861607678699E-3</v>
      </c>
      <c r="R15">
        <v>9.5805613623066606</v>
      </c>
      <c r="S15">
        <v>0.13940850452960701</v>
      </c>
      <c r="T15">
        <v>364.55371565413998</v>
      </c>
      <c r="U15">
        <v>0.14148647621264601</v>
      </c>
      <c r="V15" s="14">
        <v>45762.496319444443</v>
      </c>
      <c r="W15">
        <v>2.5</v>
      </c>
      <c r="X15">
        <v>8.4237301356541103E-3</v>
      </c>
      <c r="Y15">
        <v>1.0196666167767999E-2</v>
      </c>
      <c r="Z15" s="44">
        <f>((((N15/1000)+1)/(([1]SMOW!$Z$4/1000)+1))-1)*1000</f>
        <v>14.882879709590568</v>
      </c>
      <c r="AA15" s="44">
        <f>((((P15/1000)+1)/(([1]SMOW!$AA$4/1000)+1))-1)*1000</f>
        <v>28.761503939982003</v>
      </c>
      <c r="AB15" s="44">
        <f>Z15*[1]SMOW!$AN$6</f>
        <v>15.344476472558691</v>
      </c>
      <c r="AC15" s="44">
        <f>AA15*[1]SMOW!$AN$12</f>
        <v>29.619157698739428</v>
      </c>
      <c r="AD15" s="44">
        <f t="shared" si="4"/>
        <v>15.227940602705447</v>
      </c>
      <c r="AE15" s="44">
        <f t="shared" si="4"/>
        <v>29.188984060180651</v>
      </c>
      <c r="AF15" s="44">
        <f>(AD15-[1]SMOW!AN$14*AE15)</f>
        <v>-0.18384298106993846</v>
      </c>
      <c r="AG15" s="97">
        <f t="shared" si="5"/>
        <v>-183.84298106993845</v>
      </c>
      <c r="AH15" s="2"/>
      <c r="AJ15" s="94"/>
      <c r="AK15">
        <v>32</v>
      </c>
      <c r="AL15">
        <v>0</v>
      </c>
      <c r="AM15">
        <v>0</v>
      </c>
      <c r="AN15">
        <v>0</v>
      </c>
    </row>
    <row r="16" spans="1:40" x14ac:dyDescent="0.25">
      <c r="A16">
        <v>5678</v>
      </c>
      <c r="B16" t="s">
        <v>168</v>
      </c>
      <c r="C16" t="s">
        <v>63</v>
      </c>
      <c r="D16" t="s">
        <v>98</v>
      </c>
      <c r="E16" t="s">
        <v>315</v>
      </c>
      <c r="F16">
        <v>16.1263499976864</v>
      </c>
      <c r="G16">
        <v>15.9977013097672</v>
      </c>
      <c r="H16">
        <v>4.2949356867462204E-3</v>
      </c>
      <c r="I16">
        <v>31.2118254946589</v>
      </c>
      <c r="J16">
        <v>30.734640233938102</v>
      </c>
      <c r="K16">
        <v>1.5751090135430999E-3</v>
      </c>
      <c r="L16">
        <v>-0.23018873375207499</v>
      </c>
      <c r="M16">
        <v>4.43616480942582E-3</v>
      </c>
      <c r="N16">
        <v>5.7669504084790999</v>
      </c>
      <c r="O16">
        <v>4.2511488535531099E-3</v>
      </c>
      <c r="P16">
        <v>10.694722625363999</v>
      </c>
      <c r="Q16">
        <v>1.5437704729407799E-3</v>
      </c>
      <c r="R16">
        <v>13.7552783764539</v>
      </c>
      <c r="S16">
        <v>0.13156498893518301</v>
      </c>
      <c r="T16">
        <v>385.318288097726</v>
      </c>
      <c r="U16">
        <v>7.9526767626688102E-2</v>
      </c>
      <c r="V16" s="14">
        <v>45762.639409722222</v>
      </c>
      <c r="W16">
        <v>2.5</v>
      </c>
      <c r="X16">
        <v>4.1842460494337097E-2</v>
      </c>
      <c r="Y16">
        <v>4.8880642893280903E-2</v>
      </c>
      <c r="Z16" s="44">
        <f>((((N16/1000)+1)/(([1]SMOW!$Z$4/1000)+1))-1)*1000</f>
        <v>16.271362527911172</v>
      </c>
      <c r="AA16" s="44">
        <f>((((P16/1000)+1)/(([1]SMOW!$AA$4/1000)+1))-1)*1000</f>
        <v>31.430013018844516</v>
      </c>
      <c r="AB16" s="44">
        <f>Z16*[1]SMOW!$AN$6</f>
        <v>16.776023481874581</v>
      </c>
      <c r="AC16" s="44">
        <f>AA16*[1]SMOW!$AN$12</f>
        <v>32.367240392616672</v>
      </c>
      <c r="AD16" s="44">
        <f t="shared" si="4"/>
        <v>16.636860247142021</v>
      </c>
      <c r="AE16" s="44">
        <f t="shared" si="4"/>
        <v>31.854456852296458</v>
      </c>
      <c r="AF16" s="44">
        <f>(AD16-[1]SMOW!AN$14*AE16)</f>
        <v>-0.18229297087050966</v>
      </c>
      <c r="AG16" s="97">
        <f t="shared" si="5"/>
        <v>-182.29297087050966</v>
      </c>
      <c r="AK16">
        <v>32</v>
      </c>
      <c r="AL16">
        <v>0</v>
      </c>
      <c r="AM16">
        <v>0</v>
      </c>
      <c r="AN16">
        <v>0</v>
      </c>
    </row>
    <row r="17" spans="1:40" x14ac:dyDescent="0.25">
      <c r="A17">
        <v>5679</v>
      </c>
      <c r="B17" t="s">
        <v>168</v>
      </c>
      <c r="C17" t="s">
        <v>63</v>
      </c>
      <c r="D17" t="s">
        <v>50</v>
      </c>
      <c r="E17" t="s">
        <v>316</v>
      </c>
      <c r="F17">
        <v>10.446913034034401</v>
      </c>
      <c r="G17">
        <v>10.392720809065301</v>
      </c>
      <c r="H17">
        <v>4.1415856920745996E-3</v>
      </c>
      <c r="I17">
        <v>20.293634924884302</v>
      </c>
      <c r="J17">
        <v>20.090463211289698</v>
      </c>
      <c r="K17">
        <v>1.3370270040612799E-3</v>
      </c>
      <c r="L17">
        <v>-0.215043766495641</v>
      </c>
      <c r="M17">
        <v>4.2047855928056604E-3</v>
      </c>
      <c r="N17">
        <v>0.145415256888487</v>
      </c>
      <c r="O17">
        <v>4.0993622607872898E-3</v>
      </c>
      <c r="P17">
        <v>-6.2384348875010901E-3</v>
      </c>
      <c r="Q17">
        <v>1.3104253690684299E-3</v>
      </c>
      <c r="R17">
        <v>-1.9611879559506</v>
      </c>
      <c r="S17">
        <v>0.16187222501540199</v>
      </c>
      <c r="T17">
        <v>439.30686638015197</v>
      </c>
      <c r="U17">
        <v>0.25540337558028797</v>
      </c>
      <c r="V17" s="14">
        <v>45763.532800925925</v>
      </c>
      <c r="W17">
        <v>2.5</v>
      </c>
      <c r="X17">
        <v>1.18977610617757E-4</v>
      </c>
      <c r="Y17" s="66">
        <v>5.0864843079827101E-6</v>
      </c>
      <c r="Z17" s="44">
        <f>((((N17/1000)+1)/(([1]SMOW!$Z$4/1000)+1))-1)*1000</f>
        <v>10.591115045444965</v>
      </c>
      <c r="AA17" s="44">
        <f>((((P17/1000)+1)/(([1]SMOW!$AA$4/1000)+1))-1)*1000</f>
        <v>20.509512338857895</v>
      </c>
      <c r="AB17" s="44">
        <f>Z17*[1]SMOW!$AN$6</f>
        <v>10.919601502138558</v>
      </c>
      <c r="AC17" s="44">
        <f>AA17*[1]SMOW!$AN$12</f>
        <v>21.1210958076643</v>
      </c>
      <c r="AD17" s="44">
        <f t="shared" si="4"/>
        <v>10.860413139397355</v>
      </c>
      <c r="AE17" s="44">
        <f t="shared" si="4"/>
        <v>20.901137250052251</v>
      </c>
      <c r="AF17" s="44">
        <f>(AD17-[1]SMOW!AN$14*AE17)</f>
        <v>-0.17538732863023299</v>
      </c>
      <c r="AG17" s="97">
        <f t="shared" si="5"/>
        <v>-175.38732863023299</v>
      </c>
      <c r="AK17">
        <v>32</v>
      </c>
      <c r="AL17">
        <v>2</v>
      </c>
      <c r="AM17">
        <v>0</v>
      </c>
      <c r="AN17">
        <v>0</v>
      </c>
    </row>
    <row r="18" spans="1:40" x14ac:dyDescent="0.25">
      <c r="A18">
        <v>5680</v>
      </c>
      <c r="B18" t="s">
        <v>169</v>
      </c>
      <c r="C18" t="s">
        <v>63</v>
      </c>
      <c r="D18" t="s">
        <v>50</v>
      </c>
      <c r="E18" t="s">
        <v>322</v>
      </c>
      <c r="F18">
        <v>10.461023735053899</v>
      </c>
      <c r="G18">
        <v>10.4066856309523</v>
      </c>
      <c r="H18">
        <v>3.3944004763310901E-3</v>
      </c>
      <c r="I18">
        <v>20.256136622333401</v>
      </c>
      <c r="J18">
        <v>20.053710069959202</v>
      </c>
      <c r="K18">
        <v>1.42263092492179E-3</v>
      </c>
      <c r="L18">
        <v>-0.181673285986172</v>
      </c>
      <c r="M18">
        <v>3.3461875865811201E-3</v>
      </c>
      <c r="N18">
        <v>0.159382099429795</v>
      </c>
      <c r="O18">
        <v>3.3597945920333301E-3</v>
      </c>
      <c r="P18">
        <v>-4.2990667123959901E-2</v>
      </c>
      <c r="Q18">
        <v>1.39432610498957E-3</v>
      </c>
      <c r="R18">
        <v>-1.5115546087563001</v>
      </c>
      <c r="S18">
        <v>0.12575119845581201</v>
      </c>
      <c r="T18">
        <v>429.11865983109197</v>
      </c>
      <c r="U18">
        <v>8.3473836041649194E-2</v>
      </c>
      <c r="V18" s="14">
        <v>45763.67690972222</v>
      </c>
      <c r="W18">
        <v>2.5</v>
      </c>
      <c r="X18">
        <v>5.4173185675119397E-2</v>
      </c>
      <c r="Y18">
        <v>4.95240476511268E-2</v>
      </c>
      <c r="Z18" s="44">
        <f>((((N18/1000)+1)/(([1]SMOW!$Z$4/1000)+1))-1)*1000</f>
        <v>10.605227760218439</v>
      </c>
      <c r="AA18" s="44">
        <f>((((P18/1000)+1)/(([1]SMOW!$AA$4/1000)+1))-1)*1000</f>
        <v>20.472006102280503</v>
      </c>
      <c r="AB18" s="44">
        <f>Z18*[1]SMOW!$AN$6</f>
        <v>10.934151926789639</v>
      </c>
      <c r="AC18" s="44">
        <f>AA18*[1]SMOW!$AN$12</f>
        <v>21.082471153745292</v>
      </c>
      <c r="AD18" s="44">
        <f t="shared" si="4"/>
        <v>10.874806291846193</v>
      </c>
      <c r="AE18" s="44">
        <f t="shared" si="4"/>
        <v>20.863310801652815</v>
      </c>
      <c r="AF18" s="44">
        <f>(AD18-[1]SMOW!AN$14*AE18)</f>
        <v>-0.14102181142649428</v>
      </c>
      <c r="AG18" s="97">
        <f t="shared" si="5"/>
        <v>-141.02181142649428</v>
      </c>
      <c r="AH18" s="2">
        <f>AVERAGE(AG17:AG18)</f>
        <v>-158.20457002836363</v>
      </c>
      <c r="AI18">
        <f>STDEV(AG17:AG18)</f>
        <v>24.300090253746731</v>
      </c>
      <c r="AK18">
        <v>32</v>
      </c>
      <c r="AL18">
        <v>0</v>
      </c>
      <c r="AM18">
        <v>0</v>
      </c>
      <c r="AN18">
        <v>0</v>
      </c>
    </row>
    <row r="19" spans="1:40" x14ac:dyDescent="0.25">
      <c r="A19">
        <v>5681</v>
      </c>
      <c r="B19" t="s">
        <v>169</v>
      </c>
      <c r="C19" t="s">
        <v>63</v>
      </c>
      <c r="D19" t="s">
        <v>55</v>
      </c>
      <c r="E19" t="s">
        <v>320</v>
      </c>
      <c r="F19">
        <v>19.647586860279102</v>
      </c>
      <c r="G19">
        <v>19.457064305670698</v>
      </c>
      <c r="H19">
        <v>3.3652779027757902E-3</v>
      </c>
      <c r="I19">
        <v>38.218380881026398</v>
      </c>
      <c r="J19">
        <v>37.5061487640831</v>
      </c>
      <c r="K19">
        <v>1.77141515975192E-3</v>
      </c>
      <c r="L19">
        <v>-0.34618224176519502</v>
      </c>
      <c r="M19">
        <v>3.23759671474664E-3</v>
      </c>
      <c r="N19">
        <v>9.2522882908830297</v>
      </c>
      <c r="O19">
        <v>3.3309689228689498E-3</v>
      </c>
      <c r="P19">
        <v>17.561874822137099</v>
      </c>
      <c r="Q19">
        <v>1.73617089066776E-3</v>
      </c>
      <c r="R19">
        <v>23.5744705992281</v>
      </c>
      <c r="S19">
        <v>0.147594542494939</v>
      </c>
      <c r="T19">
        <v>496.16917705264802</v>
      </c>
      <c r="U19">
        <v>0.113370500561289</v>
      </c>
      <c r="V19" s="14">
        <v>45763.793229166666</v>
      </c>
      <c r="W19">
        <v>2.5</v>
      </c>
      <c r="X19">
        <v>5.1781030038549399E-2</v>
      </c>
      <c r="Y19">
        <v>4.7873658286344697E-2</v>
      </c>
      <c r="Z19" s="44">
        <f>((((N19/1000)+1)/(([1]SMOW!$Z$4/1000)+1))-1)*1000</f>
        <v>19.793101910162925</v>
      </c>
      <c r="AA19" s="44">
        <f>((((P19/1000)+1)/(([1]SMOW!$AA$4/1000)+1))-1)*1000</f>
        <v>38.438050877518172</v>
      </c>
      <c r="AB19" s="44">
        <f>Z19*[1]SMOW!$AN$6</f>
        <v>20.406990616455555</v>
      </c>
      <c r="AC19" s="44">
        <f>AA19*[1]SMOW!$AN$12</f>
        <v>39.584254458638462</v>
      </c>
      <c r="AD19" s="44">
        <f t="shared" si="4"/>
        <v>20.201558120985471</v>
      </c>
      <c r="AE19" s="44">
        <f t="shared" si="4"/>
        <v>38.82087790158721</v>
      </c>
      <c r="AF19" s="44">
        <f>(AD19-[1]SMOW!AN$14*AE19)</f>
        <v>-0.2958654110525778</v>
      </c>
      <c r="AG19" s="97">
        <f t="shared" si="5"/>
        <v>-295.86541105257777</v>
      </c>
      <c r="AK19">
        <v>32</v>
      </c>
      <c r="AL19">
        <v>3</v>
      </c>
      <c r="AM19">
        <v>0</v>
      </c>
      <c r="AN19">
        <v>0</v>
      </c>
    </row>
    <row r="20" spans="1:40" x14ac:dyDescent="0.25">
      <c r="A20">
        <v>5682</v>
      </c>
      <c r="B20" t="s">
        <v>169</v>
      </c>
      <c r="C20" t="s">
        <v>63</v>
      </c>
      <c r="D20" t="s">
        <v>55</v>
      </c>
      <c r="E20" t="s">
        <v>319</v>
      </c>
      <c r="F20">
        <v>18.443897228930499</v>
      </c>
      <c r="G20">
        <v>18.2758711877999</v>
      </c>
      <c r="H20">
        <v>3.7012745695439498E-3</v>
      </c>
      <c r="I20">
        <v>35.913304562679798</v>
      </c>
      <c r="J20">
        <v>35.283457397616601</v>
      </c>
      <c r="K20">
        <v>2.1437971137446702E-3</v>
      </c>
      <c r="L20">
        <v>-0.35379431814170698</v>
      </c>
      <c r="M20">
        <v>3.6265066917745099E-3</v>
      </c>
      <c r="N20">
        <v>8.0608702651989805</v>
      </c>
      <c r="O20">
        <v>3.6635401064471899E-3</v>
      </c>
      <c r="P20">
        <v>15.3026605534449</v>
      </c>
      <c r="Q20">
        <v>2.1011438927240399E-3</v>
      </c>
      <c r="R20">
        <v>19.057055660062598</v>
      </c>
      <c r="S20">
        <v>0.152295308298879</v>
      </c>
      <c r="T20">
        <v>376.27279515612099</v>
      </c>
      <c r="U20">
        <v>0.19956593116106</v>
      </c>
      <c r="V20" s="14">
        <v>45764.629884259259</v>
      </c>
      <c r="W20">
        <v>2.5</v>
      </c>
      <c r="X20">
        <v>0.17130935187913099</v>
      </c>
      <c r="Y20">
        <v>0.17748931785861999</v>
      </c>
      <c r="Z20" s="44">
        <f>((((N20/1000)+1)/(([1]SMOW!$Z$4/1000)+1))-1)*1000</f>
        <v>18.58924049891808</v>
      </c>
      <c r="AA20" s="44">
        <f>((((P20/1000)+1)/(([1]SMOW!$AA$4/1000)+1))-1)*1000</f>
        <v>36.132486842795018</v>
      </c>
      <c r="AB20" s="44">
        <f>Z20*[1]SMOW!$AN$6</f>
        <v>19.165791099861732</v>
      </c>
      <c r="AC20" s="44">
        <f>AA20*[1]SMOW!$AN$12</f>
        <v>37.209939649805492</v>
      </c>
      <c r="AD20" s="44">
        <f t="shared" si="4"/>
        <v>18.984440810003605</v>
      </c>
      <c r="AE20" s="44">
        <f t="shared" si="4"/>
        <v>36.534357792842052</v>
      </c>
      <c r="AF20" s="44">
        <f>(AD20-[1]SMOW!AN$14*AE20)</f>
        <v>-0.30570010461699937</v>
      </c>
      <c r="AG20" s="97">
        <f t="shared" si="5"/>
        <v>-305.7001046169994</v>
      </c>
      <c r="AJ20" t="s">
        <v>323</v>
      </c>
      <c r="AK20">
        <v>32</v>
      </c>
      <c r="AL20">
        <v>0</v>
      </c>
      <c r="AM20">
        <v>0</v>
      </c>
      <c r="AN20">
        <v>0</v>
      </c>
    </row>
    <row r="21" spans="1:40" x14ac:dyDescent="0.25">
      <c r="A21">
        <v>5683</v>
      </c>
      <c r="B21" t="s">
        <v>169</v>
      </c>
      <c r="C21" t="s">
        <v>63</v>
      </c>
      <c r="D21" t="s">
        <v>55</v>
      </c>
      <c r="E21" t="s">
        <v>321</v>
      </c>
      <c r="F21">
        <v>20.426566675882398</v>
      </c>
      <c r="G21">
        <v>20.220742073745299</v>
      </c>
      <c r="H21">
        <v>4.7555130113151002E-3</v>
      </c>
      <c r="I21">
        <v>39.685944206456497</v>
      </c>
      <c r="J21">
        <v>38.918690767781399</v>
      </c>
      <c r="K21">
        <v>1.77422109745203E-3</v>
      </c>
      <c r="L21">
        <v>-0.32832665164327102</v>
      </c>
      <c r="M21">
        <v>4.4561677706225298E-3</v>
      </c>
      <c r="N21">
        <v>10.023326413820101</v>
      </c>
      <c r="O21">
        <v>4.7070305961742897E-3</v>
      </c>
      <c r="P21">
        <v>19.000239347698201</v>
      </c>
      <c r="Q21">
        <v>1.73892100112942E-3</v>
      </c>
      <c r="R21">
        <v>24.895440160553399</v>
      </c>
      <c r="S21">
        <v>0.118557218843615</v>
      </c>
      <c r="T21">
        <v>434.36760290274702</v>
      </c>
      <c r="U21">
        <v>0.15297900668332901</v>
      </c>
      <c r="V21" s="14">
        <v>45764.780532407407</v>
      </c>
      <c r="W21">
        <v>2.5</v>
      </c>
      <c r="X21">
        <v>0.29507267432808698</v>
      </c>
      <c r="Y21">
        <v>0.28247725969162402</v>
      </c>
      <c r="Z21" s="44">
        <f>((((N21/1000)+1)/(([1]SMOW!$Z$4/1000)+1))-1)*1000</f>
        <v>20.572192894848797</v>
      </c>
      <c r="AA21" s="44">
        <f>((((P21/1000)+1)/(([1]SMOW!$AA$4/1000)+1))-1)*1000</f>
        <v>39.9059247152993</v>
      </c>
      <c r="AB21" s="44">
        <f>Z21*[1]SMOW!$AN$6</f>
        <v>21.210245330446913</v>
      </c>
      <c r="AC21" s="44">
        <f>AA21*[1]SMOW!$AN$12</f>
        <v>41.095899565021597</v>
      </c>
      <c r="AD21" s="44">
        <f t="shared" si="4"/>
        <v>20.988438973375722</v>
      </c>
      <c r="AE21" s="44">
        <f t="shared" si="4"/>
        <v>40.273907930658112</v>
      </c>
      <c r="AF21" s="44">
        <f>(AD21-[1]SMOW!AN$14*AE21)</f>
        <v>-0.27618441401176241</v>
      </c>
      <c r="AG21" s="97">
        <f t="shared" si="5"/>
        <v>-276.18441401176244</v>
      </c>
      <c r="AH21" s="2">
        <f>AVERAGE(AG19:AG21)</f>
        <v>-292.58330989377987</v>
      </c>
      <c r="AI21">
        <f>STDEV(AG19:AG21)</f>
        <v>15.029076451613889</v>
      </c>
      <c r="AK21">
        <v>32</v>
      </c>
      <c r="AL21">
        <v>0</v>
      </c>
      <c r="AM21">
        <v>0</v>
      </c>
      <c r="AN21">
        <v>0</v>
      </c>
    </row>
    <row r="22" spans="1:40" x14ac:dyDescent="0.25">
      <c r="A22">
        <v>5687</v>
      </c>
      <c r="B22" t="s">
        <v>168</v>
      </c>
      <c r="C22" t="s">
        <v>63</v>
      </c>
      <c r="D22" t="s">
        <v>98</v>
      </c>
      <c r="E22" t="s">
        <v>328</v>
      </c>
      <c r="F22">
        <v>14.6632920881611</v>
      </c>
      <c r="G22">
        <v>14.5568251977797</v>
      </c>
      <c r="H22">
        <v>4.1608828979924004E-3</v>
      </c>
      <c r="I22">
        <v>28.415661391803901</v>
      </c>
      <c r="J22">
        <v>28.0194251328322</v>
      </c>
      <c r="K22">
        <v>1.68097664006284E-3</v>
      </c>
      <c r="L22">
        <v>-0.237431272355666</v>
      </c>
      <c r="M22">
        <v>4.1729022934086802E-3</v>
      </c>
      <c r="N22">
        <v>4.3188083620322297</v>
      </c>
      <c r="O22">
        <v>4.1184627318552299E-3</v>
      </c>
      <c r="P22">
        <v>7.9541913082464797</v>
      </c>
      <c r="Q22">
        <v>1.6475317456272399E-3</v>
      </c>
      <c r="R22">
        <v>8.2391166505742</v>
      </c>
      <c r="S22">
        <v>0.133289093608052</v>
      </c>
      <c r="T22">
        <v>433.18121124043898</v>
      </c>
      <c r="U22">
        <v>0.13223795789682799</v>
      </c>
      <c r="V22" s="14">
        <v>45771.529942129629</v>
      </c>
      <c r="W22">
        <v>2.5</v>
      </c>
      <c r="X22">
        <v>3.2386339006135398E-3</v>
      </c>
      <c r="Y22">
        <v>2.4538035203723399E-3</v>
      </c>
      <c r="Z22" s="44">
        <f>((((N22/1000)+1)/(([1]SMOW!$Z$4/1000)+1))-1)*1000</f>
        <v>14.808095823751977</v>
      </c>
      <c r="AA22" s="44">
        <f>((((P22/1000)+1)/(([1]SMOW!$AA$4/1000)+1))-1)*1000</f>
        <v>28.633257293485094</v>
      </c>
      <c r="AB22" s="44">
        <f>Z22*[1]SMOW!$AN$6</f>
        <v>15.267373143151458</v>
      </c>
      <c r="AC22" s="44">
        <f>AA22*[1]SMOW!$AN$12</f>
        <v>29.487086800956995</v>
      </c>
      <c r="AD22" s="44">
        <f t="shared" si="4"/>
        <v>15.151999620228658</v>
      </c>
      <c r="AE22" s="44">
        <f t="shared" si="4"/>
        <v>29.060704231671121</v>
      </c>
      <c r="AF22" s="44">
        <f>(AD22-[1]SMOW!AN$14*AE22)</f>
        <v>-0.19205221409369422</v>
      </c>
      <c r="AG22" s="97">
        <f t="shared" si="5"/>
        <v>-192.0522140936942</v>
      </c>
      <c r="AK22">
        <v>32</v>
      </c>
      <c r="AL22">
        <v>0</v>
      </c>
      <c r="AM22">
        <v>0</v>
      </c>
      <c r="AN22">
        <v>0</v>
      </c>
    </row>
    <row r="23" spans="1:40" x14ac:dyDescent="0.25">
      <c r="A23">
        <v>5688</v>
      </c>
      <c r="B23" t="s">
        <v>168</v>
      </c>
      <c r="C23" t="s">
        <v>63</v>
      </c>
      <c r="D23" t="s">
        <v>98</v>
      </c>
      <c r="E23" t="s">
        <v>329</v>
      </c>
      <c r="F23">
        <v>15.8065645154685</v>
      </c>
      <c r="G23">
        <v>15.6829414468944</v>
      </c>
      <c r="H23">
        <v>4.1573953449367904E-3</v>
      </c>
      <c r="I23">
        <v>30.572425401019501</v>
      </c>
      <c r="J23">
        <v>30.114400647191701</v>
      </c>
      <c r="K23">
        <v>1.42862937366066E-3</v>
      </c>
      <c r="L23">
        <v>-0.21746209482283299</v>
      </c>
      <c r="M23">
        <v>4.1639625400174502E-3</v>
      </c>
      <c r="N23">
        <v>5.4504251365619298</v>
      </c>
      <c r="O23">
        <v>4.1150107343689299E-3</v>
      </c>
      <c r="P23">
        <v>10.0680441056743</v>
      </c>
      <c r="Q23">
        <v>1.4002052079398501E-3</v>
      </c>
      <c r="R23">
        <v>11.786609026604699</v>
      </c>
      <c r="S23">
        <v>0.13228498743890299</v>
      </c>
      <c r="T23">
        <v>420.86661520640598</v>
      </c>
      <c r="U23">
        <v>7.93010170637862E-2</v>
      </c>
      <c r="V23" s="14">
        <v>45771.671840277777</v>
      </c>
      <c r="W23">
        <v>2.5</v>
      </c>
      <c r="X23">
        <v>7.2250143453672894E-2</v>
      </c>
      <c r="Y23">
        <v>6.4807068401867798E-2</v>
      </c>
      <c r="Z23" s="44">
        <f>((((N23/1000)+1)/(([1]SMOW!$Z$4/1000)+1))-1)*1000</f>
        <v>15.951531408748609</v>
      </c>
      <c r="AA23" s="44">
        <f>((((P23/1000)+1)/(([1]SMOW!$AA$4/1000)+1))-1)*1000</f>
        <v>30.790477638622971</v>
      </c>
      <c r="AB23" s="44">
        <f>Z23*[1]SMOW!$AN$6</f>
        <v>16.446272709245573</v>
      </c>
      <c r="AC23" s="44">
        <f>AA23*[1]SMOW!$AN$12</f>
        <v>31.70863438507849</v>
      </c>
      <c r="AD23" s="44">
        <f t="shared" si="4"/>
        <v>16.312497509100215</v>
      </c>
      <c r="AE23" s="44">
        <f t="shared" si="4"/>
        <v>31.216296174254023</v>
      </c>
      <c r="AF23" s="44">
        <f>(AD23-[1]SMOW!AN$14*AE23)</f>
        <v>-0.16970687090590886</v>
      </c>
      <c r="AG23" s="97">
        <f t="shared" si="5"/>
        <v>-169.70687090590886</v>
      </c>
      <c r="AH23" s="2"/>
      <c r="AI23" s="94"/>
      <c r="AK23">
        <v>32</v>
      </c>
      <c r="AL23">
        <v>0</v>
      </c>
      <c r="AM23">
        <v>0</v>
      </c>
      <c r="AN23">
        <v>0</v>
      </c>
    </row>
    <row r="24" spans="1:40" x14ac:dyDescent="0.25">
      <c r="A24">
        <v>5689</v>
      </c>
      <c r="B24" t="s">
        <v>168</v>
      </c>
      <c r="C24" t="s">
        <v>63</v>
      </c>
      <c r="D24" t="s">
        <v>98</v>
      </c>
      <c r="E24" t="s">
        <v>330</v>
      </c>
      <c r="F24">
        <v>16.177454065423799</v>
      </c>
      <c r="G24">
        <v>16.047993036924101</v>
      </c>
      <c r="H24">
        <v>4.4939530092003603E-3</v>
      </c>
      <c r="I24">
        <v>31.280130399557301</v>
      </c>
      <c r="J24">
        <v>30.800875536915001</v>
      </c>
      <c r="K24">
        <v>1.81149585993565E-3</v>
      </c>
      <c r="L24">
        <v>-0.214869246567059</v>
      </c>
      <c r="M24">
        <v>4.3402870810471403E-3</v>
      </c>
      <c r="N24">
        <v>5.8175334706758797</v>
      </c>
      <c r="O24">
        <v>4.4481371960819402E-3</v>
      </c>
      <c r="P24">
        <v>10.761668528430199</v>
      </c>
      <c r="Q24">
        <v>1.77545414087649E-3</v>
      </c>
      <c r="R24">
        <v>13.1991886141373</v>
      </c>
      <c r="S24">
        <v>0.14814569553486301</v>
      </c>
      <c r="T24">
        <v>446.76483866033499</v>
      </c>
      <c r="U24">
        <v>9.3955248327414698E-2</v>
      </c>
      <c r="V24" s="14">
        <v>45771.809571759259</v>
      </c>
      <c r="W24">
        <v>2.5</v>
      </c>
      <c r="X24">
        <v>0.14502693323670501</v>
      </c>
      <c r="Y24">
        <v>0.13611811648729899</v>
      </c>
      <c r="Z24" s="44">
        <f>((((N24/1000)+1)/(([1]SMOW!$Z$4/1000)+1))-1)*1000</f>
        <v>16.322473888767284</v>
      </c>
      <c r="AA24" s="44">
        <f>((((P24/1000)+1)/(([1]SMOW!$AA$4/1000)+1))-1)*1000</f>
        <v>31.498332375941686</v>
      </c>
      <c r="AB24" s="44">
        <f>Z24*[1]SMOW!$AN$6</f>
        <v>16.828720076178953</v>
      </c>
      <c r="AC24" s="44">
        <f>AA24*[1]SMOW!$AN$12</f>
        <v>32.437596999001379</v>
      </c>
      <c r="AD24" s="44">
        <f t="shared" si="4"/>
        <v>16.688686045132638</v>
      </c>
      <c r="AE24" s="44">
        <f t="shared" si="4"/>
        <v>31.922605284669142</v>
      </c>
      <c r="AF24" s="44">
        <f>(AD24-[1]SMOW!AN$14*AE24)</f>
        <v>-0.16644954517267152</v>
      </c>
      <c r="AG24" s="97">
        <f t="shared" si="5"/>
        <v>-166.44954517267152</v>
      </c>
      <c r="AH24" s="2">
        <f>AVERAGE(AG22:AG24)</f>
        <v>-176.06954339075818</v>
      </c>
      <c r="AI24">
        <f>STDEV(AG22:AG24)</f>
        <v>13.936888635271838</v>
      </c>
      <c r="AK24">
        <v>32</v>
      </c>
      <c r="AL24">
        <v>0</v>
      </c>
      <c r="AM24">
        <v>0</v>
      </c>
      <c r="AN24">
        <v>0</v>
      </c>
    </row>
    <row r="25" spans="1:40" x14ac:dyDescent="0.25">
      <c r="A25">
        <v>5690</v>
      </c>
      <c r="B25" t="s">
        <v>168</v>
      </c>
      <c r="C25" t="s">
        <v>63</v>
      </c>
      <c r="D25" t="s">
        <v>50</v>
      </c>
      <c r="E25" t="s">
        <v>331</v>
      </c>
      <c r="F25">
        <v>10.7256898113012</v>
      </c>
      <c r="G25">
        <v>10.668577346381401</v>
      </c>
      <c r="H25">
        <v>3.75731760390819E-3</v>
      </c>
      <c r="I25">
        <v>20.760299995805099</v>
      </c>
      <c r="J25">
        <v>20.547741740321399</v>
      </c>
      <c r="K25">
        <v>1.4953812645020299E-3</v>
      </c>
      <c r="L25">
        <v>-0.18063029250835</v>
      </c>
      <c r="M25">
        <v>3.7672737631318301E-3</v>
      </c>
      <c r="N25">
        <v>0.421349907256519</v>
      </c>
      <c r="O25">
        <v>3.7190117825500598E-3</v>
      </c>
      <c r="P25">
        <v>0.45114181692158001</v>
      </c>
      <c r="Q25">
        <v>1.46562899588636E-3</v>
      </c>
      <c r="R25">
        <v>-2.5785727227397501</v>
      </c>
      <c r="S25">
        <v>0.138680335063984</v>
      </c>
      <c r="T25">
        <v>396.80369196234398</v>
      </c>
      <c r="U25">
        <v>0.16705661785297199</v>
      </c>
      <c r="V25" s="14">
        <v>45772.528611111113</v>
      </c>
      <c r="W25">
        <v>2.5</v>
      </c>
      <c r="X25">
        <v>1.5421826040282101E-3</v>
      </c>
      <c r="Y25">
        <v>9.1782036054303799E-4</v>
      </c>
      <c r="Z25" s="44">
        <f>((((N25/1000)+1)/(([1]SMOW!$Z$4/1000)+1))-1)*1000</f>
        <v>10.869931607258021</v>
      </c>
      <c r="AA25" s="44">
        <f>((((P25/1000)+1)/(([1]SMOW!$AA$4/1000)+1))-1)*1000</f>
        <v>20.976276148460428</v>
      </c>
      <c r="AB25" s="44">
        <f>Z25*[1]SMOW!$AN$6</f>
        <v>11.207065639212999</v>
      </c>
      <c r="AC25" s="44">
        <f>AA25*[1]SMOW!$AN$12</f>
        <v>21.601778282180632</v>
      </c>
      <c r="AD25" s="44">
        <f t="shared" si="4"/>
        <v>11.144731766595045</v>
      </c>
      <c r="AE25" s="44">
        <f t="shared" si="4"/>
        <v>21.371766418096332</v>
      </c>
      <c r="AF25" s="44">
        <f>(AD25-[1]SMOW!AN$14*AE25)</f>
        <v>-0.13956090215981831</v>
      </c>
      <c r="AG25" s="97">
        <f t="shared" si="5"/>
        <v>-139.56090215981831</v>
      </c>
      <c r="AK25">
        <v>32</v>
      </c>
      <c r="AL25">
        <v>0</v>
      </c>
      <c r="AM25">
        <v>0</v>
      </c>
      <c r="AN25">
        <v>0</v>
      </c>
    </row>
    <row r="26" spans="1:40" x14ac:dyDescent="0.25">
      <c r="A26">
        <v>5691</v>
      </c>
      <c r="B26" t="s">
        <v>168</v>
      </c>
      <c r="C26" t="s">
        <v>63</v>
      </c>
      <c r="D26" t="s">
        <v>50</v>
      </c>
      <c r="E26" t="s">
        <v>332</v>
      </c>
      <c r="F26">
        <v>10.7199643167055</v>
      </c>
      <c r="G26">
        <v>10.662912551147199</v>
      </c>
      <c r="H26">
        <v>4.04467325786146E-3</v>
      </c>
      <c r="I26">
        <v>20.7306781140726</v>
      </c>
      <c r="J26">
        <v>20.518721901220299</v>
      </c>
      <c r="K26">
        <v>1.2705246514927401E-3</v>
      </c>
      <c r="L26">
        <v>-0.17097261269709699</v>
      </c>
      <c r="M26">
        <v>4.0616889861173101E-3</v>
      </c>
      <c r="N26">
        <v>0.41568278403002501</v>
      </c>
      <c r="O26">
        <v>4.0034378480233498E-3</v>
      </c>
      <c r="P26">
        <v>0.42210929537651598</v>
      </c>
      <c r="Q26">
        <v>1.2452461545589301E-3</v>
      </c>
      <c r="R26">
        <v>-1.83328630376531</v>
      </c>
      <c r="S26">
        <v>0.148347299810102</v>
      </c>
      <c r="T26">
        <v>431.34192636579098</v>
      </c>
      <c r="U26">
        <v>6.9301356062710706E-2</v>
      </c>
      <c r="V26" s="14">
        <v>45772.661817129629</v>
      </c>
      <c r="W26">
        <v>2.5</v>
      </c>
      <c r="X26">
        <v>3.2261073755928397E-2</v>
      </c>
      <c r="Y26">
        <v>2.8136018748345801E-2</v>
      </c>
      <c r="Z26" s="44">
        <f>((((N26/1000)+1)/(([1]SMOW!$Z$4/1000)+1))-1)*1000</f>
        <v>10.864205295570528</v>
      </c>
      <c r="AA26" s="44">
        <f>((((P26/1000)+1)/(([1]SMOW!$AA$4/1000)+1))-1)*1000</f>
        <v>20.946647999223302</v>
      </c>
      <c r="AB26" s="44">
        <f>Z26*[1]SMOW!$AN$6</f>
        <v>11.201161724333767</v>
      </c>
      <c r="AC26" s="44">
        <f>AA26*[1]SMOW!$AN$12</f>
        <v>21.571266636252538</v>
      </c>
      <c r="AD26" s="44">
        <f t="shared" si="4"/>
        <v>11.138893266929809</v>
      </c>
      <c r="AE26" s="44">
        <f t="shared" si="4"/>
        <v>21.341899495168587</v>
      </c>
      <c r="AF26" s="44">
        <f>(AD26-[1]SMOW!AN$14*AE26)</f>
        <v>-0.1296296665192056</v>
      </c>
      <c r="AG26" s="97">
        <f t="shared" si="5"/>
        <v>-129.62966651920561</v>
      </c>
      <c r="AH26" s="2">
        <f>AVERAGE(AG25:AG26)</f>
        <v>-134.59528433951198</v>
      </c>
      <c r="AI26">
        <f>STDEV(AG25:AG26)</f>
        <v>7.0224440670387649</v>
      </c>
      <c r="AK26">
        <v>32</v>
      </c>
      <c r="AL26">
        <v>0</v>
      </c>
      <c r="AM26">
        <v>0</v>
      </c>
      <c r="AN26">
        <v>0</v>
      </c>
    </row>
    <row r="27" spans="1:40" x14ac:dyDescent="0.25">
      <c r="A27">
        <v>5703</v>
      </c>
      <c r="B27" t="s">
        <v>168</v>
      </c>
      <c r="C27" t="s">
        <v>63</v>
      </c>
      <c r="D27" t="s">
        <v>98</v>
      </c>
      <c r="E27" t="s">
        <v>345</v>
      </c>
      <c r="F27">
        <v>12.884065323107601</v>
      </c>
      <c r="G27">
        <v>12.8017716347634</v>
      </c>
      <c r="H27">
        <v>3.3603580980361E-3</v>
      </c>
      <c r="I27">
        <v>24.938472038174101</v>
      </c>
      <c r="J27">
        <v>24.6325834798056</v>
      </c>
      <c r="K27">
        <v>1.2504817636710701E-3</v>
      </c>
      <c r="L27">
        <v>-0.20423244257394199</v>
      </c>
      <c r="M27">
        <v>3.4365173709089698E-3</v>
      </c>
      <c r="N27">
        <v>2.5577207988791399</v>
      </c>
      <c r="O27">
        <v>3.3260992755012198E-3</v>
      </c>
      <c r="P27">
        <v>4.5461844929668702</v>
      </c>
      <c r="Q27">
        <v>1.22560204221273E-3</v>
      </c>
      <c r="R27">
        <v>5.20477697972394</v>
      </c>
      <c r="S27">
        <v>0.167531790674179</v>
      </c>
      <c r="T27">
        <v>454.52364874957499</v>
      </c>
      <c r="U27">
        <v>9.0378552898231004E-2</v>
      </c>
      <c r="V27" s="14">
        <v>45779.657118055555</v>
      </c>
      <c r="W27">
        <v>2.5</v>
      </c>
      <c r="X27" s="66">
        <v>4.3973910013154398E-5</v>
      </c>
      <c r="Y27" s="66">
        <v>1.1334680980367701E-5</v>
      </c>
      <c r="Z27" s="44">
        <f>((((N27/1000)+1)/(([1]SMOW!$Z$4/1000)+1))-1)*1000</f>
        <v>13.028615143252598</v>
      </c>
      <c r="AA27" s="44">
        <f>((((P27/1000)+1)/(([1]SMOW!$AA$4/1000)+1))-1)*1000</f>
        <v>25.155332223567584</v>
      </c>
      <c r="AB27" s="44">
        <f>Z27*[1]SMOW!$AN$6</f>
        <v>13.432701361338971</v>
      </c>
      <c r="AC27" s="44">
        <f>AA27*[1]SMOW!$AN$12</f>
        <v>25.905451733289858</v>
      </c>
      <c r="AD27" s="44">
        <f t="shared" si="4"/>
        <v>13.343282496351662</v>
      </c>
      <c r="AE27" s="44">
        <f t="shared" si="4"/>
        <v>25.575590195558163</v>
      </c>
      <c r="AF27" s="44">
        <f>(AD27-[1]SMOW!AN$14*AE27)</f>
        <v>-0.1606291269030482</v>
      </c>
      <c r="AG27" s="97">
        <f t="shared" si="5"/>
        <v>-160.62912690304819</v>
      </c>
      <c r="AK27">
        <v>32</v>
      </c>
      <c r="AL27">
        <v>2</v>
      </c>
      <c r="AM27">
        <v>0</v>
      </c>
      <c r="AN27">
        <v>0</v>
      </c>
    </row>
    <row r="28" spans="1:40" x14ac:dyDescent="0.25">
      <c r="A28">
        <v>5704</v>
      </c>
      <c r="B28" t="s">
        <v>168</v>
      </c>
      <c r="C28" t="s">
        <v>63</v>
      </c>
      <c r="D28" t="s">
        <v>98</v>
      </c>
      <c r="E28" t="s">
        <v>346</v>
      </c>
      <c r="F28">
        <v>14.2400274449872</v>
      </c>
      <c r="G28">
        <v>14.139590259342899</v>
      </c>
      <c r="H28">
        <v>4.3216054392757096E-3</v>
      </c>
      <c r="I28">
        <v>27.565608274034499</v>
      </c>
      <c r="J28">
        <v>27.192517629443699</v>
      </c>
      <c r="K28">
        <v>1.7282735947167401E-3</v>
      </c>
      <c r="L28">
        <v>-0.21805904900338599</v>
      </c>
      <c r="M28">
        <v>4.1472319226714301E-3</v>
      </c>
      <c r="N28">
        <v>3.8998588983343998</v>
      </c>
      <c r="O28">
        <v>4.2775467081825804E-3</v>
      </c>
      <c r="P28">
        <v>7.1210509399534203</v>
      </c>
      <c r="Q28">
        <v>1.6938876749169401E-3</v>
      </c>
      <c r="R28">
        <v>6.9592240496035798</v>
      </c>
      <c r="S28">
        <v>0.14224847183432701</v>
      </c>
      <c r="T28">
        <v>431.11078113199898</v>
      </c>
      <c r="U28">
        <v>0.212822273598123</v>
      </c>
      <c r="V28" s="14">
        <v>45782.511979166666</v>
      </c>
      <c r="W28">
        <v>2.5</v>
      </c>
      <c r="X28">
        <v>1.0232100008715601E-3</v>
      </c>
      <c r="Y28">
        <v>6.7255725108959503E-4</v>
      </c>
      <c r="Z28" s="44">
        <f>((((N28/1000)+1)/(([1]SMOW!$Z$4/1000)+1))-1)*1000</f>
        <v>14.384770776006306</v>
      </c>
      <c r="AA28" s="44">
        <f>((((P28/1000)+1)/(([1]SMOW!$AA$4/1000)+1))-1)*1000</f>
        <v>27.783024318405623</v>
      </c>
      <c r="AB28" s="44">
        <f>Z28*[1]SMOW!$AN$6</f>
        <v>14.830918548198818</v>
      </c>
      <c r="AC28" s="44">
        <f>AA28*[1]SMOW!$AN$12</f>
        <v>28.611500300956919</v>
      </c>
      <c r="AD28" s="44">
        <f t="shared" si="4"/>
        <v>14.722015906175507</v>
      </c>
      <c r="AE28" s="44">
        <f t="shared" si="4"/>
        <v>28.209834833759015</v>
      </c>
      <c r="AF28" s="44">
        <f>(AD28-[1]SMOW!AN$14*AE28)</f>
        <v>-0.17277688604925423</v>
      </c>
      <c r="AG28" s="97">
        <f t="shared" si="5"/>
        <v>-172.77688604925424</v>
      </c>
      <c r="AK28">
        <v>32</v>
      </c>
      <c r="AL28">
        <v>0</v>
      </c>
      <c r="AM28">
        <v>0</v>
      </c>
      <c r="AN28">
        <v>0</v>
      </c>
    </row>
    <row r="29" spans="1:40" x14ac:dyDescent="0.25">
      <c r="A29">
        <v>5705</v>
      </c>
      <c r="B29" t="s">
        <v>168</v>
      </c>
      <c r="C29" t="s">
        <v>63</v>
      </c>
      <c r="D29" t="s">
        <v>98</v>
      </c>
      <c r="E29" t="s">
        <v>347</v>
      </c>
      <c r="F29">
        <v>15.3721165703779</v>
      </c>
      <c r="G29">
        <v>15.255162316679501</v>
      </c>
      <c r="H29">
        <v>3.9831703206255698E-3</v>
      </c>
      <c r="I29">
        <v>29.722308296048499</v>
      </c>
      <c r="J29">
        <v>29.289162247387299</v>
      </c>
      <c r="K29">
        <v>1.62403284241236E-3</v>
      </c>
      <c r="L29">
        <v>-0.209515349940921</v>
      </c>
      <c r="M29">
        <v>4.0993431998815203E-3</v>
      </c>
      <c r="N29">
        <v>5.0204063846164004</v>
      </c>
      <c r="O29">
        <v>3.9425619327173997E-3</v>
      </c>
      <c r="P29">
        <v>9.2348410232759992</v>
      </c>
      <c r="Q29">
        <v>1.5917209079799599E-3</v>
      </c>
      <c r="R29">
        <v>10.759203408921801</v>
      </c>
      <c r="S29">
        <v>0.136000044597646</v>
      </c>
      <c r="T29">
        <v>406.08096366280301</v>
      </c>
      <c r="U29">
        <v>8.8188625763220799E-2</v>
      </c>
      <c r="V29" s="14">
        <v>45782.630844907406</v>
      </c>
      <c r="W29">
        <v>2.5</v>
      </c>
      <c r="X29">
        <v>3.4939589124906002E-2</v>
      </c>
      <c r="Y29">
        <v>3.05088365760274E-2</v>
      </c>
      <c r="Z29" s="44">
        <f>((((N29/1000)+1)/(([1]SMOW!$Z$4/1000)+1))-1)*1000</f>
        <v>15.517021463105074</v>
      </c>
      <c r="AA29" s="44">
        <f>((((P29/1000)+1)/(([1]SMOW!$AA$4/1000)+1))-1)*1000</f>
        <v>29.94018066280324</v>
      </c>
      <c r="AB29" s="44">
        <f>Z29*[1]SMOW!$AN$6</f>
        <v>15.998286313593692</v>
      </c>
      <c r="AC29" s="44">
        <f>AA29*[1]SMOW!$AN$12</f>
        <v>30.832981975867874</v>
      </c>
      <c r="AD29" s="44">
        <f t="shared" ref="AD29:AE34" si="6">LN((AB29/1000)+1)*1000</f>
        <v>15.871662455648851</v>
      </c>
      <c r="AE29" s="44">
        <f t="shared" si="6"/>
        <v>30.367195768352289</v>
      </c>
      <c r="AF29" s="44">
        <f>(AD29-[1]SMOW!AN$14*AE29)</f>
        <v>-0.1622169100411579</v>
      </c>
      <c r="AG29" s="97">
        <f t="shared" si="5"/>
        <v>-162.21691004115792</v>
      </c>
      <c r="AH29" s="2">
        <f>AVERAGE(AG27:AG29)</f>
        <v>-165.20764099782011</v>
      </c>
      <c r="AI29">
        <f>STDEV(AG27:AG29)</f>
        <v>6.6030573835089017</v>
      </c>
      <c r="AK29">
        <v>32</v>
      </c>
      <c r="AL29">
        <v>0</v>
      </c>
      <c r="AM29">
        <v>0</v>
      </c>
      <c r="AN29">
        <v>0</v>
      </c>
    </row>
    <row r="30" spans="1:40" x14ac:dyDescent="0.25">
      <c r="A30">
        <v>5706</v>
      </c>
      <c r="B30" t="s">
        <v>168</v>
      </c>
      <c r="C30" t="s">
        <v>63</v>
      </c>
      <c r="D30" t="s">
        <v>50</v>
      </c>
      <c r="E30" t="s">
        <v>348</v>
      </c>
      <c r="F30">
        <v>9.8003412091058895</v>
      </c>
      <c r="G30">
        <v>9.7526289914488604</v>
      </c>
      <c r="H30">
        <v>4.2712581234839904E-3</v>
      </c>
      <c r="I30">
        <v>19.043281104314399</v>
      </c>
      <c r="J30">
        <v>18.864227373843001</v>
      </c>
      <c r="K30">
        <v>1.80570823395148E-3</v>
      </c>
      <c r="L30">
        <v>-0.207683061940238</v>
      </c>
      <c r="M30">
        <v>4.3542220557416696E-3</v>
      </c>
      <c r="N30">
        <v>-0.49456477372472302</v>
      </c>
      <c r="O30">
        <v>4.2277126828508503E-3</v>
      </c>
      <c r="P30">
        <v>-1.23171507957035</v>
      </c>
      <c r="Q30">
        <v>1.7697816661299999E-3</v>
      </c>
      <c r="R30">
        <v>-4.3044878679530401</v>
      </c>
      <c r="S30">
        <v>0.134432780224575</v>
      </c>
      <c r="T30">
        <v>333.63331560136402</v>
      </c>
      <c r="U30">
        <v>0.109042699002166</v>
      </c>
      <c r="V30" s="14">
        <v>45783.514872685184</v>
      </c>
      <c r="W30">
        <v>2.5</v>
      </c>
      <c r="X30">
        <v>5.5668797384318203E-3</v>
      </c>
      <c r="Y30">
        <v>7.4958892675528101E-3</v>
      </c>
      <c r="Z30" s="44">
        <f>((((N30/1000)+1)/(([1]SMOW!$Z$4/1000)+1))-1)*1000</f>
        <v>9.9444509475266063</v>
      </c>
      <c r="AA30" s="44">
        <f>((((P30/1000)+1)/(([1]SMOW!$AA$4/1000)+1))-1)*1000</f>
        <v>19.258893963908676</v>
      </c>
      <c r="AB30" s="44">
        <f>Z30*[1]SMOW!$AN$6</f>
        <v>10.252880932613131</v>
      </c>
      <c r="AC30" s="44">
        <f>AA30*[1]SMOW!$AN$12</f>
        <v>19.833184614082072</v>
      </c>
      <c r="AD30" s="44">
        <f t="shared" si="6"/>
        <v>10.200676675040862</v>
      </c>
      <c r="AE30" s="44">
        <f t="shared" si="6"/>
        <v>19.639069425322326</v>
      </c>
      <c r="AF30" s="44">
        <f>(AD30-[1]SMOW!AN$14*AE30)</f>
        <v>-0.16875198152932747</v>
      </c>
      <c r="AG30" s="97">
        <f t="shared" si="5"/>
        <v>-168.75198152932745</v>
      </c>
      <c r="AK30">
        <v>32</v>
      </c>
      <c r="AL30">
        <v>3</v>
      </c>
      <c r="AM30">
        <v>0</v>
      </c>
      <c r="AN30">
        <v>0</v>
      </c>
    </row>
    <row r="31" spans="1:40" x14ac:dyDescent="0.25">
      <c r="A31">
        <v>5707</v>
      </c>
      <c r="B31" t="s">
        <v>168</v>
      </c>
      <c r="C31" t="s">
        <v>63</v>
      </c>
      <c r="D31" t="s">
        <v>50</v>
      </c>
      <c r="E31" t="s">
        <v>349</v>
      </c>
      <c r="F31">
        <v>10.0005590290816</v>
      </c>
      <c r="G31">
        <v>9.9508839716646502</v>
      </c>
      <c r="H31">
        <v>4.4900351576528299E-3</v>
      </c>
      <c r="I31">
        <v>19.3766898029168</v>
      </c>
      <c r="J31">
        <v>19.191352033555699</v>
      </c>
      <c r="K31">
        <v>1.54199994668301E-3</v>
      </c>
      <c r="L31">
        <v>-0.18214990205277501</v>
      </c>
      <c r="M31">
        <v>4.4150943368086197E-3</v>
      </c>
      <c r="N31">
        <v>-0.29616534054309201</v>
      </c>
      <c r="O31">
        <v>4.3374557942602197E-3</v>
      </c>
      <c r="P31">
        <v>-0.90493991677268504</v>
      </c>
      <c r="Q31">
        <v>1.5113201476843799E-3</v>
      </c>
      <c r="R31">
        <v>-3.7194926515014499</v>
      </c>
      <c r="S31">
        <v>0.149642162417716</v>
      </c>
      <c r="T31">
        <v>412.94898416227801</v>
      </c>
      <c r="U31">
        <v>0.109356737769274</v>
      </c>
      <c r="V31" s="14">
        <v>45783.643576388888</v>
      </c>
      <c r="W31">
        <v>2.5</v>
      </c>
      <c r="X31">
        <v>4.0433009608156599E-4</v>
      </c>
      <c r="Y31">
        <v>1.30089089215983E-3</v>
      </c>
      <c r="Z31" s="44">
        <f>((((N31/1000)+1)/(([1]SMOW!$Z$4/1000)+1))-1)*1000</f>
        <v>10.144922500307629</v>
      </c>
      <c r="AA31" s="44">
        <f>((((P31/1000)+1)/(([1]SMOW!$AA$4/1000)+1))-1)*1000</f>
        <v>19.592373206328119</v>
      </c>
      <c r="AB31" s="44">
        <f>Z31*[1]SMOW!$AN$6</f>
        <v>10.459570167834421</v>
      </c>
      <c r="AC31" s="44">
        <f>AA31*[1]SMOW!$AN$12</f>
        <v>20.17660804183777</v>
      </c>
      <c r="AD31" s="44">
        <f t="shared" si="6"/>
        <v>10.405247331127555</v>
      </c>
      <c r="AE31" s="44">
        <f t="shared" si="6"/>
        <v>19.975757447346762</v>
      </c>
      <c r="AF31" s="44">
        <f>(AD31-[1]SMOW!AN$14*AE31)</f>
        <v>-0.14195260107153551</v>
      </c>
      <c r="AG31" s="97">
        <f t="shared" si="5"/>
        <v>-141.95260107153553</v>
      </c>
      <c r="AK31">
        <v>32</v>
      </c>
      <c r="AL31">
        <v>0</v>
      </c>
      <c r="AM31">
        <v>0</v>
      </c>
      <c r="AN31">
        <v>0</v>
      </c>
    </row>
    <row r="32" spans="1:40" x14ac:dyDescent="0.25">
      <c r="A32">
        <v>5708</v>
      </c>
      <c r="B32" t="s">
        <v>168</v>
      </c>
      <c r="C32" t="s">
        <v>63</v>
      </c>
      <c r="D32" t="s">
        <v>50</v>
      </c>
      <c r="E32" t="s">
        <v>350</v>
      </c>
      <c r="F32">
        <v>9.9062760210999894</v>
      </c>
      <c r="G32">
        <v>9.8575299181818501</v>
      </c>
      <c r="H32">
        <v>5.6505646903444399E-3</v>
      </c>
      <c r="I32">
        <v>19.173815451281399</v>
      </c>
      <c r="J32">
        <v>18.992314195070399</v>
      </c>
      <c r="K32">
        <v>1.3546370426690899E-3</v>
      </c>
      <c r="L32">
        <v>-0.17041197681534001</v>
      </c>
      <c r="M32">
        <v>5.6479449668292298E-3</v>
      </c>
      <c r="N32">
        <v>-0.38970996624763399</v>
      </c>
      <c r="O32">
        <v>5.5929572308684502E-3</v>
      </c>
      <c r="P32">
        <v>-1.10377785819719</v>
      </c>
      <c r="Q32">
        <v>1.3276850364298801E-3</v>
      </c>
      <c r="R32">
        <v>-3.4797396045043301</v>
      </c>
      <c r="S32">
        <v>0.145047107557708</v>
      </c>
      <c r="T32">
        <v>466.0329103862</v>
      </c>
      <c r="U32">
        <v>8.9808676142911603E-2</v>
      </c>
      <c r="V32" s="14">
        <v>45783.789467592593</v>
      </c>
      <c r="W32">
        <v>2.5</v>
      </c>
      <c r="X32">
        <v>1.4176298558027E-2</v>
      </c>
      <c r="Y32">
        <v>1.9244363469031901E-2</v>
      </c>
      <c r="Z32" s="44">
        <f>((((N32/1000)+1)/(([1]SMOW!$Z$4/1000)+1))-1)*1000</f>
        <v>10.050400877596344</v>
      </c>
      <c r="AA32" s="44">
        <f>((((P32/1000)+1)/(([1]SMOW!$AA$4/1000)+1))-1)*1000</f>
        <v>19.389455929804456</v>
      </c>
      <c r="AB32" s="44">
        <f>Z32*[1]SMOW!$AN$6</f>
        <v>10.362116930010643</v>
      </c>
      <c r="AC32" s="44">
        <f>AA32*[1]SMOW!$AN$12</f>
        <v>19.9676398729376</v>
      </c>
      <c r="AD32" s="44">
        <f t="shared" si="6"/>
        <v>10.30879820993918</v>
      </c>
      <c r="AE32" s="44">
        <f t="shared" si="6"/>
        <v>19.770901178144687</v>
      </c>
      <c r="AF32" s="44">
        <f>(AD32-[1]SMOW!AN$14*AE32)</f>
        <v>-0.13023761212121521</v>
      </c>
      <c r="AG32" s="97">
        <f t="shared" si="5"/>
        <v>-130.23761212121519</v>
      </c>
      <c r="AH32" s="2">
        <f>AVERAGE(AG30:AG32)</f>
        <v>-146.98073157402607</v>
      </c>
      <c r="AI32">
        <f>STDEV(AG30:AG32)</f>
        <v>19.743371925501737</v>
      </c>
      <c r="AK32">
        <v>32</v>
      </c>
      <c r="AL32">
        <v>0</v>
      </c>
      <c r="AM32">
        <v>0</v>
      </c>
      <c r="AN32">
        <v>0</v>
      </c>
    </row>
    <row r="33" spans="1:40" x14ac:dyDescent="0.25">
      <c r="A33">
        <v>5709</v>
      </c>
      <c r="B33" t="s">
        <v>168</v>
      </c>
      <c r="C33" t="s">
        <v>63</v>
      </c>
      <c r="D33" t="s">
        <v>55</v>
      </c>
      <c r="E33" t="s">
        <v>352</v>
      </c>
      <c r="F33">
        <v>18.492630490547501</v>
      </c>
      <c r="G33">
        <v>18.323720755386201</v>
      </c>
      <c r="H33">
        <v>3.7681900029231199E-3</v>
      </c>
      <c r="I33">
        <v>36.000787672515202</v>
      </c>
      <c r="J33">
        <v>35.367904081648703</v>
      </c>
      <c r="K33">
        <v>1.8186436857284701E-3</v>
      </c>
      <c r="L33">
        <v>-0.35053259972432199</v>
      </c>
      <c r="M33">
        <v>3.83085127528302E-3</v>
      </c>
      <c r="N33">
        <v>8.1091066916237704</v>
      </c>
      <c r="O33">
        <v>3.7297733375463299E-3</v>
      </c>
      <c r="P33">
        <v>15.3884030897924</v>
      </c>
      <c r="Q33">
        <v>1.7824597527498799E-3</v>
      </c>
      <c r="R33">
        <v>20.876440072182799</v>
      </c>
      <c r="S33">
        <v>0.160200751584262</v>
      </c>
      <c r="T33">
        <v>368.460906321013</v>
      </c>
      <c r="U33">
        <v>8.0535130618550693E-2</v>
      </c>
      <c r="V33" s="14">
        <v>45784.521782407406</v>
      </c>
      <c r="W33">
        <v>2.5</v>
      </c>
      <c r="X33">
        <v>1.3371203917927401E-2</v>
      </c>
      <c r="Y33">
        <v>3.4437749715748797E-2</v>
      </c>
      <c r="Z33" s="44">
        <f>((((N33/1000)+1)/(([1]SMOW!$Z$4/1000)+1))-1)*1000</f>
        <v>18.637980715313198</v>
      </c>
      <c r="AA33" s="44">
        <f>((((P33/1000)+1)/(([1]SMOW!$AA$4/1000)+1))-1)*1000</f>
        <v>36.219988462622865</v>
      </c>
      <c r="AB33" s="44">
        <f>Z33*[1]SMOW!$AN$6</f>
        <v>19.216043007982737</v>
      </c>
      <c r="AC33" s="44">
        <f>AA33*[1]SMOW!$AN$12</f>
        <v>37.300050524465746</v>
      </c>
      <c r="AD33" s="44">
        <f t="shared" si="6"/>
        <v>19.033746496789309</v>
      </c>
      <c r="AE33" s="44">
        <f t="shared" si="6"/>
        <v>36.621232163313863</v>
      </c>
      <c r="AF33" s="44">
        <f>(AD33-[1]SMOW!AN$14*AE33)</f>
        <v>-0.30226408544041306</v>
      </c>
      <c r="AG33" s="97">
        <f t="shared" si="5"/>
        <v>-302.26408544041306</v>
      </c>
      <c r="AK33">
        <v>32</v>
      </c>
      <c r="AL33">
        <v>3</v>
      </c>
      <c r="AM33">
        <v>0</v>
      </c>
      <c r="AN33">
        <v>0</v>
      </c>
    </row>
    <row r="34" spans="1:40" x14ac:dyDescent="0.25">
      <c r="A34">
        <v>5710</v>
      </c>
      <c r="B34" t="s">
        <v>168</v>
      </c>
      <c r="C34" t="s">
        <v>63</v>
      </c>
      <c r="D34" t="s">
        <v>55</v>
      </c>
      <c r="E34" t="s">
        <v>351</v>
      </c>
      <c r="F34">
        <v>21.560009963933801</v>
      </c>
      <c r="G34">
        <v>21.330880162311601</v>
      </c>
      <c r="H34">
        <v>3.9609621742913497E-3</v>
      </c>
      <c r="I34">
        <v>41.889016116415497</v>
      </c>
      <c r="J34">
        <v>41.0354271373917</v>
      </c>
      <c r="K34">
        <v>2.0602016324384998E-3</v>
      </c>
      <c r="L34">
        <v>-0.335825366231219</v>
      </c>
      <c r="M34">
        <v>4.0757387224761004E-3</v>
      </c>
      <c r="N34">
        <v>11.145214257085801</v>
      </c>
      <c r="O34">
        <v>3.9205801982501098E-3</v>
      </c>
      <c r="P34">
        <v>21.1594786988293</v>
      </c>
      <c r="Q34">
        <v>2.0192116362243899E-3</v>
      </c>
      <c r="R34">
        <v>29.599424885423701</v>
      </c>
      <c r="S34">
        <v>0.144638979613542</v>
      </c>
      <c r="T34">
        <v>243.63343772633201</v>
      </c>
      <c r="U34">
        <v>6.2851050891712196E-2</v>
      </c>
      <c r="V34" s="14">
        <v>45784.639374999999</v>
      </c>
      <c r="W34">
        <v>2.5</v>
      </c>
      <c r="X34">
        <v>1.8948216521501001E-4</v>
      </c>
      <c r="Y34">
        <v>7.1560646391265095E-4</v>
      </c>
      <c r="Z34" s="44">
        <f>((((N34/1000)+1)/(([1]SMOW!$Z$4/1000)+1))-1)*1000</f>
        <v>21.705797937862094</v>
      </c>
      <c r="AA34" s="44">
        <f>((((P34/1000)+1)/(([1]SMOW!$AA$4/1000)+1))-1)*1000</f>
        <v>42.109462759173596</v>
      </c>
      <c r="AB34" s="44">
        <f>Z34*[1]SMOW!$AN$6</f>
        <v>22.379009457491648</v>
      </c>
      <c r="AC34" s="44">
        <f>AA34*[1]SMOW!$AN$12</f>
        <v>43.36514601864517</v>
      </c>
      <c r="AD34" s="44">
        <f t="shared" si="6"/>
        <v>22.132273774558435</v>
      </c>
      <c r="AE34" s="44">
        <f t="shared" si="6"/>
        <v>42.451206810771907</v>
      </c>
      <c r="AF34" s="44">
        <f>(AD34-[1]SMOW!AN$14*AE34)</f>
        <v>-0.28196342152913445</v>
      </c>
      <c r="AG34" s="97">
        <f t="shared" si="5"/>
        <v>-281.96342152913445</v>
      </c>
      <c r="AK34">
        <v>32</v>
      </c>
      <c r="AL34">
        <v>0</v>
      </c>
      <c r="AM34">
        <v>0</v>
      </c>
      <c r="AN34">
        <v>0</v>
      </c>
    </row>
    <row r="35" spans="1:40" x14ac:dyDescent="0.25">
      <c r="AH35" s="2">
        <f>AVERAGE(AG33:AG35)</f>
        <v>-292.11375348477372</v>
      </c>
      <c r="AI35">
        <f>STDEV(AG33:AG35)</f>
        <v>14.354737114254123</v>
      </c>
    </row>
    <row r="38" spans="1:40" x14ac:dyDescent="0.25">
      <c r="AG38" s="39" t="s">
        <v>98</v>
      </c>
      <c r="AH38" s="2">
        <f>AVERAGE(AG14:AG16,AG22:AG24,AG27:AG29)</f>
        <v>-175.96038658453514</v>
      </c>
      <c r="AI38" s="15">
        <f>STDEV(AG14:AG16,AG22:AG24,AG27:AG29)</f>
        <v>12.443139597689715</v>
      </c>
    </row>
    <row r="39" spans="1:40" x14ac:dyDescent="0.25">
      <c r="AG39" t="s">
        <v>50</v>
      </c>
      <c r="AH39" s="2">
        <f>AVERAGE(AG17:AG18,AG25:AG26,AG30:AG32)</f>
        <v>-146.6488433511185</v>
      </c>
      <c r="AI39" s="15">
        <f>STDEV(AH17:AH18,AH25:AH26,AG30:AG32)</f>
        <v>16.268877157272893</v>
      </c>
    </row>
    <row r="40" spans="1:40" x14ac:dyDescent="0.25">
      <c r="AG40" t="s">
        <v>55</v>
      </c>
      <c r="AH40" s="2">
        <f>AVERAGE(AG19:AG21,AG33:AG35)</f>
        <v>-292.39548733017739</v>
      </c>
      <c r="AI40" s="15">
        <f>STDEV(AG19:AG21,AG33:AG35)</f>
        <v>12.826431065009292</v>
      </c>
    </row>
    <row r="51" spans="1:22" x14ac:dyDescent="0.25">
      <c r="A51" s="20"/>
      <c r="B51" s="42"/>
      <c r="D51"/>
      <c r="E51" s="15"/>
      <c r="V51"/>
    </row>
    <row r="52" spans="1:22" x14ac:dyDescent="0.25">
      <c r="A52" s="20"/>
      <c r="B52" s="42"/>
      <c r="D52"/>
      <c r="E52" s="15"/>
      <c r="V52"/>
    </row>
    <row r="53" spans="1:22" x14ac:dyDescent="0.25">
      <c r="A53" s="20"/>
      <c r="B53" s="42"/>
      <c r="D53"/>
      <c r="E53" s="15"/>
      <c r="V53"/>
    </row>
    <row r="54" spans="1:22" x14ac:dyDescent="0.25">
      <c r="A54" s="20"/>
      <c r="B54" s="42"/>
      <c r="D54"/>
      <c r="E54" s="15"/>
      <c r="V54"/>
    </row>
  </sheetData>
  <dataValidations disablePrompts="1" count="3">
    <dataValidation type="list" allowBlank="1" showInputMessage="1" showErrorMessage="1" sqref="C3:C34">
      <formula1>Type</formula1>
    </dataValidation>
    <dataValidation type="list" allowBlank="1" showInputMessage="1" showErrorMessage="1" sqref="D1:D34">
      <formula1>INDIRECT(C1)</formula1>
    </dataValidation>
    <dataValidation type="list" allowBlank="1" showInputMessage="1" showErrorMessage="1" sqref="AG39:AG40">
      <formula1>INDIRECT(AF32)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opLeftCell="A10" workbookViewId="0">
      <selection activeCell="T35" sqref="T35"/>
    </sheetView>
  </sheetViews>
  <sheetFormatPr defaultColWidth="8.85546875" defaultRowHeight="15" x14ac:dyDescent="0.25"/>
  <cols>
    <col min="1" max="1" width="10.42578125" bestFit="1" customWidth="1"/>
    <col min="5" max="5" width="52.7109375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B1" s="20"/>
      <c r="Z1" s="101" t="s">
        <v>25</v>
      </c>
      <c r="AA1" s="101"/>
      <c r="AB1" s="102" t="s">
        <v>26</v>
      </c>
      <c r="AC1" s="102"/>
      <c r="AL1" s="8"/>
      <c r="AM1" s="9" t="s">
        <v>23</v>
      </c>
      <c r="AN1" s="8"/>
    </row>
    <row r="2" spans="1:42" x14ac:dyDescent="0.25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5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$Z$28</f>
        <v>-0.35969073107917915</v>
      </c>
      <c r="AN3" s="8">
        <v>0</v>
      </c>
    </row>
    <row r="4" spans="1:42" x14ac:dyDescent="0.25">
      <c r="B4" s="20"/>
      <c r="Z4" s="6">
        <f>AVERAGE(N18:N25)</f>
        <v>-10.515259012275299</v>
      </c>
      <c r="AA4" s="6">
        <f>AVERAGE(P18:P25)</f>
        <v>-20.437262443007146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SLAP!Z36</f>
        <v>-28.807182272477927</v>
      </c>
      <c r="AN4" s="11">
        <f>AB4</f>
        <v>-29.698648998496392</v>
      </c>
    </row>
    <row r="5" spans="1:42" x14ac:dyDescent="0.25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5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1.0439812928769792</v>
      </c>
    </row>
    <row r="7" spans="1:42" x14ac:dyDescent="0.25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5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5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5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AA28</f>
        <v>-0.67878080491852455</v>
      </c>
      <c r="AN10" s="8">
        <v>0</v>
      </c>
    </row>
    <row r="11" spans="1:42" x14ac:dyDescent="0.25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SLAP!AA36</f>
        <v>-53.859537908311708</v>
      </c>
      <c r="AN11" s="8">
        <f>AC4</f>
        <v>-55.5</v>
      </c>
    </row>
    <row r="12" spans="1:42" x14ac:dyDescent="0.25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1.0436105656054835</v>
      </c>
    </row>
    <row r="13" spans="1:42" x14ac:dyDescent="0.25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5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5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5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8" spans="1:40" x14ac:dyDescent="0.25">
      <c r="V18" s="14"/>
      <c r="Z18" s="44"/>
      <c r="AA18" s="44"/>
      <c r="AB18" s="44"/>
      <c r="AC18" s="44"/>
      <c r="AD18" s="44"/>
      <c r="AE18" s="44"/>
      <c r="AF18" s="44"/>
      <c r="AG18" s="45"/>
      <c r="AH18" s="2"/>
    </row>
    <row r="19" spans="1:40" x14ac:dyDescent="0.25">
      <c r="A19">
        <v>5559</v>
      </c>
      <c r="B19" t="s">
        <v>169</v>
      </c>
      <c r="C19" t="s">
        <v>61</v>
      </c>
      <c r="D19" t="s">
        <v>22</v>
      </c>
      <c r="E19" t="s">
        <v>182</v>
      </c>
      <c r="F19">
        <v>-0.15193120208497901</v>
      </c>
      <c r="G19">
        <v>-0.15194308042568699</v>
      </c>
      <c r="H19">
        <v>4.14806244957849E-3</v>
      </c>
      <c r="I19">
        <v>-0.23699259453562299</v>
      </c>
      <c r="J19">
        <v>-0.23702071583346199</v>
      </c>
      <c r="K19">
        <v>1.32236987245382E-3</v>
      </c>
      <c r="L19">
        <v>-2.6796142465619101E-2</v>
      </c>
      <c r="M19">
        <v>4.2153365176415903E-3</v>
      </c>
      <c r="N19">
        <v>-10.345373851415401</v>
      </c>
      <c r="O19">
        <v>4.1057729878052401E-3</v>
      </c>
      <c r="P19">
        <v>-20.128386351598198</v>
      </c>
      <c r="Q19">
        <v>1.2960598573486201E-3</v>
      </c>
      <c r="R19">
        <v>-22.590878973448</v>
      </c>
      <c r="S19">
        <v>0.12176234323096401</v>
      </c>
      <c r="T19">
        <v>324.00211207343602</v>
      </c>
      <c r="U19">
        <v>0.13852961068061201</v>
      </c>
      <c r="V19" s="14">
        <v>45729.578182870369</v>
      </c>
      <c r="W19">
        <v>2.5</v>
      </c>
      <c r="X19">
        <v>2.2315176046990699E-2</v>
      </c>
      <c r="Y19">
        <v>2.6840802981717801E-2</v>
      </c>
      <c r="Z19" s="44">
        <f>((((N19/1000)+1)/(([1]SMOW!$Z$4/1000)+1))-1)*1000</f>
        <v>-9.2417636140540438E-3</v>
      </c>
      <c r="AA19" s="44">
        <f>((((P19/1000)+1)/(([1]SMOW!$AA$4/1000)+1))-1)*1000</f>
        <v>-2.5459124917359688E-2</v>
      </c>
      <c r="AB19" s="44">
        <f>Z19*[1]SMOW!$AN$6</f>
        <v>-9.5283995508892334E-3</v>
      </c>
      <c r="AC19" s="44">
        <f>AA19*[1]SMOW!$AN$12</f>
        <v>-2.6218303374286444E-2</v>
      </c>
      <c r="AD19" s="44">
        <f t="shared" ref="AD19:AE22" si="0">LN((AB19/1000)+1)*1000</f>
        <v>-9.5284449464161335E-3</v>
      </c>
      <c r="AE19" s="44">
        <f t="shared" si="0"/>
        <v>-2.6218647079960432E-2</v>
      </c>
      <c r="AF19" s="44">
        <f>(AD19-[1]SMOW!AN$14*AE19)</f>
        <v>4.3150007118029753E-3</v>
      </c>
      <c r="AG19" s="45">
        <f t="shared" ref="AG19:AG22" si="1">AF19*1000</f>
        <v>4.3150007118029752</v>
      </c>
      <c r="AJ19" t="s">
        <v>299</v>
      </c>
      <c r="AK19" t="s">
        <v>206</v>
      </c>
    </row>
    <row r="20" spans="1:40" x14ac:dyDescent="0.25">
      <c r="A20">
        <v>5560</v>
      </c>
      <c r="B20" t="s">
        <v>169</v>
      </c>
      <c r="C20" t="s">
        <v>61</v>
      </c>
      <c r="D20" t="s">
        <v>22</v>
      </c>
      <c r="E20" t="s">
        <v>183</v>
      </c>
      <c r="F20">
        <v>-0.19238119763967401</v>
      </c>
      <c r="G20">
        <v>-0.192399912339423</v>
      </c>
      <c r="H20">
        <v>3.2579927706388998E-3</v>
      </c>
      <c r="I20">
        <v>-0.315470533475948</v>
      </c>
      <c r="J20">
        <v>-0.31552032642002698</v>
      </c>
      <c r="K20">
        <v>1.0532931626912E-3</v>
      </c>
      <c r="L20">
        <v>-2.5805179989648399E-2</v>
      </c>
      <c r="M20">
        <v>3.0697467849876898E-3</v>
      </c>
      <c r="N20">
        <v>-10.385411459605701</v>
      </c>
      <c r="O20">
        <v>3.2247775617546301E-3</v>
      </c>
      <c r="P20">
        <v>-20.2053028849122</v>
      </c>
      <c r="Q20">
        <v>1.0323367271297601E-3</v>
      </c>
      <c r="R20">
        <v>-23.859292774663999</v>
      </c>
      <c r="S20">
        <v>0.14276667533788501</v>
      </c>
      <c r="T20">
        <v>440.94346484083798</v>
      </c>
      <c r="U20">
        <v>0.28684315744319799</v>
      </c>
      <c r="V20" s="14">
        <v>45729.656898148147</v>
      </c>
      <c r="W20">
        <v>2.5</v>
      </c>
      <c r="X20">
        <v>5.9462595364631499E-2</v>
      </c>
      <c r="Y20">
        <v>5.5490786354769103E-2</v>
      </c>
      <c r="Z20" s="44">
        <f>((((N20/1000)+1)/(([1]SMOW!$Z$4/1000)+1))-1)*1000</f>
        <v>-4.9697531832926245E-2</v>
      </c>
      <c r="AA20" s="44">
        <f>((((P20/1000)+1)/(([1]SMOW!$AA$4/1000)+1))-1)*1000</f>
        <v>-0.10395366850357579</v>
      </c>
      <c r="AB20" s="44">
        <f>Z20*[1]SMOW!$AN$6</f>
        <v>-5.1238914970411477E-2</v>
      </c>
      <c r="AC20" s="44">
        <f>AA20*[1]SMOW!$AN$12</f>
        <v>-0.10705351525410602</v>
      </c>
      <c r="AD20" s="44">
        <f t="shared" si="0"/>
        <v>-5.1240227728432973E-2</v>
      </c>
      <c r="AE20" s="44">
        <f t="shared" si="0"/>
        <v>-0.10705924589064288</v>
      </c>
      <c r="AF20" s="44">
        <f>(AD20-[1]SMOW!AN$14*AE20)</f>
        <v>5.2870541018264702E-3</v>
      </c>
      <c r="AG20" s="45">
        <f t="shared" si="1"/>
        <v>5.2870541018264703</v>
      </c>
      <c r="AJ20" t="s">
        <v>299</v>
      </c>
      <c r="AK20" t="s">
        <v>206</v>
      </c>
    </row>
    <row r="21" spans="1:40" x14ac:dyDescent="0.25">
      <c r="A21">
        <v>5561</v>
      </c>
      <c r="B21" t="s">
        <v>169</v>
      </c>
      <c r="C21" t="s">
        <v>61</v>
      </c>
      <c r="D21" t="s">
        <v>22</v>
      </c>
      <c r="E21" t="s">
        <v>184</v>
      </c>
      <c r="F21">
        <v>-0.23435803187163401</v>
      </c>
      <c r="G21">
        <v>-0.23438573667646501</v>
      </c>
      <c r="H21">
        <v>3.5434057956509799E-3</v>
      </c>
      <c r="I21">
        <v>-0.36998314254550102</v>
      </c>
      <c r="J21">
        <v>-0.37005163742650898</v>
      </c>
      <c r="K21">
        <v>1.3417601917821401E-3</v>
      </c>
      <c r="L21">
        <v>-3.89984721152681E-2</v>
      </c>
      <c r="M21">
        <v>3.6628092528063799E-3</v>
      </c>
      <c r="N21">
        <v>-10.426960340365801</v>
      </c>
      <c r="O21">
        <v>3.5072808033760898E-3</v>
      </c>
      <c r="P21">
        <v>-20.258730905170498</v>
      </c>
      <c r="Q21">
        <v>1.3150643847698201E-3</v>
      </c>
      <c r="R21">
        <v>-24.449786813274699</v>
      </c>
      <c r="S21">
        <v>0.13661995803220001</v>
      </c>
      <c r="T21">
        <v>358.03460267465698</v>
      </c>
      <c r="U21">
        <v>0.166627708253903</v>
      </c>
      <c r="V21" s="14">
        <v>45729.740104166667</v>
      </c>
      <c r="W21">
        <v>2.5</v>
      </c>
      <c r="X21">
        <v>4.2952741568219301E-2</v>
      </c>
      <c r="Y21">
        <v>0.15405721265237701</v>
      </c>
      <c r="Z21" s="44">
        <f>((((N21/1000)+1)/(([1]SMOW!$Z$4/1000)+1))-1)*1000</f>
        <v>-9.1680356625878368E-2</v>
      </c>
      <c r="AA21" s="44">
        <f>((((P21/1000)+1)/(([1]SMOW!$AA$4/1000)+1))-1)*1000</f>
        <v>-0.15847781154787466</v>
      </c>
      <c r="AB21" s="44">
        <f>Z21*[1]SMOW!$AN$6</f>
        <v>-9.452384905960394E-2</v>
      </c>
      <c r="AC21" s="44">
        <f>AA21*[1]SMOW!$AN$12</f>
        <v>-0.1632035411563581</v>
      </c>
      <c r="AD21" s="44">
        <f t="shared" si="0"/>
        <v>-9.4528316720169814E-2</v>
      </c>
      <c r="AE21" s="44">
        <f t="shared" si="0"/>
        <v>-0.16321686030349547</v>
      </c>
      <c r="AF21" s="44">
        <f>(AD21-[1]SMOW!AN$14*AE21)</f>
        <v>-8.3498144799241947E-3</v>
      </c>
      <c r="AG21" s="45">
        <f t="shared" si="1"/>
        <v>-8.3498144799241949</v>
      </c>
      <c r="AH21" s="65"/>
      <c r="AI21" s="65"/>
      <c r="AJ21" t="s">
        <v>299</v>
      </c>
      <c r="AK21" t="s">
        <v>206</v>
      </c>
    </row>
    <row r="22" spans="1:40" x14ac:dyDescent="0.25">
      <c r="A22">
        <v>5562</v>
      </c>
      <c r="B22" t="s">
        <v>169</v>
      </c>
      <c r="C22" t="s">
        <v>61</v>
      </c>
      <c r="D22" t="s">
        <v>22</v>
      </c>
      <c r="E22" t="s">
        <v>185</v>
      </c>
      <c r="F22">
        <v>-0.281648485173427</v>
      </c>
      <c r="G22">
        <v>-0.281688433691891</v>
      </c>
      <c r="H22">
        <v>3.77562425689504E-3</v>
      </c>
      <c r="I22">
        <v>-0.48606825488590499</v>
      </c>
      <c r="J22">
        <v>-0.48618656011465899</v>
      </c>
      <c r="K22">
        <v>2.6372689351753702E-3</v>
      </c>
      <c r="L22">
        <v>-2.4981929951351099E-2</v>
      </c>
      <c r="M22">
        <v>3.9278689072203199E-3</v>
      </c>
      <c r="N22">
        <v>-10.473768667894101</v>
      </c>
      <c r="O22">
        <v>3.7371317993609098E-3</v>
      </c>
      <c r="P22">
        <v>-20.372506375463999</v>
      </c>
      <c r="Q22">
        <v>2.58479754501208E-3</v>
      </c>
      <c r="R22">
        <v>-25.112011252149301</v>
      </c>
      <c r="S22">
        <v>0.124360792635405</v>
      </c>
      <c r="T22">
        <v>543.56280879404699</v>
      </c>
      <c r="U22">
        <v>0.45815792868437</v>
      </c>
      <c r="V22" s="14">
        <v>45730.438715277778</v>
      </c>
      <c r="W22">
        <v>2.5</v>
      </c>
      <c r="X22">
        <v>1.3866517788359101E-3</v>
      </c>
      <c r="Y22">
        <v>7.4254686214309299E-4</v>
      </c>
      <c r="Z22" s="44">
        <f>((((N22/1000)+1)/(([1]SMOW!$Z$4/1000)+1))-1)*1000</f>
        <v>-0.1389775588012121</v>
      </c>
      <c r="AA22" s="44">
        <f>((((P22/1000)+1)/(([1]SMOW!$AA$4/1000)+1))-1)*1000</f>
        <v>-0.27458748559583412</v>
      </c>
      <c r="AB22" s="44">
        <f>Z22*[1]SMOW!$AN$6</f>
        <v>-0.14328798746284482</v>
      </c>
      <c r="AC22" s="44">
        <f>AA22*[1]SMOW!$AN$12</f>
        <v>-0.28277554800107024</v>
      </c>
      <c r="AD22" s="44">
        <f t="shared" si="0"/>
        <v>-0.14329825416729877</v>
      </c>
      <c r="AE22" s="44">
        <f t="shared" si="0"/>
        <v>-0.28281553654501923</v>
      </c>
      <c r="AF22" s="44">
        <f>(AD22-[1]SMOW!AN$14*AE22)</f>
        <v>6.0283491284713886E-3</v>
      </c>
      <c r="AG22" s="45">
        <f t="shared" si="1"/>
        <v>6.0283491284713886</v>
      </c>
      <c r="AH22" s="2">
        <f>AVERAGE(AG19:AG22)</f>
        <v>1.8201473655441598</v>
      </c>
      <c r="AI22">
        <f>STDEV(AG19:AG22)</f>
        <v>6.8161773635277516</v>
      </c>
      <c r="AJ22" t="s">
        <v>299</v>
      </c>
      <c r="AK22" t="s">
        <v>206</v>
      </c>
    </row>
    <row r="23" spans="1:40" x14ac:dyDescent="0.25">
      <c r="V23" s="14"/>
      <c r="Z23" s="44"/>
      <c r="AA23" s="44"/>
      <c r="AB23" s="44"/>
      <c r="AC23" s="44"/>
      <c r="AD23" s="44"/>
      <c r="AE23" s="44"/>
      <c r="AF23" s="44"/>
      <c r="AG23" s="45"/>
      <c r="AH23" s="2"/>
      <c r="AI23" s="2"/>
    </row>
    <row r="24" spans="1:40" x14ac:dyDescent="0.25">
      <c r="A24">
        <v>5664</v>
      </c>
      <c r="B24" t="s">
        <v>169</v>
      </c>
      <c r="C24" t="s">
        <v>61</v>
      </c>
      <c r="D24" t="s">
        <v>22</v>
      </c>
      <c r="E24" t="s">
        <v>298</v>
      </c>
      <c r="F24">
        <v>-0.58612005680932799</v>
      </c>
      <c r="G24">
        <v>-0.58629223604879199</v>
      </c>
      <c r="H24">
        <v>4.1960083949380998E-3</v>
      </c>
      <c r="I24">
        <v>-1.0358819332035001</v>
      </c>
      <c r="J24">
        <v>-1.03641888799038</v>
      </c>
      <c r="K24">
        <v>1.72716234015698E-3</v>
      </c>
      <c r="L24">
        <v>-3.9063063189869199E-2</v>
      </c>
      <c r="M24">
        <v>4.17612070181157E-3</v>
      </c>
      <c r="N24">
        <v>-10.775136154418799</v>
      </c>
      <c r="O24">
        <v>4.1532301246534203E-3</v>
      </c>
      <c r="P24">
        <v>-20.911380900914899</v>
      </c>
      <c r="Q24">
        <v>1.6927985299969501E-3</v>
      </c>
      <c r="R24">
        <v>-30.209029467993499</v>
      </c>
      <c r="S24">
        <v>0.14670175351613299</v>
      </c>
      <c r="T24">
        <v>435.683806183846</v>
      </c>
      <c r="U24">
        <v>0.12863689620503299</v>
      </c>
      <c r="V24" s="14">
        <v>45755.74491898148</v>
      </c>
      <c r="W24">
        <v>2.5</v>
      </c>
      <c r="X24">
        <v>7.0143599925875603E-3</v>
      </c>
      <c r="Y24">
        <v>9.1833803635502902E-3</v>
      </c>
      <c r="Z24" s="44">
        <f>((((N24/1000)+1)/(([1]SMOW!$Z$4/1000)+1))-1)*1000</f>
        <v>-0.44349258191644925</v>
      </c>
      <c r="AA24" s="44">
        <f>((((P24/1000)+1)/(([1]SMOW!$AA$4/1000)+1))-1)*1000</f>
        <v>-0.82451749547818309</v>
      </c>
      <c r="AB24" s="44">
        <f>Z24*[1]SMOW!$AN$6</f>
        <v>-0.45724763095316823</v>
      </c>
      <c r="AC24" s="44">
        <f>AA24*[1]SMOW!$AN$12</f>
        <v>-0.84910419757254396</v>
      </c>
      <c r="AD24" s="44">
        <f t="shared" ref="AD24:AE27" si="2">LN((AB24/1000)+1)*1000</f>
        <v>-0.45735220052846515</v>
      </c>
      <c r="AE24" s="44">
        <f t="shared" si="2"/>
        <v>-0.84946489073356513</v>
      </c>
      <c r="AF24" s="44">
        <f>(AD24-[1]SMOW!AN$14*AE24)</f>
        <v>-8.8347382211427239E-3</v>
      </c>
      <c r="AG24" s="45">
        <f t="shared" ref="AG24:AG27" si="3">AF24*1000</f>
        <v>-8.8347382211427234</v>
      </c>
      <c r="AJ24" t="s">
        <v>299</v>
      </c>
    </row>
    <row r="25" spans="1:40" x14ac:dyDescent="0.25">
      <c r="A25">
        <v>5665</v>
      </c>
      <c r="B25" t="s">
        <v>169</v>
      </c>
      <c r="C25" t="s">
        <v>61</v>
      </c>
      <c r="D25" t="s">
        <v>22</v>
      </c>
      <c r="E25" t="s">
        <v>300</v>
      </c>
      <c r="F25">
        <v>-0.49495810703155402</v>
      </c>
      <c r="G25">
        <v>-0.49508100047374998</v>
      </c>
      <c r="H25">
        <v>4.3019685890129103E-3</v>
      </c>
      <c r="I25">
        <v>-0.86843676495476096</v>
      </c>
      <c r="J25">
        <v>-0.86881416692483404</v>
      </c>
      <c r="K25">
        <v>2.1737305267211602E-3</v>
      </c>
      <c r="L25">
        <v>-3.6347120337437998E-2</v>
      </c>
      <c r="M25">
        <v>3.9648815487262996E-3</v>
      </c>
      <c r="N25">
        <v>-10.684903599951999</v>
      </c>
      <c r="O25">
        <v>4.2581100554400699E-3</v>
      </c>
      <c r="P25">
        <v>-20.747267239983099</v>
      </c>
      <c r="Q25">
        <v>2.1304817472525398E-3</v>
      </c>
      <c r="R25">
        <v>-30.209218970963601</v>
      </c>
      <c r="S25">
        <v>0.14553739986006201</v>
      </c>
      <c r="T25">
        <v>506.22261297509698</v>
      </c>
      <c r="U25">
        <v>0.21161186957595299</v>
      </c>
      <c r="V25" s="14">
        <v>45756.450601851851</v>
      </c>
      <c r="W25">
        <v>2.5</v>
      </c>
      <c r="X25">
        <v>5.4831775790351702E-3</v>
      </c>
      <c r="Y25">
        <v>3.7399176445220002E-3</v>
      </c>
      <c r="Z25" s="44">
        <f>((((N25/1000)+1)/(([1]SMOW!$Z$4/1000)+1))-1)*1000</f>
        <v>-0.35231762231457964</v>
      </c>
      <c r="AA25" s="44">
        <f>((((P25/1000)+1)/(([1]SMOW!$AA$4/1000)+1))-1)*1000</f>
        <v>-0.65703689857576908</v>
      </c>
      <c r="AB25" s="44">
        <f>Z25*[1]SMOW!$AN$6</f>
        <v>-0.36324485395055378</v>
      </c>
      <c r="AC25" s="44">
        <f>AA25*[1]SMOW!$AN$12</f>
        <v>-0.67662941247496344</v>
      </c>
      <c r="AD25" s="44">
        <f t="shared" si="2"/>
        <v>-0.36331084334321118</v>
      </c>
      <c r="AE25" s="44">
        <f t="shared" si="2"/>
        <v>-0.67685842946808983</v>
      </c>
      <c r="AF25" s="44">
        <f>(AD25-[1]SMOW!AN$14*AE25)</f>
        <v>-5.9295925840597286E-3</v>
      </c>
      <c r="AG25" s="45">
        <f t="shared" si="3"/>
        <v>-5.9295925840597281</v>
      </c>
    </row>
    <row r="26" spans="1:40" x14ac:dyDescent="0.25">
      <c r="A26">
        <v>5666</v>
      </c>
      <c r="B26" t="s">
        <v>169</v>
      </c>
      <c r="C26" t="s">
        <v>61</v>
      </c>
      <c r="D26" t="s">
        <v>22</v>
      </c>
      <c r="E26" t="s">
        <v>301</v>
      </c>
      <c r="F26">
        <v>-1.0681314718441599</v>
      </c>
      <c r="G26">
        <v>-1.0687025760755799</v>
      </c>
      <c r="H26">
        <v>3.5427717205172302E-3</v>
      </c>
      <c r="I26">
        <v>-1.9594412625814299</v>
      </c>
      <c r="J26">
        <v>-1.96136354034954</v>
      </c>
      <c r="K26">
        <v>1.7702186703596101E-3</v>
      </c>
      <c r="L26">
        <v>-3.31026267710227E-2</v>
      </c>
      <c r="M26">
        <v>3.6749538044082899E-3</v>
      </c>
      <c r="N26">
        <v>-11.252233467132699</v>
      </c>
      <c r="O26">
        <v>3.50665319263284E-3</v>
      </c>
      <c r="P26">
        <v>-21.816564993219099</v>
      </c>
      <c r="Q26">
        <v>1.73499820676221E-3</v>
      </c>
      <c r="R26">
        <v>-31.270657136605301</v>
      </c>
      <c r="S26">
        <v>0.15688497687934699</v>
      </c>
      <c r="T26">
        <v>575.31172437358498</v>
      </c>
      <c r="U26">
        <v>0.23892668035166101</v>
      </c>
      <c r="V26" s="14">
        <v>45756.529907407406</v>
      </c>
      <c r="W26">
        <v>2.5</v>
      </c>
      <c r="X26">
        <v>4.9150755864674801E-2</v>
      </c>
      <c r="Y26">
        <v>4.5055019887632997E-2</v>
      </c>
      <c r="Z26" s="44">
        <f>((((N26/1000)+1)/(([1]SMOW!$Z$4/1000)+1))-1)*1000</f>
        <v>-0.92557278534044496</v>
      </c>
      <c r="AA26" s="44">
        <f>((((P26/1000)+1)/(([1]SMOW!$AA$4/1000)+1))-1)*1000</f>
        <v>-1.7482722348762803</v>
      </c>
      <c r="AB26" s="44">
        <f>Z26*[1]SMOW!$AN$6</f>
        <v>-0.95427968951096132</v>
      </c>
      <c r="AC26" s="44">
        <f>AA26*[1]SMOW!$AN$12</f>
        <v>-1.80040484437757</v>
      </c>
      <c r="AD26" s="44">
        <f t="shared" si="2"/>
        <v>-0.95473530425290443</v>
      </c>
      <c r="AE26" s="44">
        <f t="shared" si="2"/>
        <v>-1.8020275211219721</v>
      </c>
      <c r="AF26" s="44">
        <f>(AD26-[1]SMOW!AN$14*AE26)</f>
        <v>-3.2647731005031044E-3</v>
      </c>
      <c r="AG26" s="45">
        <f t="shared" si="3"/>
        <v>-3.2647731005031044</v>
      </c>
      <c r="AK26">
        <v>32</v>
      </c>
      <c r="AL26">
        <v>0</v>
      </c>
      <c r="AM26">
        <v>0</v>
      </c>
      <c r="AN26">
        <v>0</v>
      </c>
    </row>
    <row r="27" spans="1:40" x14ac:dyDescent="0.25">
      <c r="A27">
        <v>5667</v>
      </c>
      <c r="B27" t="s">
        <v>169</v>
      </c>
      <c r="C27" t="s">
        <v>61</v>
      </c>
      <c r="D27" t="s">
        <v>22</v>
      </c>
      <c r="E27" t="s">
        <v>302</v>
      </c>
      <c r="F27">
        <v>-1.00911275731845</v>
      </c>
      <c r="G27">
        <v>-1.00962252810278</v>
      </c>
      <c r="H27">
        <v>3.7427853621285001E-3</v>
      </c>
      <c r="I27">
        <v>-1.8491340867494399</v>
      </c>
      <c r="J27">
        <v>-1.85084589080926</v>
      </c>
      <c r="K27">
        <v>1.51828534235409E-3</v>
      </c>
      <c r="L27">
        <v>-3.2375897755486001E-2</v>
      </c>
      <c r="M27">
        <v>3.9054023160991699E-3</v>
      </c>
      <c r="N27">
        <v>-11.193816447905</v>
      </c>
      <c r="O27">
        <v>3.70462769685129E-3</v>
      </c>
      <c r="P27">
        <v>-21.708452500979501</v>
      </c>
      <c r="Q27">
        <v>1.4880773717085101E-3</v>
      </c>
      <c r="R27">
        <v>-31.789614515741899</v>
      </c>
      <c r="S27">
        <v>0.144992931109587</v>
      </c>
      <c r="T27">
        <v>476.95951167213099</v>
      </c>
      <c r="U27">
        <v>0.114118687382271</v>
      </c>
      <c r="V27" s="14">
        <v>45756.60659722222</v>
      </c>
      <c r="W27">
        <v>2.5</v>
      </c>
      <c r="X27" s="66">
        <v>5.1659698149318001E-5</v>
      </c>
      <c r="Y27" s="66">
        <v>2.2821480962009999E-5</v>
      </c>
      <c r="Z27" s="44">
        <f>((((N27/1000)+1)/(([1]SMOW!$Z$4/1000)+1))-1)*1000</f>
        <v>-0.8665456481878886</v>
      </c>
      <c r="AA27" s="44">
        <f>((((P27/1000)+1)/(([1]SMOW!$AA$4/1000)+1))-1)*1000</f>
        <v>-1.6379417198533197</v>
      </c>
      <c r="AB27" s="44">
        <f>Z27*[1]SMOW!$AN$6</f>
        <v>-0.89342180884850897</v>
      </c>
      <c r="AC27" s="44">
        <f>AA27*[1]SMOW!$AN$12</f>
        <v>-1.6867843282088923</v>
      </c>
      <c r="AD27" s="44">
        <f t="shared" si="2"/>
        <v>-0.89382114798272361</v>
      </c>
      <c r="AE27" s="44">
        <f t="shared" si="2"/>
        <v>-1.6882085506899487</v>
      </c>
      <c r="AF27" s="44">
        <f>(AD27-[1]SMOW!AN$14*AE27)</f>
        <v>-2.4470332184306498E-3</v>
      </c>
      <c r="AG27" s="45">
        <f t="shared" si="3"/>
        <v>-2.4470332184306498</v>
      </c>
      <c r="AH27" s="2">
        <f>AVERAGE(AG25:AG27)</f>
        <v>-3.8804663009978277</v>
      </c>
      <c r="AI27">
        <f>STDEV(AG25:AG27)</f>
        <v>1.8210885540341732</v>
      </c>
      <c r="AK27">
        <v>32</v>
      </c>
      <c r="AL27">
        <v>0</v>
      </c>
      <c r="AM27">
        <v>0</v>
      </c>
      <c r="AN27">
        <v>0</v>
      </c>
    </row>
    <row r="28" spans="1:40" x14ac:dyDescent="0.25">
      <c r="Y28" s="18" t="s">
        <v>35</v>
      </c>
      <c r="Z28" s="16">
        <f t="shared" ref="Z28:AG28" si="4">AVERAGE(Z19:Z27)</f>
        <v>-0.35969073107917915</v>
      </c>
      <c r="AA28" s="16">
        <f t="shared" si="4"/>
        <v>-0.67878080491852455</v>
      </c>
      <c r="AB28" s="16">
        <f t="shared" si="4"/>
        <v>-0.37084664178836774</v>
      </c>
      <c r="AC28" s="16">
        <f t="shared" si="4"/>
        <v>-0.69902171130247381</v>
      </c>
      <c r="AD28" s="16">
        <f t="shared" si="4"/>
        <v>-0.37097684245870277</v>
      </c>
      <c r="AE28" s="16">
        <f t="shared" si="4"/>
        <v>-0.69948371022908673</v>
      </c>
      <c r="AF28" s="16">
        <f t="shared" si="4"/>
        <v>-1.6494434577449459E-3</v>
      </c>
      <c r="AG28" s="16">
        <f t="shared" si="4"/>
        <v>-1.6494434577449457</v>
      </c>
      <c r="AH28" s="18" t="s">
        <v>35</v>
      </c>
      <c r="AI28" t="s">
        <v>75</v>
      </c>
    </row>
    <row r="29" spans="1:40" s="17" customFormat="1" x14ac:dyDescent="0.25">
      <c r="A29"/>
      <c r="B29" s="20"/>
      <c r="C29"/>
      <c r="D29"/>
      <c r="E29"/>
      <c r="F29" s="16"/>
      <c r="G29" s="16"/>
      <c r="H29" s="16"/>
      <c r="I29" s="16"/>
      <c r="J29" s="16"/>
      <c r="K29" s="16"/>
      <c r="L29"/>
      <c r="M29"/>
      <c r="N29"/>
      <c r="O29"/>
      <c r="P29"/>
      <c r="Q29"/>
      <c r="R29"/>
      <c r="S29"/>
      <c r="T29"/>
      <c r="U29"/>
      <c r="V29" s="14"/>
      <c r="W29"/>
      <c r="X29" s="15"/>
      <c r="Y29" s="15"/>
      <c r="Z29" s="15"/>
      <c r="AA29" s="15"/>
      <c r="AB29" s="15"/>
      <c r="AC29" s="15"/>
      <c r="AD29"/>
      <c r="AE29"/>
      <c r="AF29" s="15"/>
      <c r="AG29" s="2">
        <f>STDEV(AG19:AG27)</f>
        <v>6.1030044139744453</v>
      </c>
      <c r="AH29" s="18" t="s">
        <v>73</v>
      </c>
      <c r="AJ29"/>
      <c r="AK29"/>
    </row>
    <row r="30" spans="1:40" s="17" customFormat="1" x14ac:dyDescent="0.25">
      <c r="B30" s="20"/>
      <c r="C30"/>
      <c r="D30"/>
      <c r="E30"/>
      <c r="F30" s="16"/>
      <c r="G30" s="16"/>
      <c r="H30" s="16"/>
      <c r="I30" s="16"/>
      <c r="J30" s="16"/>
      <c r="K30" s="16"/>
      <c r="L30"/>
      <c r="M30"/>
      <c r="N30"/>
      <c r="O30"/>
      <c r="P30"/>
      <c r="Q30"/>
      <c r="R30"/>
      <c r="S30"/>
      <c r="T30"/>
      <c r="U30"/>
      <c r="V30" s="14"/>
      <c r="W30"/>
      <c r="X30" s="15"/>
      <c r="Y30" s="15"/>
      <c r="Z30" s="15"/>
      <c r="AA30" s="15"/>
      <c r="AB30" s="15"/>
      <c r="AC30" s="15"/>
      <c r="AD30"/>
      <c r="AE30"/>
      <c r="AF30"/>
      <c r="AG30" s="3"/>
      <c r="AH30" s="18"/>
      <c r="AI30"/>
      <c r="AJ30"/>
      <c r="AK30"/>
    </row>
    <row r="31" spans="1:40" x14ac:dyDescent="0.25">
      <c r="A31" s="17" t="s">
        <v>81</v>
      </c>
      <c r="B31" s="27"/>
      <c r="C31" s="17"/>
      <c r="D31" s="17"/>
      <c r="E31" s="17"/>
      <c r="F31" s="34"/>
      <c r="G31" s="34"/>
      <c r="H31" s="34"/>
      <c r="I31" s="36"/>
      <c r="J31" s="36"/>
      <c r="K31" s="36"/>
      <c r="L31" s="34"/>
      <c r="M31" s="34"/>
      <c r="N31" s="34"/>
      <c r="O31" s="34"/>
      <c r="P31" s="17"/>
      <c r="Q31" s="17"/>
      <c r="R31" s="17"/>
      <c r="S31" s="17"/>
      <c r="T31" s="17"/>
      <c r="U31" s="17"/>
      <c r="V31" s="12"/>
      <c r="W31" s="17"/>
      <c r="X31" s="34"/>
      <c r="Y31" s="34"/>
      <c r="Z31" s="36"/>
      <c r="AA31" s="44"/>
      <c r="AB31" s="36"/>
      <c r="AC31" s="36"/>
      <c r="AD31" s="36"/>
      <c r="AE31" s="36"/>
      <c r="AF31" s="34"/>
      <c r="AG31" s="35"/>
      <c r="AH31" s="17"/>
      <c r="AI31" s="17"/>
      <c r="AJ31" s="17"/>
    </row>
    <row r="32" spans="1:40" x14ac:dyDescent="0.25">
      <c r="V32" s="14"/>
      <c r="X32" s="66"/>
      <c r="Z32" s="44"/>
      <c r="AA32" s="44"/>
      <c r="AB32" s="44"/>
      <c r="AC32" s="44"/>
      <c r="AD32" s="44"/>
      <c r="AE32" s="44"/>
      <c r="AF32" s="44"/>
      <c r="AG32" s="45"/>
    </row>
    <row r="33" spans="2:35" x14ac:dyDescent="0.25">
      <c r="V33" s="14"/>
      <c r="Z33" s="44"/>
      <c r="AB33" s="44"/>
      <c r="AC33" s="44"/>
      <c r="AD33" s="44"/>
      <c r="AE33" s="44"/>
      <c r="AF33" s="44"/>
      <c r="AG33" s="45"/>
    </row>
    <row r="34" spans="2:35" x14ac:dyDescent="0.25">
      <c r="V34" s="14"/>
      <c r="Z34" s="44"/>
      <c r="AA34" s="44"/>
      <c r="AB34" s="44"/>
      <c r="AC34" s="44"/>
      <c r="AD34" s="44"/>
      <c r="AE34" s="44"/>
      <c r="AF34" s="44"/>
      <c r="AG34" s="45"/>
      <c r="AH34" s="2"/>
    </row>
    <row r="36" spans="2:35" x14ac:dyDescent="0.25">
      <c r="B36" s="20"/>
      <c r="C36" s="42"/>
      <c r="D36" s="42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4"/>
      <c r="X36" s="15"/>
      <c r="Y36" s="15"/>
      <c r="Z36" s="16"/>
      <c r="AA36" s="16"/>
      <c r="AB36" s="16"/>
      <c r="AC36" s="16"/>
      <c r="AD36" s="16"/>
      <c r="AE36" s="16"/>
      <c r="AF36" s="15"/>
      <c r="AG36" s="2"/>
    </row>
    <row r="39" spans="2:35" x14ac:dyDescent="0.25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  <c r="AH39" s="2"/>
      <c r="AI39" s="2"/>
    </row>
    <row r="40" spans="2:35" x14ac:dyDescent="0.25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2:35" x14ac:dyDescent="0.25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2:35" x14ac:dyDescent="0.25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W42" s="19"/>
      <c r="X42" s="15"/>
      <c r="Y42" s="15"/>
      <c r="Z42" s="16"/>
      <c r="AA42" s="16"/>
      <c r="AB42" s="16"/>
      <c r="AC42" s="16"/>
      <c r="AD42" s="16"/>
      <c r="AE42" s="16"/>
      <c r="AF42" s="15"/>
      <c r="AG42" s="2"/>
      <c r="AH42" s="2"/>
      <c r="AI42" s="2"/>
    </row>
    <row r="43" spans="2:35" x14ac:dyDescent="0.25">
      <c r="B43" s="20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W43" s="19"/>
      <c r="X43" s="15"/>
      <c r="Y43" s="15"/>
      <c r="Z43" s="16"/>
      <c r="AA43" s="16"/>
      <c r="AB43" s="16"/>
      <c r="AC43" s="16"/>
      <c r="AD43" s="16"/>
      <c r="AE43" s="16"/>
      <c r="AF43" s="15"/>
      <c r="AG43" s="2"/>
    </row>
  </sheetData>
  <mergeCells count="2">
    <mergeCell ref="Z1:AA1"/>
    <mergeCell ref="AB1:AC1"/>
  </mergeCells>
  <dataValidations count="3">
    <dataValidation type="list" allowBlank="1" showInputMessage="1" showErrorMessage="1" sqref="F16 D31:D34 F42:F43 D7:D16 H16 D39:D43 D36 D18:D27">
      <formula1>INDIRECT(C7)</formula1>
    </dataValidation>
    <dataValidation type="list" allowBlank="1" showInputMessage="1" showErrorMessage="1" sqref="C31:C34 C7:C16 E42:E43 E16 C39:C43 C36 C18:C27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topLeftCell="V17" workbookViewId="0">
      <selection activeCell="AN52" sqref="AN52"/>
    </sheetView>
  </sheetViews>
  <sheetFormatPr defaultColWidth="8.85546875" defaultRowHeight="15" x14ac:dyDescent="0.25"/>
  <cols>
    <col min="5" max="5" width="38.8554687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36" x14ac:dyDescent="0.25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36" x14ac:dyDescent="0.25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36" x14ac:dyDescent="0.25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36" x14ac:dyDescent="0.25">
      <c r="V4" s="14"/>
      <c r="Z4" s="75"/>
      <c r="AA4" s="75"/>
      <c r="AB4" s="75"/>
      <c r="AC4" s="75"/>
      <c r="AD4" s="75"/>
      <c r="AE4" s="75"/>
      <c r="AF4" s="44"/>
      <c r="AG4" s="45"/>
    </row>
    <row r="5" spans="1:36" x14ac:dyDescent="0.25">
      <c r="V5" s="14"/>
      <c r="Y5" s="66"/>
      <c r="Z5" s="75"/>
      <c r="AA5" s="75"/>
      <c r="AB5" s="75"/>
      <c r="AC5" s="75"/>
      <c r="AD5" s="75"/>
      <c r="AE5" s="75"/>
      <c r="AF5" s="44"/>
      <c r="AG5" s="45"/>
    </row>
    <row r="6" spans="1:36" x14ac:dyDescent="0.25">
      <c r="V6" s="14"/>
      <c r="Z6" s="75"/>
      <c r="AA6" s="75"/>
      <c r="AB6" s="75"/>
      <c r="AC6" s="75"/>
      <c r="AD6" s="75"/>
      <c r="AE6" s="75"/>
      <c r="AF6" s="44"/>
      <c r="AG6" s="45"/>
    </row>
    <row r="7" spans="1:36" x14ac:dyDescent="0.25">
      <c r="V7" s="14"/>
      <c r="X7" s="66"/>
      <c r="Z7" s="75"/>
      <c r="AA7" s="75"/>
      <c r="AB7" s="75"/>
      <c r="AC7" s="75"/>
      <c r="AD7" s="75"/>
      <c r="AE7" s="75"/>
      <c r="AF7" s="44"/>
      <c r="AG7" s="45"/>
    </row>
    <row r="8" spans="1:36" x14ac:dyDescent="0.25">
      <c r="V8" s="14"/>
      <c r="X8" s="66"/>
      <c r="Z8" s="75"/>
      <c r="AA8" s="75"/>
      <c r="AB8" s="75"/>
      <c r="AC8" s="75"/>
      <c r="AD8" s="75"/>
      <c r="AE8" s="75"/>
      <c r="AF8" s="44"/>
      <c r="AG8" s="45"/>
    </row>
    <row r="9" spans="1:36" x14ac:dyDescent="0.25">
      <c r="A9">
        <v>5404</v>
      </c>
      <c r="B9" t="s">
        <v>159</v>
      </c>
      <c r="C9" t="s">
        <v>61</v>
      </c>
      <c r="D9" t="s">
        <v>24</v>
      </c>
      <c r="E9" t="s">
        <v>161</v>
      </c>
      <c r="F9">
        <v>-28.956671769298801</v>
      </c>
      <c r="G9">
        <v>-29.384189943265699</v>
      </c>
      <c r="H9">
        <v>5.0797782379262899E-3</v>
      </c>
      <c r="I9">
        <v>-54.119974050654903</v>
      </c>
      <c r="J9">
        <v>-55.639540504366501</v>
      </c>
      <c r="K9">
        <v>1.7632693928818399E-3</v>
      </c>
      <c r="L9">
        <v>-6.5125569601272902E-3</v>
      </c>
      <c r="M9">
        <v>5.0687291901105897E-3</v>
      </c>
      <c r="N9">
        <v>-38.856450330890603</v>
      </c>
      <c r="O9">
        <v>5.0279899415272703E-3</v>
      </c>
      <c r="P9">
        <v>-72.939306136092199</v>
      </c>
      <c r="Q9">
        <v>1.72818719286705E-3</v>
      </c>
      <c r="R9">
        <v>-101.00199200601899</v>
      </c>
      <c r="S9">
        <v>0.133296010994882</v>
      </c>
      <c r="T9">
        <v>31.8342212503346</v>
      </c>
      <c r="U9">
        <v>6.9652507525628599E-2</v>
      </c>
      <c r="V9" s="14">
        <v>45540.777361111112</v>
      </c>
      <c r="W9">
        <v>2.5</v>
      </c>
      <c r="X9">
        <v>2.1970850176024001E-2</v>
      </c>
      <c r="Y9">
        <v>2.4852366937452498E-2</v>
      </c>
      <c r="Z9" s="44">
        <f>((((N9/1000)+1)/((SMOW!$Z$4/1000)+1))-1)*1000</f>
        <v>-28.642373292512289</v>
      </c>
      <c r="AA9" s="44">
        <f>((((P9/1000)+1)/((SMOW!$AA$4/1000)+1))-1)*1000</f>
        <v>-53.597428403640571</v>
      </c>
      <c r="AB9" s="44">
        <f>Z9*SMOW!$AN$6</f>
        <v>-29.902101900982039</v>
      </c>
      <c r="AC9" s="44">
        <f>AA9*SMOW!$AN$12</f>
        <v>-55.93484257132274</v>
      </c>
      <c r="AD9" s="44">
        <f t="shared" ref="AD9:AE25" si="0">LN((AB9/1000)+1)*1000</f>
        <v>-30.35828670210584</v>
      </c>
      <c r="AE9" s="44">
        <f t="shared" si="0"/>
        <v>-57.560092518723344</v>
      </c>
      <c r="AF9" s="44">
        <f>(AD9-SMOW!AN$14*AE9)</f>
        <v>3.3442147780085918E-2</v>
      </c>
      <c r="AG9" s="45">
        <f t="shared" ref="AG9:AG26" si="1">AF9*1000</f>
        <v>33.442147780085918</v>
      </c>
    </row>
    <row r="10" spans="1:36" x14ac:dyDescent="0.25">
      <c r="A10">
        <v>5405</v>
      </c>
      <c r="B10" t="s">
        <v>159</v>
      </c>
      <c r="C10" t="s">
        <v>61</v>
      </c>
      <c r="D10" t="s">
        <v>24</v>
      </c>
      <c r="E10" t="s">
        <v>162</v>
      </c>
      <c r="F10">
        <v>-29.020213745765599</v>
      </c>
      <c r="G10">
        <v>-29.449628971526799</v>
      </c>
      <c r="H10">
        <v>5.4402899840381999E-3</v>
      </c>
      <c r="I10">
        <v>-54.245891935035203</v>
      </c>
      <c r="J10">
        <v>-55.772673025292399</v>
      </c>
      <c r="K10">
        <v>7.5965996897927003E-3</v>
      </c>
      <c r="L10">
        <v>-1.6576141724125499E-3</v>
      </c>
      <c r="M10">
        <v>3.8304052027750002E-3</v>
      </c>
      <c r="N10">
        <v>-38.919344497441898</v>
      </c>
      <c r="O10">
        <v>5.3848262734213304E-3</v>
      </c>
      <c r="P10">
        <v>-73.062718744521405</v>
      </c>
      <c r="Q10">
        <v>7.4454569144314703E-3</v>
      </c>
      <c r="R10">
        <v>-95.238939559689001</v>
      </c>
      <c r="S10">
        <v>0.18004837709177501</v>
      </c>
      <c r="T10">
        <v>58.660888346338801</v>
      </c>
      <c r="U10">
        <v>8.8032434984430405E-2</v>
      </c>
      <c r="V10" s="14">
        <v>45541.533425925925</v>
      </c>
      <c r="W10">
        <v>2.5</v>
      </c>
      <c r="X10">
        <v>0.45289752434500002</v>
      </c>
      <c r="Y10">
        <v>0.46674320531239599</v>
      </c>
      <c r="Z10" s="44">
        <f>((((N10/1000)+1)/((SMOW!$Z$4/1000)+1))-1)*1000</f>
        <v>-28.705935835668384</v>
      </c>
      <c r="AA10" s="44">
        <f>((((P10/1000)+1)/((SMOW!$AA$4/1000)+1))-1)*1000</f>
        <v>-53.723415850587486</v>
      </c>
      <c r="AB10" s="44">
        <f>Z10*SMOW!$AN$6</f>
        <v>-29.968460006964687</v>
      </c>
      <c r="AC10" s="44">
        <f>AA10*SMOW!$AN$12</f>
        <v>-56.066324402090203</v>
      </c>
      <c r="AD10" s="44">
        <f t="shared" si="0"/>
        <v>-30.426692556587167</v>
      </c>
      <c r="AE10" s="44">
        <f t="shared" si="0"/>
        <v>-57.699374205427858</v>
      </c>
      <c r="AF10" s="44">
        <f>(AD10-SMOW!AN$14*AE10)</f>
        <v>3.8577023878744399E-2</v>
      </c>
      <c r="AG10" s="45">
        <f t="shared" si="1"/>
        <v>38.577023878744399</v>
      </c>
    </row>
    <row r="11" spans="1:36" x14ac:dyDescent="0.25">
      <c r="A11">
        <v>5406</v>
      </c>
      <c r="B11" t="s">
        <v>159</v>
      </c>
      <c r="C11" t="s">
        <v>61</v>
      </c>
      <c r="D11" t="s">
        <v>24</v>
      </c>
      <c r="E11" t="s">
        <v>163</v>
      </c>
      <c r="F11">
        <v>-29.062924824965499</v>
      </c>
      <c r="G11">
        <v>-29.493617145756499</v>
      </c>
      <c r="H11">
        <v>3.1854388728193802E-3</v>
      </c>
      <c r="I11">
        <v>-54.3260894235504</v>
      </c>
      <c r="J11">
        <v>-55.857472804068799</v>
      </c>
      <c r="K11">
        <v>1.3940633783124799E-3</v>
      </c>
      <c r="L11">
        <v>-8.7150520821648297E-4</v>
      </c>
      <c r="M11">
        <v>3.3035251813039201E-3</v>
      </c>
      <c r="N11">
        <v>-38.961620137548699</v>
      </c>
      <c r="O11">
        <v>3.15296335031227E-3</v>
      </c>
      <c r="P11">
        <v>-73.1413206150646</v>
      </c>
      <c r="Q11">
        <v>1.36632694140266E-3</v>
      </c>
      <c r="R11">
        <v>-97.476648940960601</v>
      </c>
      <c r="S11">
        <v>0.16059664455947201</v>
      </c>
      <c r="T11">
        <v>53.1604882526917</v>
      </c>
      <c r="U11">
        <v>6.4786519537559095E-2</v>
      </c>
      <c r="V11" s="14">
        <v>45541.618530092594</v>
      </c>
      <c r="W11">
        <v>2.5</v>
      </c>
      <c r="X11">
        <v>3.9783048852879397E-4</v>
      </c>
      <c r="Y11">
        <v>8.0185524521281097E-4</v>
      </c>
      <c r="Z11" s="44">
        <f>((((N11/1000)+1)/((SMOW!$Z$4/1000)+1))-1)*1000</f>
        <v>-28.748660739202016</v>
      </c>
      <c r="AA11" s="44">
        <f>((((P11/1000)+1)/((SMOW!$AA$4/1000)+1))-1)*1000</f>
        <v>-53.803657643715752</v>
      </c>
      <c r="AB11" s="44">
        <f>Z11*SMOW!$AN$6</f>
        <v>-30.013064006993773</v>
      </c>
      <c r="AC11" s="44">
        <f>AA11*SMOW!$AN$12</f>
        <v>-56.150065585201993</v>
      </c>
      <c r="AD11" s="44">
        <f t="shared" si="0"/>
        <v>-30.472675623850712</v>
      </c>
      <c r="AE11" s="44">
        <f t="shared" si="0"/>
        <v>-57.788093254287574</v>
      </c>
      <c r="AF11" s="44">
        <f>(AD11-SMOW!AN$14*AE11)</f>
        <v>3.9437614413127875E-2</v>
      </c>
      <c r="AG11" s="45">
        <f t="shared" si="1"/>
        <v>39.437614413127875</v>
      </c>
    </row>
    <row r="12" spans="1:36" x14ac:dyDescent="0.25">
      <c r="A12">
        <v>5407</v>
      </c>
      <c r="B12" t="s">
        <v>159</v>
      </c>
      <c r="C12" t="s">
        <v>61</v>
      </c>
      <c r="D12" t="s">
        <v>24</v>
      </c>
      <c r="E12" t="s">
        <v>164</v>
      </c>
      <c r="F12">
        <v>-28.968749980995199</v>
      </c>
      <c r="G12">
        <v>-29.396628349150099</v>
      </c>
      <c r="H12">
        <v>4.79858519545382E-3</v>
      </c>
      <c r="I12">
        <v>-54.154378220518097</v>
      </c>
      <c r="J12">
        <v>-55.675913803392099</v>
      </c>
      <c r="K12">
        <v>1.48652421143886E-3</v>
      </c>
      <c r="L12">
        <v>2.5413904093634097E-4</v>
      </c>
      <c r="M12">
        <v>4.84089209565613E-3</v>
      </c>
      <c r="N12">
        <v>-38.868405405320402</v>
      </c>
      <c r="O12">
        <v>4.7496636597581E-3</v>
      </c>
      <c r="P12">
        <v>-72.973025796842194</v>
      </c>
      <c r="Q12">
        <v>1.45694816371693E-3</v>
      </c>
      <c r="R12">
        <v>-99.244095259211605</v>
      </c>
      <c r="S12">
        <v>0.158583025263553</v>
      </c>
      <c r="T12">
        <v>42.3385621410591</v>
      </c>
      <c r="U12">
        <v>6.31060399064029E-2</v>
      </c>
      <c r="V12" s="14">
        <v>45541.695289351854</v>
      </c>
      <c r="W12">
        <v>2.5</v>
      </c>
      <c r="X12">
        <v>4.2231529154865798E-3</v>
      </c>
      <c r="Y12">
        <v>2.8966171607211501E-3</v>
      </c>
      <c r="Z12" s="44">
        <f>((((N12/1000)+1)/((SMOW!$Z$4/1000)+1))-1)*1000</f>
        <v>-28.654455413574475</v>
      </c>
      <c r="AA12" s="44">
        <f>((((P12/1000)+1)/((SMOW!$AA$4/1000)+1))-1)*1000</f>
        <v>-53.631851579877377</v>
      </c>
      <c r="AB12" s="44">
        <f>Z12*SMOW!$AN$6</f>
        <v>-29.914715409349235</v>
      </c>
      <c r="AC12" s="44">
        <f>AA12*SMOW!$AN$12</f>
        <v>-55.97076696174517</v>
      </c>
      <c r="AD12" s="44">
        <f t="shared" si="0"/>
        <v>-30.371289091240882</v>
      </c>
      <c r="AE12" s="44">
        <f t="shared" si="0"/>
        <v>-57.598146114569133</v>
      </c>
      <c r="AF12" s="44">
        <f>(AD12-SMOW!AN$14*AE12)</f>
        <v>4.0532057251621012E-2</v>
      </c>
      <c r="AG12" s="45">
        <f t="shared" si="1"/>
        <v>40.532057251621012</v>
      </c>
      <c r="AH12" s="2">
        <f>AVERAGE(AG9:AG12)</f>
        <v>37.997210830894801</v>
      </c>
      <c r="AI12">
        <f>STDEV(AG9:AG12)</f>
        <v>3.1403286146346385</v>
      </c>
    </row>
    <row r="13" spans="1:36" x14ac:dyDescent="0.25">
      <c r="V13" s="14"/>
      <c r="Z13" s="44"/>
      <c r="AA13" s="44"/>
      <c r="AB13" s="44"/>
      <c r="AC13" s="44"/>
      <c r="AD13" s="44"/>
      <c r="AE13" s="44"/>
      <c r="AF13" s="44"/>
      <c r="AG13" s="45"/>
      <c r="AH13" s="2"/>
    </row>
    <row r="14" spans="1:36" x14ac:dyDescent="0.25">
      <c r="A14">
        <v>5410</v>
      </c>
      <c r="B14" t="s">
        <v>159</v>
      </c>
      <c r="C14" t="s">
        <v>61</v>
      </c>
      <c r="D14" t="s">
        <v>24</v>
      </c>
      <c r="E14" t="s">
        <v>165</v>
      </c>
      <c r="F14">
        <v>-29.265633146275999</v>
      </c>
      <c r="G14">
        <v>-29.7024155129562</v>
      </c>
      <c r="H14">
        <v>6.3731345984765E-3</v>
      </c>
      <c r="I14">
        <v>-54.718814842971</v>
      </c>
      <c r="J14">
        <v>-56.272846496021401</v>
      </c>
      <c r="K14">
        <v>7.4461662277232402E-3</v>
      </c>
      <c r="L14">
        <v>9.64743694312503E-3</v>
      </c>
      <c r="M14">
        <v>4.3785068105189201E-3</v>
      </c>
      <c r="N14">
        <v>-39.162261849228898</v>
      </c>
      <c r="O14">
        <v>6.3081605448663397E-3</v>
      </c>
      <c r="P14">
        <v>-73.526232326738196</v>
      </c>
      <c r="Q14">
        <v>7.29801649291641E-3</v>
      </c>
      <c r="R14">
        <v>-85.1580506258247</v>
      </c>
      <c r="S14">
        <v>0.33690022364014699</v>
      </c>
      <c r="T14">
        <v>62.445365477234397</v>
      </c>
      <c r="U14">
        <v>0.27799437742779598</v>
      </c>
      <c r="V14" s="14">
        <v>45567.459201388891</v>
      </c>
      <c r="W14">
        <v>2.5</v>
      </c>
      <c r="X14">
        <v>1.39407101330557E-3</v>
      </c>
      <c r="Y14">
        <v>2.1180940359100499E-4</v>
      </c>
      <c r="Z14" s="44">
        <f>((((N14/1000)+1)/((SMOW!$Z$4/1000)+1))-1)*1000</f>
        <v>-28.951434671299236</v>
      </c>
      <c r="AA14" s="44">
        <f>((((P14/1000)+1)/((SMOW!$AA$4/1000)+1))-1)*1000</f>
        <v>-54.19660002189719</v>
      </c>
      <c r="AB14" s="44">
        <f>Z14*SMOW!$AN$6</f>
        <v>-30.224756198786377</v>
      </c>
      <c r="AC14" s="44">
        <f>AA14*SMOW!$AN$12</f>
        <v>-56.560144402746282</v>
      </c>
      <c r="AD14" s="44">
        <f t="shared" si="0"/>
        <v>-30.690941754449774</v>
      </c>
      <c r="AE14" s="44">
        <f t="shared" si="0"/>
        <v>-58.222662260243254</v>
      </c>
      <c r="AF14" s="44">
        <f>(AD14-SMOW!AN$14*AE14)</f>
        <v>5.0623918958663694E-2</v>
      </c>
      <c r="AG14" s="45">
        <f t="shared" si="1"/>
        <v>50.623918958663694</v>
      </c>
    </row>
    <row r="15" spans="1:36" x14ac:dyDescent="0.25">
      <c r="A15">
        <v>5411</v>
      </c>
      <c r="B15" t="s">
        <v>159</v>
      </c>
      <c r="C15" t="s">
        <v>61</v>
      </c>
      <c r="D15" t="s">
        <v>24</v>
      </c>
      <c r="E15" t="s">
        <v>166</v>
      </c>
      <c r="F15">
        <v>-29.186639743436299</v>
      </c>
      <c r="G15">
        <v>-29.621043335976999</v>
      </c>
      <c r="H15">
        <v>3.2739399973916099E-3</v>
      </c>
      <c r="I15">
        <v>-54.571638590716702</v>
      </c>
      <c r="J15">
        <v>-56.117161850034897</v>
      </c>
      <c r="K15">
        <v>2.6415371711318099E-3</v>
      </c>
      <c r="L15">
        <v>8.8181208414370698E-3</v>
      </c>
      <c r="M15">
        <v>3.3868502837543098E-3</v>
      </c>
      <c r="N15">
        <v>-39.0840737834666</v>
      </c>
      <c r="O15">
        <v>3.2405622066627501E-3</v>
      </c>
      <c r="P15">
        <v>-73.381984309239201</v>
      </c>
      <c r="Q15">
        <v>2.5889808596791602E-3</v>
      </c>
      <c r="R15">
        <v>-89.827267909153406</v>
      </c>
      <c r="S15">
        <v>0.163386262406883</v>
      </c>
      <c r="T15">
        <v>53.278857913502598</v>
      </c>
      <c r="U15">
        <v>9.3028505470176395E-2</v>
      </c>
      <c r="V15" s="14">
        <v>45567.555995370371</v>
      </c>
      <c r="W15">
        <v>2.5</v>
      </c>
      <c r="X15">
        <v>1.40707186512281E-2</v>
      </c>
      <c r="Y15">
        <v>1.5105439291947799E-2</v>
      </c>
      <c r="Z15" s="44">
        <f>((((N15/1000)+1)/((SMOW!$Z$4/1000)+1))-1)*1000</f>
        <v>-28.872415700593066</v>
      </c>
      <c r="AA15" s="44">
        <f>((((P15/1000)+1)/((SMOW!$AA$4/1000)+1))-1)*1000</f>
        <v>-54.049342463020736</v>
      </c>
      <c r="AB15" s="44">
        <f>Z15*SMOW!$AN$6</f>
        <v>-30.14226187158674</v>
      </c>
      <c r="AC15" s="44">
        <f>AA15*SMOW!$AN$12</f>
        <v>-56.406464858437545</v>
      </c>
      <c r="AD15" s="44">
        <f t="shared" si="0"/>
        <v>-30.605879963876056</v>
      </c>
      <c r="AE15" s="44">
        <f t="shared" si="0"/>
        <v>-58.059782742156656</v>
      </c>
      <c r="AF15" s="44">
        <f>(AD15-SMOW!AN$14*AE15)</f>
        <v>4.9685323982661345E-2</v>
      </c>
      <c r="AG15" s="45">
        <f t="shared" si="1"/>
        <v>49.685323982661345</v>
      </c>
    </row>
    <row r="16" spans="1:36" x14ac:dyDescent="0.25">
      <c r="A16">
        <v>5412</v>
      </c>
      <c r="B16" t="s">
        <v>159</v>
      </c>
      <c r="C16" t="s">
        <v>61</v>
      </c>
      <c r="D16" t="s">
        <v>24</v>
      </c>
      <c r="E16" t="s">
        <v>167</v>
      </c>
      <c r="F16">
        <v>-29.262191485647499</v>
      </c>
      <c r="G16">
        <v>-29.6988695675728</v>
      </c>
      <c r="H16">
        <v>3.7233632397417199E-3</v>
      </c>
      <c r="I16">
        <v>-54.699546743916798</v>
      </c>
      <c r="J16">
        <v>-56.252462125873599</v>
      </c>
      <c r="K16">
        <v>1.6416356708271399E-3</v>
      </c>
      <c r="L16">
        <v>2.43043488849439E-3</v>
      </c>
      <c r="M16">
        <v>3.8253942213815001E-3</v>
      </c>
      <c r="N16">
        <v>-39.158855276301601</v>
      </c>
      <c r="O16">
        <v>3.6854035828385E-3</v>
      </c>
      <c r="P16">
        <v>-73.507347587882705</v>
      </c>
      <c r="Q16">
        <v>1.6089735086022401E-3</v>
      </c>
      <c r="R16">
        <v>-93.847163430597007</v>
      </c>
      <c r="S16">
        <v>0.17230497342913501</v>
      </c>
      <c r="T16">
        <v>56.679559821256802</v>
      </c>
      <c r="U16">
        <v>7.2520791301752596E-2</v>
      </c>
      <c r="V16" s="14">
        <v>45567.633090277777</v>
      </c>
      <c r="W16">
        <v>2.5</v>
      </c>
      <c r="X16" s="66">
        <v>6.6395062936994406E-5</v>
      </c>
      <c r="Y16">
        <v>5.7012673932538499E-4</v>
      </c>
      <c r="Z16" s="44">
        <f>((((N16/1000)+1)/((SMOW!$Z$4/1000)+1))-1)*1000</f>
        <v>-28.947991896705382</v>
      </c>
      <c r="AA16" s="44">
        <f>((((P16/1000)+1)/((SMOW!$AA$4/1000)+1))-1)*1000</f>
        <v>-54.177321278299218</v>
      </c>
      <c r="AB16" s="44">
        <f>Z16*SMOW!$AN$6</f>
        <v>-30.221162006514803</v>
      </c>
      <c r="AC16" s="44">
        <f>AA16*SMOW!$AN$12</f>
        <v>-56.540024902235842</v>
      </c>
      <c r="AD16" s="44">
        <f t="shared" si="0"/>
        <v>-30.687235549703722</v>
      </c>
      <c r="AE16" s="44">
        <f t="shared" si="0"/>
        <v>-58.201336803338904</v>
      </c>
      <c r="AF16" s="44">
        <f>(AD16-SMOW!AN$14*AE16)</f>
        <v>4.3070282459222398E-2</v>
      </c>
      <c r="AG16" s="45">
        <f t="shared" si="1"/>
        <v>43.070282459222398</v>
      </c>
      <c r="AH16" s="2">
        <f>AVERAGE(AG14:AG16)</f>
        <v>47.79317513351581</v>
      </c>
      <c r="AI16">
        <f>STDEV(AG14:AG16)</f>
        <v>4.1169802697990932</v>
      </c>
    </row>
    <row r="17" spans="1:40" x14ac:dyDescent="0.25">
      <c r="V17" s="14"/>
      <c r="X17" s="66"/>
      <c r="Z17" s="44"/>
      <c r="AA17" s="44"/>
      <c r="AB17" s="44"/>
      <c r="AC17" s="44"/>
      <c r="AD17" s="44"/>
      <c r="AE17" s="44"/>
      <c r="AF17" s="44"/>
      <c r="AG17" s="45"/>
      <c r="AH17" s="2"/>
    </row>
    <row r="18" spans="1:40" x14ac:dyDescent="0.25">
      <c r="A18">
        <v>5518</v>
      </c>
      <c r="B18" t="s">
        <v>159</v>
      </c>
      <c r="C18" t="s">
        <v>61</v>
      </c>
      <c r="D18" t="s">
        <v>24</v>
      </c>
      <c r="E18" t="s">
        <v>171</v>
      </c>
      <c r="F18">
        <v>-28.218470317533001</v>
      </c>
      <c r="G18">
        <v>-28.6242640963418</v>
      </c>
      <c r="H18">
        <v>5.4366942646449801E-3</v>
      </c>
      <c r="I18">
        <v>-52.7046815030643</v>
      </c>
      <c r="J18">
        <v>-54.1443882488512</v>
      </c>
      <c r="K18">
        <v>2.9764068311572099E-3</v>
      </c>
      <c r="L18">
        <v>-3.60271009483248E-2</v>
      </c>
      <c r="M18">
        <v>5.5373301966616896E-3</v>
      </c>
      <c r="N18">
        <v>-38.125774836714797</v>
      </c>
      <c r="O18">
        <v>5.3812672123557097E-3</v>
      </c>
      <c r="P18">
        <v>-71.552172403277694</v>
      </c>
      <c r="Q18">
        <v>2.9171879164543199E-3</v>
      </c>
      <c r="R18">
        <v>-103.11175333801999</v>
      </c>
      <c r="S18">
        <v>0.15684060809669301</v>
      </c>
      <c r="T18">
        <v>-40.9355227592891</v>
      </c>
      <c r="U18">
        <v>6.124217522283E-2</v>
      </c>
      <c r="V18" s="14">
        <v>45607.753634259258</v>
      </c>
      <c r="W18">
        <v>2.5</v>
      </c>
      <c r="X18">
        <v>4.7175508398353298E-3</v>
      </c>
      <c r="Y18">
        <v>3.0010642509014202E-3</v>
      </c>
      <c r="Z18" s="96">
        <f>((((N18/1000)+1)/((SMOW!$Z$4/1000)+1))-1)*1000</f>
        <v>-27.903932906411466</v>
      </c>
      <c r="AA18" s="96">
        <f>((((P18/1000)+1)/((SMOW!$AA$4/1000)+1))-1)*1000</f>
        <v>-52.181353986320509</v>
      </c>
      <c r="AB18" s="96">
        <f>Z18*SMOW!$AN$6</f>
        <v>-29.131183951987925</v>
      </c>
      <c r="AC18" s="96">
        <f>AA18*SMOW!$AN$12</f>
        <v>-54.457012347723897</v>
      </c>
      <c r="AD18" s="96">
        <f t="shared" si="0"/>
        <v>-29.563921725196455</v>
      </c>
      <c r="AE18" s="96">
        <f t="shared" si="0"/>
        <v>-55.995926393854759</v>
      </c>
      <c r="AF18" s="96">
        <f>(AD18-SMOW!AN$14*AE18)</f>
        <v>1.9274107588600486E-3</v>
      </c>
      <c r="AG18" s="97">
        <f t="shared" si="1"/>
        <v>1.9274107588600486</v>
      </c>
      <c r="AK18" s="94"/>
      <c r="AM18" s="94"/>
      <c r="AN18" s="94"/>
    </row>
    <row r="19" spans="1:40" x14ac:dyDescent="0.25">
      <c r="A19">
        <v>5519</v>
      </c>
      <c r="B19" t="s">
        <v>159</v>
      </c>
      <c r="C19" t="s">
        <v>61</v>
      </c>
      <c r="D19" t="s">
        <v>24</v>
      </c>
      <c r="E19" t="s">
        <v>172</v>
      </c>
      <c r="F19">
        <v>-28.5985265225403</v>
      </c>
      <c r="G19">
        <v>-29.015432743355699</v>
      </c>
      <c r="H19">
        <v>5.07078018911814E-3</v>
      </c>
      <c r="I19">
        <v>-53.436890587884903</v>
      </c>
      <c r="J19">
        <v>-54.917634946769702</v>
      </c>
      <c r="K19">
        <v>6.78515706597199E-3</v>
      </c>
      <c r="L19">
        <v>-1.8921491461279999E-2</v>
      </c>
      <c r="M19">
        <v>5.2562537734111396E-3</v>
      </c>
      <c r="N19">
        <v>-38.5019563719096</v>
      </c>
      <c r="O19">
        <v>5.0190836277513697E-3</v>
      </c>
      <c r="P19">
        <v>-72.269813376345098</v>
      </c>
      <c r="Q19">
        <v>6.65015884148994E-3</v>
      </c>
      <c r="R19">
        <v>-103.51038582840999</v>
      </c>
      <c r="S19">
        <v>0.179426328202449</v>
      </c>
      <c r="T19">
        <v>-26.925478440310702</v>
      </c>
      <c r="U19">
        <v>7.0633160681849605E-2</v>
      </c>
      <c r="V19" s="14">
        <v>45608.491875</v>
      </c>
      <c r="W19">
        <v>2.5</v>
      </c>
      <c r="X19">
        <v>0.157319549914198</v>
      </c>
      <c r="Y19">
        <v>0.162785573916889</v>
      </c>
      <c r="Z19" s="96">
        <f>((((N19/1000)+1)/((SMOW!$Z$4/1000)+1))-1)*1000</f>
        <v>-28.28411212455617</v>
      </c>
      <c r="AA19" s="96">
        <f>((((P19/1000)+1)/((SMOW!$AA$4/1000)+1))-1)*1000</f>
        <v>-52.91396757558087</v>
      </c>
      <c r="AB19" s="96">
        <f>Z19*SMOW!$AN$6</f>
        <v>-29.528083943671593</v>
      </c>
      <c r="AC19" s="96">
        <f>AA19*SMOW!$AN$12</f>
        <v>-55.221575629982162</v>
      </c>
      <c r="AD19" s="96">
        <f t="shared" si="0"/>
        <v>-29.972814394731468</v>
      </c>
      <c r="AE19" s="96">
        <f t="shared" si="0"/>
        <v>-56.804850547268281</v>
      </c>
      <c r="AF19" s="96">
        <f>(AD19-SMOW!AN$14*AE19)</f>
        <v>2.0146694226184536E-2</v>
      </c>
      <c r="AG19" s="97">
        <f t="shared" si="1"/>
        <v>20.146694226184536</v>
      </c>
      <c r="AK19" s="94"/>
      <c r="AM19" s="94"/>
      <c r="AN19" s="94"/>
    </row>
    <row r="20" spans="1:40" x14ac:dyDescent="0.25">
      <c r="A20">
        <v>5520</v>
      </c>
      <c r="B20" t="s">
        <v>159</v>
      </c>
      <c r="C20" t="s">
        <v>61</v>
      </c>
      <c r="D20" t="s">
        <v>24</v>
      </c>
      <c r="E20" t="s">
        <v>173</v>
      </c>
      <c r="F20">
        <v>-28.757624497481299</v>
      </c>
      <c r="G20">
        <v>-29.179228048830499</v>
      </c>
      <c r="H20">
        <v>5.05051299784956E-3</v>
      </c>
      <c r="I20">
        <v>-53.722925904575597</v>
      </c>
      <c r="J20">
        <v>-55.219862865204902</v>
      </c>
      <c r="K20">
        <v>3.1442854309515801E-3</v>
      </c>
      <c r="L20">
        <v>-2.3140456002292899E-2</v>
      </c>
      <c r="M20">
        <v>4.43412332918684E-3</v>
      </c>
      <c r="N20">
        <v>-38.659432344334597</v>
      </c>
      <c r="O20">
        <v>4.99902306032714E-3</v>
      </c>
      <c r="P20">
        <v>-72.550157703200597</v>
      </c>
      <c r="Q20">
        <v>3.08172638532933E-3</v>
      </c>
      <c r="R20">
        <v>-104.478637007733</v>
      </c>
      <c r="S20">
        <v>0.13776095704198099</v>
      </c>
      <c r="T20">
        <v>-21.994863466010099</v>
      </c>
      <c r="U20">
        <v>7.2850578044764899E-2</v>
      </c>
      <c r="V20" s="14">
        <v>45608.580393518518</v>
      </c>
      <c r="W20">
        <v>2.5</v>
      </c>
      <c r="X20">
        <v>2.4747481925831002E-3</v>
      </c>
      <c r="Y20">
        <v>4.3438602382022996E-3</v>
      </c>
      <c r="Z20" s="96">
        <f>((((N20/1000)+1)/((SMOW!$Z$4/1000)+1))-1)*1000</f>
        <v>-28.443261594883307</v>
      </c>
      <c r="AA20" s="96">
        <f>((((P20/1000)+1)/((SMOW!$AA$4/1000)+1))-1)*1000</f>
        <v>-53.200160910736429</v>
      </c>
      <c r="AB20" s="96">
        <f>Z20*SMOW!$AN$6</f>
        <v>-29.694233013464402</v>
      </c>
      <c r="AC20" s="96">
        <f>AA20*SMOW!$AN$12</f>
        <v>-55.520250018356379</v>
      </c>
      <c r="AD20" s="96">
        <f t="shared" si="0"/>
        <v>-30.144033459800525</v>
      </c>
      <c r="AE20" s="96">
        <f t="shared" si="0"/>
        <v>-57.121032205145603</v>
      </c>
      <c r="AF20" s="96">
        <f>(AD20-SMOW!AN$14*AE20)</f>
        <v>1.5871544516354419E-2</v>
      </c>
      <c r="AG20" s="97">
        <f t="shared" si="1"/>
        <v>15.871544516354419</v>
      </c>
      <c r="AK20" s="94"/>
      <c r="AM20" s="94"/>
      <c r="AN20" s="94"/>
    </row>
    <row r="21" spans="1:40" x14ac:dyDescent="0.25">
      <c r="A21">
        <v>5521</v>
      </c>
      <c r="B21" t="s">
        <v>159</v>
      </c>
      <c r="C21" t="s">
        <v>61</v>
      </c>
      <c r="D21" t="s">
        <v>24</v>
      </c>
      <c r="E21" t="s">
        <v>174</v>
      </c>
      <c r="F21">
        <v>-29.084446380789799</v>
      </c>
      <c r="G21">
        <v>-29.515783265438799</v>
      </c>
      <c r="H21">
        <v>3.9718937599563398E-3</v>
      </c>
      <c r="I21">
        <v>-54.323023204505397</v>
      </c>
      <c r="J21">
        <v>-55.854230497127901</v>
      </c>
      <c r="K21">
        <v>2.0782957189799801E-3</v>
      </c>
      <c r="L21">
        <v>-2.4749562955331501E-2</v>
      </c>
      <c r="M21">
        <v>4.1589145374313101E-3</v>
      </c>
      <c r="N21">
        <v>-38.982922281292403</v>
      </c>
      <c r="O21">
        <v>3.9314003364906997E-3</v>
      </c>
      <c r="P21">
        <v>-73.138315401847805</v>
      </c>
      <c r="Q21">
        <v>2.0369457208478802E-3</v>
      </c>
      <c r="R21">
        <v>-105.24426563462001</v>
      </c>
      <c r="S21">
        <v>0.13422489860275799</v>
      </c>
      <c r="T21">
        <v>-23.9265220081253</v>
      </c>
      <c r="U21">
        <v>7.0922972729493897E-2</v>
      </c>
      <c r="V21" s="14">
        <v>45608.665891203702</v>
      </c>
      <c r="W21">
        <v>2.5</v>
      </c>
      <c r="X21">
        <v>5.7794555984824296E-3</v>
      </c>
      <c r="Y21">
        <v>7.5295731529990504E-3</v>
      </c>
      <c r="Z21" s="96">
        <f>((((N21/1000)+1)/((SMOW!$Z$4/1000)+1))-1)*1000</f>
        <v>-28.770189260927893</v>
      </c>
      <c r="AA21" s="96">
        <f>((((P21/1000)+1)/((SMOW!$AA$4/1000)+1))-1)*1000</f>
        <v>-53.800589730756634</v>
      </c>
      <c r="AB21" s="96">
        <f>Z21*SMOW!$AN$6</f>
        <v>-30.035539380938882</v>
      </c>
      <c r="AC21" s="96">
        <f>AA21*SMOW!$AN$12</f>
        <v>-56.146863878823495</v>
      </c>
      <c r="AD21" s="96">
        <f t="shared" si="0"/>
        <v>-30.495846692966488</v>
      </c>
      <c r="AE21" s="96">
        <f t="shared" si="0"/>
        <v>-57.784701082681316</v>
      </c>
      <c r="AF21" s="96">
        <f>(AD21-SMOW!AN$14*AE21)</f>
        <v>1.4475478689249144E-2</v>
      </c>
      <c r="AG21" s="97">
        <f t="shared" si="1"/>
        <v>14.475478689249144</v>
      </c>
      <c r="AH21" s="2">
        <f>AVERAGE(AG18:AG21)</f>
        <v>13.105282047662037</v>
      </c>
      <c r="AI21">
        <f>STDEV(AG18:AG21)</f>
        <v>7.8327504513459694</v>
      </c>
      <c r="AK21" s="94"/>
      <c r="AM21" s="94"/>
      <c r="AN21" s="94"/>
    </row>
    <row r="22" spans="1:40" x14ac:dyDescent="0.25">
      <c r="V22" s="14"/>
      <c r="Z22" s="96"/>
      <c r="AA22" s="96"/>
      <c r="AB22" s="96"/>
      <c r="AC22" s="96"/>
      <c r="AD22" s="96"/>
      <c r="AE22" s="96"/>
      <c r="AF22" s="96"/>
      <c r="AG22" s="97"/>
      <c r="AH22" s="2"/>
      <c r="AK22" s="94"/>
      <c r="AM22" s="94"/>
      <c r="AN22" s="94"/>
    </row>
    <row r="23" spans="1:40" x14ac:dyDescent="0.25">
      <c r="A23">
        <v>5564</v>
      </c>
      <c r="B23" t="s">
        <v>169</v>
      </c>
      <c r="C23" t="s">
        <v>61</v>
      </c>
      <c r="D23" t="s">
        <v>24</v>
      </c>
      <c r="E23" t="s">
        <v>188</v>
      </c>
      <c r="F23">
        <v>-28.716466383518199</v>
      </c>
      <c r="G23">
        <v>-29.136852016895102</v>
      </c>
      <c r="H23">
        <v>4.2116926483898899E-3</v>
      </c>
      <c r="I23">
        <v>-53.660176524170801</v>
      </c>
      <c r="J23">
        <v>-55.153553056413998</v>
      </c>
      <c r="K23">
        <v>1.5865172946034501E-3</v>
      </c>
      <c r="L23">
        <v>-1.5776003108480999E-2</v>
      </c>
      <c r="M23">
        <v>4.2597481108562598E-3</v>
      </c>
      <c r="N23">
        <v>-38.618693836997103</v>
      </c>
      <c r="O23">
        <v>4.1687544772741501E-3</v>
      </c>
      <c r="P23">
        <v>-72.488656791307207</v>
      </c>
      <c r="Q23">
        <v>1.5549517735991699E-3</v>
      </c>
      <c r="R23">
        <v>-85.490828518798807</v>
      </c>
      <c r="S23">
        <v>0.123771749364169</v>
      </c>
      <c r="T23">
        <v>256.726468196925</v>
      </c>
      <c r="U23">
        <v>9.0487437957804395E-2</v>
      </c>
      <c r="V23" s="14">
        <v>45730.610555555555</v>
      </c>
      <c r="W23">
        <v>2.5</v>
      </c>
      <c r="X23">
        <v>2.5906644349368698E-3</v>
      </c>
      <c r="Y23">
        <v>1.6492031638002001E-3</v>
      </c>
      <c r="Z23" s="44">
        <f>((((N23/1000)+1)/(([1]SMOW!$Z$4/1000)+1))-1)*1000</f>
        <v>-28.577853421876465</v>
      </c>
      <c r="AA23" s="44">
        <f>((((P23/1000)+1)/(([1]SMOW!$AA$4/1000)+1))-1)*1000</f>
        <v>-53.459946524845982</v>
      </c>
      <c r="AB23" s="44">
        <f>Z23*[1]SMOW!$AN$6</f>
        <v>-29.464203704182051</v>
      </c>
      <c r="AC23" s="44">
        <f>AA23*[1]SMOW!$AN$12</f>
        <v>-55.054095571282595</v>
      </c>
      <c r="AD23" s="44">
        <f t="shared" si="0"/>
        <v>-29.906992668103491</v>
      </c>
      <c r="AE23" s="44">
        <f t="shared" si="0"/>
        <v>-56.627597117669303</v>
      </c>
      <c r="AF23" s="44">
        <f>(AD23-[1]SMOW!AN$14*AE23)</f>
        <v>-7.6213899740977809E-3</v>
      </c>
      <c r="AG23" s="45">
        <f t="shared" si="1"/>
        <v>-7.6213899740977809</v>
      </c>
      <c r="AH23" s="98"/>
      <c r="AI23" s="94"/>
    </row>
    <row r="24" spans="1:40" x14ac:dyDescent="0.25">
      <c r="A24">
        <v>5565</v>
      </c>
      <c r="B24" t="s">
        <v>169</v>
      </c>
      <c r="C24" t="s">
        <v>61</v>
      </c>
      <c r="D24" t="s">
        <v>24</v>
      </c>
      <c r="E24" t="s">
        <v>189</v>
      </c>
      <c r="F24">
        <v>-28.627407004363601</v>
      </c>
      <c r="G24">
        <v>-29.045163852659499</v>
      </c>
      <c r="H24">
        <v>4.7261314588794004E-3</v>
      </c>
      <c r="I24">
        <v>-53.471069284035202</v>
      </c>
      <c r="J24">
        <v>-54.953743594106903</v>
      </c>
      <c r="K24">
        <v>6.02869838459184E-3</v>
      </c>
      <c r="L24">
        <v>-2.9587234971063199E-2</v>
      </c>
      <c r="M24">
        <v>3.9862935875925503E-3</v>
      </c>
      <c r="N24">
        <v>-38.5305424174636</v>
      </c>
      <c r="O24">
        <v>4.6779485884191601E-3</v>
      </c>
      <c r="P24">
        <v>-72.303312049431696</v>
      </c>
      <c r="Q24">
        <v>5.9087507444798197E-3</v>
      </c>
      <c r="R24">
        <v>-83.3580985349505</v>
      </c>
      <c r="S24">
        <v>0.18512323849836201</v>
      </c>
      <c r="T24">
        <v>494.106462123406</v>
      </c>
      <c r="U24">
        <v>0.28644138385664702</v>
      </c>
      <c r="V24" s="14">
        <v>45732.569560185184</v>
      </c>
      <c r="W24">
        <v>2.5</v>
      </c>
      <c r="X24">
        <v>4.2597019152232803E-2</v>
      </c>
      <c r="Y24">
        <v>3.9350505765423399E-2</v>
      </c>
      <c r="Z24" s="44">
        <f>((((N24/1000)+1)/(([1]SMOW!$Z$4/1000)+1))-1)*1000</f>
        <v>-28.488781332957956</v>
      </c>
      <c r="AA24" s="44">
        <f>((((P24/1000)+1)/(([1]SMOW!$AA$4/1000)+1))-1)*1000</f>
        <v>-53.270799272717049</v>
      </c>
      <c r="AB24" s="44">
        <f>Z24*[1]SMOW!$AN$6</f>
        <v>-29.372369018997372</v>
      </c>
      <c r="AC24" s="44">
        <f>AA24*[1]SMOW!$AN$12</f>
        <v>-54.859308042063645</v>
      </c>
      <c r="AD24" s="44">
        <f t="shared" si="0"/>
        <v>-29.812374477834027</v>
      </c>
      <c r="AE24" s="44">
        <f t="shared" si="0"/>
        <v>-56.421482191209364</v>
      </c>
      <c r="AF24" s="44">
        <f>(AD24-[1]SMOW!AN$14*AE24)</f>
        <v>-2.1831880875481602E-2</v>
      </c>
      <c r="AG24" s="45">
        <f t="shared" si="1"/>
        <v>-21.831880875481602</v>
      </c>
    </row>
    <row r="25" spans="1:40" x14ac:dyDescent="0.25">
      <c r="A25">
        <v>5566</v>
      </c>
      <c r="B25" t="s">
        <v>169</v>
      </c>
      <c r="C25" t="s">
        <v>61</v>
      </c>
      <c r="D25" t="s">
        <v>24</v>
      </c>
      <c r="E25" t="s">
        <v>191</v>
      </c>
      <c r="F25">
        <v>-28.813813441902699</v>
      </c>
      <c r="G25">
        <v>-29.237082122839599</v>
      </c>
      <c r="H25">
        <v>3.6707903804642601E-3</v>
      </c>
      <c r="I25">
        <v>-53.828709930450898</v>
      </c>
      <c r="J25">
        <v>-55.3316586398251</v>
      </c>
      <c r="K25">
        <v>1.4465760884175699E-3</v>
      </c>
      <c r="L25">
        <v>-2.1966361011927501E-2</v>
      </c>
      <c r="M25">
        <v>3.8060116324172199E-3</v>
      </c>
      <c r="N25">
        <v>-38.7150484429404</v>
      </c>
      <c r="O25">
        <v>3.6333667034214099E-3</v>
      </c>
      <c r="P25">
        <v>-72.6538370385679</v>
      </c>
      <c r="Q25">
        <v>1.4177948529022399E-3</v>
      </c>
      <c r="R25">
        <v>-87.062011373603397</v>
      </c>
      <c r="S25">
        <v>0.16148752102165401</v>
      </c>
      <c r="T25">
        <v>343.35937641129198</v>
      </c>
      <c r="U25">
        <v>0.14912391531753599</v>
      </c>
      <c r="V25" s="14">
        <v>45732.646226851852</v>
      </c>
      <c r="W25">
        <v>2.5</v>
      </c>
      <c r="X25">
        <v>4.7175305470471603E-3</v>
      </c>
      <c r="Y25">
        <v>7.0393329204729103E-3</v>
      </c>
      <c r="Z25" s="44">
        <f>((((N25/1000)+1)/(([1]SMOW!$Z$4/1000)+1))-1)*1000</f>
        <v>-28.675214372768764</v>
      </c>
      <c r="AA25" s="44">
        <f>((((P25/1000)+1)/(([1]SMOW!$AA$4/1000)+1))-1)*1000</f>
        <v>-53.628515590033011</v>
      </c>
      <c r="AB25" s="44">
        <f>Z25*[1]SMOW!$AN$6</f>
        <v>-29.564584332760948</v>
      </c>
      <c r="AC25" s="44">
        <f>AA25*[1]SMOW!$AN$12</f>
        <v>-55.227691282248287</v>
      </c>
      <c r="AD25" s="44">
        <f t="shared" si="0"/>
        <v>-30.010426070979104</v>
      </c>
      <c r="AE25" s="44">
        <f t="shared" si="0"/>
        <v>-56.811323675678103</v>
      </c>
      <c r="AF25" s="44">
        <f>(AD25-[1]SMOW!AN$14*AE25)</f>
        <v>-1.4047170221065386E-2</v>
      </c>
      <c r="AG25" s="45">
        <f t="shared" si="1"/>
        <v>-14.047170221065386</v>
      </c>
    </row>
    <row r="26" spans="1:40" x14ac:dyDescent="0.25">
      <c r="A26">
        <v>5567</v>
      </c>
      <c r="B26" t="s">
        <v>169</v>
      </c>
      <c r="C26" t="s">
        <v>61</v>
      </c>
      <c r="D26" t="s">
        <v>24</v>
      </c>
      <c r="E26" t="s">
        <v>190</v>
      </c>
      <c r="F26">
        <v>-28.866851091219502</v>
      </c>
      <c r="G26">
        <v>-29.291694853337301</v>
      </c>
      <c r="H26">
        <v>3.88078585546102E-3</v>
      </c>
      <c r="I26">
        <v>-53.914777516660102</v>
      </c>
      <c r="J26">
        <v>-55.422626826814501</v>
      </c>
      <c r="K26">
        <v>1.18591770112463E-3</v>
      </c>
      <c r="L26">
        <v>-2.8547888779223402E-2</v>
      </c>
      <c r="M26">
        <v>4.03221148577381E-3</v>
      </c>
      <c r="N26">
        <v>-38.7675453738686</v>
      </c>
      <c r="O26">
        <v>3.8412212763148999E-3</v>
      </c>
      <c r="P26">
        <v>-72.738192214701598</v>
      </c>
      <c r="Q26">
        <v>1.16232255329288E-3</v>
      </c>
      <c r="R26">
        <v>-88.7162546031565</v>
      </c>
      <c r="S26">
        <v>0.14303771704929899</v>
      </c>
      <c r="T26">
        <v>278.441728507395</v>
      </c>
      <c r="U26">
        <v>7.73659757593817E-2</v>
      </c>
      <c r="V26" s="14">
        <v>45732.722881944443</v>
      </c>
      <c r="W26">
        <v>2.5</v>
      </c>
      <c r="X26">
        <v>8.1156629316270101E-2</v>
      </c>
      <c r="Y26">
        <v>6.9174322341052696E-2</v>
      </c>
      <c r="Z26" s="44">
        <f>((((N26/1000)+1)/(([1]SMOW!$Z$4/1000)+1))-1)*1000</f>
        <v>-28.728259591147886</v>
      </c>
      <c r="AA26" s="44">
        <f>((((P26/1000)+1)/(([1]SMOW!$AA$4/1000)+1))-1)*1000</f>
        <v>-53.714601386733122</v>
      </c>
      <c r="AB26" s="44">
        <f>Z26*[1]SMOW!$AN$6</f>
        <v>-29.619274763731486</v>
      </c>
      <c r="AC26" s="44">
        <f>AA26*[1]SMOW!$AN$12</f>
        <v>-55.316344114638518</v>
      </c>
      <c r="AD26" s="44">
        <f t="shared" ref="AD26:AE26" si="2">LN((AB26/1000)+1)*1000</f>
        <v>-30.066784249203575</v>
      </c>
      <c r="AE26" s="44">
        <f t="shared" si="2"/>
        <v>-56.905163208449544</v>
      </c>
      <c r="AF26" s="44">
        <f>(AD26-[1]SMOW!AN$14*AE26)</f>
        <v>-2.0858075142214716E-2</v>
      </c>
      <c r="AG26" s="45">
        <f t="shared" si="1"/>
        <v>-20.858075142214716</v>
      </c>
      <c r="AH26" s="2">
        <f>AVERAGE(AG23:AG26)</f>
        <v>-16.089629053214871</v>
      </c>
      <c r="AI26">
        <f>STDEV(AG23:AG26)</f>
        <v>6.6230467630372569</v>
      </c>
    </row>
    <row r="27" spans="1:40" x14ac:dyDescent="0.25">
      <c r="B27" s="20"/>
      <c r="F27" s="16"/>
      <c r="G27" s="16"/>
      <c r="H27" s="16"/>
      <c r="I27" s="16"/>
      <c r="J27" s="16"/>
      <c r="K27" s="16"/>
      <c r="L27" s="15"/>
      <c r="M27" s="15"/>
      <c r="X27" s="15"/>
    </row>
    <row r="32" spans="1:40" x14ac:dyDescent="0.25">
      <c r="A32">
        <v>5672</v>
      </c>
      <c r="B32" t="s">
        <v>169</v>
      </c>
      <c r="C32" t="s">
        <v>61</v>
      </c>
      <c r="D32" t="s">
        <v>24</v>
      </c>
      <c r="E32" t="s">
        <v>308</v>
      </c>
      <c r="F32">
        <v>-29.1511701962059</v>
      </c>
      <c r="G32">
        <v>-29.584508062420699</v>
      </c>
      <c r="H32">
        <v>3.0176727661354401E-3</v>
      </c>
      <c r="I32">
        <v>-54.440284737298803</v>
      </c>
      <c r="J32">
        <v>-55.978235591472803</v>
      </c>
      <c r="K32">
        <v>1.5307846697030401E-3</v>
      </c>
      <c r="L32">
        <v>-2.7999670123067501E-2</v>
      </c>
      <c r="M32">
        <v>3.1034514359162299E-3</v>
      </c>
      <c r="N32">
        <v>-39.0489658479718</v>
      </c>
      <c r="O32">
        <v>2.9869076176735699E-3</v>
      </c>
      <c r="P32">
        <v>-73.253243886404803</v>
      </c>
      <c r="Q32">
        <v>1.5003280110777099E-3</v>
      </c>
      <c r="R32">
        <v>-102.4370924177</v>
      </c>
      <c r="S32">
        <v>0.17513518725815799</v>
      </c>
      <c r="T32">
        <v>417.95890398159497</v>
      </c>
      <c r="U32">
        <v>0.13083894215626399</v>
      </c>
      <c r="V32" s="14">
        <v>45757.623877314814</v>
      </c>
      <c r="W32">
        <v>2.5</v>
      </c>
      <c r="X32">
        <v>5.2942450175301999E-3</v>
      </c>
      <c r="Y32">
        <v>3.8263079508078402E-3</v>
      </c>
      <c r="Z32" s="44">
        <f>((((N32/1000)+1)/(([1]SMOW!$Z$4/1000)+1))-1)*1000</f>
        <v>-29.012619271632456</v>
      </c>
      <c r="AA32" s="44">
        <f>((((P32/1000)+1)/(([1]SMOW!$AA$4/1000)+1))-1)*1000</f>
        <v>-54.240219796088617</v>
      </c>
      <c r="AB32" s="44">
        <f>Z32*[1]SMOW!$AN$6</f>
        <v>-29.912453940885491</v>
      </c>
      <c r="AC32" s="44">
        <f>AA32*[1]SMOW!$AN$12</f>
        <v>-55.857636203833444</v>
      </c>
      <c r="AD32" s="44">
        <f t="shared" ref="AD32:AE35" si="3">LN((AB32/1000)+1)*1000</f>
        <v>-30.368957888135682</v>
      </c>
      <c r="AE32" s="44">
        <f t="shared" si="3"/>
        <v>-57.47831510107779</v>
      </c>
      <c r="AF32" s="44">
        <f>(AD32-[1]SMOW!AN$14*AE32)</f>
        <v>-2.0407514766606738E-2</v>
      </c>
      <c r="AG32" s="97">
        <f t="shared" ref="AG32:AG35" si="4">AF32*1000</f>
        <v>-20.407514766606738</v>
      </c>
    </row>
    <row r="33" spans="1:36" x14ac:dyDescent="0.25">
      <c r="A33">
        <v>5673</v>
      </c>
      <c r="B33" t="s">
        <v>169</v>
      </c>
      <c r="C33" t="s">
        <v>61</v>
      </c>
      <c r="D33" t="s">
        <v>24</v>
      </c>
      <c r="E33" t="s">
        <v>309</v>
      </c>
      <c r="F33">
        <v>-29.295852331794499</v>
      </c>
      <c r="G33">
        <v>-29.7335458028912</v>
      </c>
      <c r="H33">
        <v>4.3572477272094496E-3</v>
      </c>
      <c r="I33">
        <v>-54.706831531314499</v>
      </c>
      <c r="J33">
        <v>-56.260168476930197</v>
      </c>
      <c r="K33">
        <v>1.6662357659548901E-3</v>
      </c>
      <c r="L33">
        <v>-2.8176847072127999E-2</v>
      </c>
      <c r="M33">
        <v>4.4899203631135701E-3</v>
      </c>
      <c r="N33">
        <v>-39.1921729504053</v>
      </c>
      <c r="O33">
        <v>4.3128256232880698E-3</v>
      </c>
      <c r="P33">
        <v>-73.514487436356404</v>
      </c>
      <c r="Q33">
        <v>1.6330841575556501E-3</v>
      </c>
      <c r="R33">
        <v>-103.481987788528</v>
      </c>
      <c r="S33">
        <v>0.13807647551656399</v>
      </c>
      <c r="T33">
        <v>452.30036996182298</v>
      </c>
      <c r="U33">
        <v>0.109128900574545</v>
      </c>
      <c r="V33" s="14">
        <v>45757.701655092591</v>
      </c>
      <c r="W33">
        <v>2.5</v>
      </c>
      <c r="X33">
        <v>5.4801646678820599E-2</v>
      </c>
      <c r="Y33">
        <v>4.8074375055195399E-2</v>
      </c>
      <c r="Z33" s="44">
        <f>((((N33/1000)+1)/(([1]SMOW!$Z$4/1000)+1))-1)*1000</f>
        <v>-29.157322054970791</v>
      </c>
      <c r="AA33" s="44">
        <f>((((P33/1000)+1)/(([1]SMOW!$AA$4/1000)+1))-1)*1000</f>
        <v>-54.506822987037907</v>
      </c>
      <c r="AB33" s="44">
        <f>Z33*[1]SMOW!$AN$6</f>
        <v>-30.06164472235892</v>
      </c>
      <c r="AC33" s="44">
        <f>AA33*[1]SMOW!$AN$12</f>
        <v>-56.132189369488209</v>
      </c>
      <c r="AD33" s="44">
        <f t="shared" si="3"/>
        <v>-30.522760764339306</v>
      </c>
      <c r="AE33" s="44">
        <f t="shared" si="3"/>
        <v>-57.769153753653796</v>
      </c>
      <c r="AF33" s="44">
        <f>(AD33-[1]SMOW!AN$14*AE33)</f>
        <v>-2.0647582410099119E-2</v>
      </c>
      <c r="AG33" s="97">
        <f t="shared" si="4"/>
        <v>-20.647582410099119</v>
      </c>
    </row>
    <row r="34" spans="1:36" x14ac:dyDescent="0.25">
      <c r="A34">
        <v>5674</v>
      </c>
      <c r="B34" t="s">
        <v>169</v>
      </c>
      <c r="C34" t="s">
        <v>61</v>
      </c>
      <c r="D34" t="s">
        <v>24</v>
      </c>
      <c r="E34" t="s">
        <v>310</v>
      </c>
      <c r="F34">
        <v>-29.251547217304498</v>
      </c>
      <c r="G34">
        <v>-29.6879045642935</v>
      </c>
      <c r="H34">
        <v>4.1456062908049101E-3</v>
      </c>
      <c r="I34">
        <v>-54.600626545234803</v>
      </c>
      <c r="J34">
        <v>-56.147823382008703</v>
      </c>
      <c r="K34">
        <v>1.14249975043488E-3</v>
      </c>
      <c r="L34">
        <v>-4.1853818592845898E-2</v>
      </c>
      <c r="M34">
        <v>4.1732994294533497E-3</v>
      </c>
      <c r="N34">
        <v>-39.1483195261847</v>
      </c>
      <c r="O34">
        <v>4.10334186954865E-3</v>
      </c>
      <c r="P34">
        <v>-73.410395516254795</v>
      </c>
      <c r="Q34">
        <v>1.11976845088341E-3</v>
      </c>
      <c r="R34">
        <v>-103.41509597100099</v>
      </c>
      <c r="S34">
        <v>0.14065550002492599</v>
      </c>
      <c r="T34">
        <v>444.34317290726602</v>
      </c>
      <c r="U34">
        <v>9.0377191810305998E-2</v>
      </c>
      <c r="V34" s="14">
        <v>45757.778449074074</v>
      </c>
      <c r="W34">
        <v>2.5</v>
      </c>
      <c r="X34">
        <v>5.2519761268171698E-2</v>
      </c>
      <c r="Y34">
        <v>4.8561598478077603E-2</v>
      </c>
      <c r="Z34" s="44">
        <f>((((N34/1000)+1)/(([1]SMOW!$Z$4/1000)+1))-1)*1000</f>
        <v>-29.11301061764815</v>
      </c>
      <c r="AA34" s="44">
        <f>((((P34/1000)+1)/(([1]SMOW!$AA$4/1000)+1))-1)*1000</f>
        <v>-54.400595529723653</v>
      </c>
      <c r="AB34" s="44">
        <f>Z34*[1]SMOW!$AN$6</f>
        <v>-30.015958953157654</v>
      </c>
      <c r="AC34" s="44">
        <f>AA34*[1]SMOW!$AN$12</f>
        <v>-56.022794262170713</v>
      </c>
      <c r="AD34" s="44">
        <f t="shared" si="3"/>
        <v>-30.475660149081417</v>
      </c>
      <c r="AE34" s="44">
        <f t="shared" si="3"/>
        <v>-57.653259592330812</v>
      </c>
      <c r="AF34" s="44">
        <f>(AD34-[1]SMOW!AN$14*AE34)</f>
        <v>-3.4739084330745129E-2</v>
      </c>
      <c r="AG34" s="97">
        <f t="shared" si="4"/>
        <v>-34.739084330745129</v>
      </c>
      <c r="AH34" s="2"/>
    </row>
    <row r="35" spans="1:36" x14ac:dyDescent="0.25">
      <c r="A35">
        <v>5675</v>
      </c>
      <c r="B35" t="s">
        <v>169</v>
      </c>
      <c r="C35" t="s">
        <v>61</v>
      </c>
      <c r="D35" t="s">
        <v>24</v>
      </c>
      <c r="E35" t="s">
        <v>312</v>
      </c>
      <c r="F35">
        <v>-28.842992421790001</v>
      </c>
      <c r="G35">
        <v>-29.267127449426098</v>
      </c>
      <c r="H35">
        <v>4.7783134022981897E-3</v>
      </c>
      <c r="I35">
        <v>-53.854990959097002</v>
      </c>
      <c r="J35">
        <v>-55.359435819565803</v>
      </c>
      <c r="K35">
        <v>5.4822251514827598E-3</v>
      </c>
      <c r="L35">
        <v>-3.7345336695345697E-2</v>
      </c>
      <c r="M35">
        <v>3.37496324531688E-3</v>
      </c>
      <c r="N35">
        <v>-38.743929943373203</v>
      </c>
      <c r="O35">
        <v>4.7295985373617703E-3</v>
      </c>
      <c r="P35">
        <v>-72.679595177003804</v>
      </c>
      <c r="Q35">
        <v>5.3731502023739997E-3</v>
      </c>
      <c r="R35">
        <v>-102.378476954863</v>
      </c>
      <c r="S35">
        <v>0.11244766586506399</v>
      </c>
      <c r="T35">
        <v>453.274014423099</v>
      </c>
      <c r="U35">
        <v>0.18204329390790999</v>
      </c>
      <c r="V35" s="14">
        <v>45758.472881944443</v>
      </c>
      <c r="W35">
        <v>2.5</v>
      </c>
      <c r="X35">
        <v>8.5130162490647504E-2</v>
      </c>
      <c r="Y35">
        <v>7.9919725097040401E-2</v>
      </c>
      <c r="Z35" s="44">
        <f>((((N35/1000)+1)/(([1]SMOW!$Z$4/1000)+1))-1)*1000</f>
        <v>-28.704397516820968</v>
      </c>
      <c r="AA35" s="44">
        <f>((((P35/1000)+1)/(([1]SMOW!$AA$4/1000)+1))-1)*1000</f>
        <v>-53.654802179314288</v>
      </c>
      <c r="AB35" s="44">
        <f>Z35*[1]SMOW!$AN$6</f>
        <v>-29.594672600357157</v>
      </c>
      <c r="AC35" s="44">
        <f>AA35*[1]SMOW!$AN$12</f>
        <v>-55.254761724562734</v>
      </c>
      <c r="AD35" s="44">
        <f t="shared" si="3"/>
        <v>-30.041431466662498</v>
      </c>
      <c r="AE35" s="44">
        <f t="shared" si="3"/>
        <v>-56.839976960596751</v>
      </c>
      <c r="AF35" s="44">
        <f>(AD35-[1]SMOW!AN$14*AE35)</f>
        <v>-2.9923631467411838E-2</v>
      </c>
      <c r="AG35" s="97">
        <f t="shared" si="4"/>
        <v>-29.923631467411838</v>
      </c>
      <c r="AH35" s="2">
        <f>AVERAGE(AG32:AG35)</f>
        <v>-26.429453243715706</v>
      </c>
      <c r="AI35">
        <f>STDEV(AG32:AG35)</f>
        <v>7.0934952273236433</v>
      </c>
    </row>
    <row r="36" spans="1:36" x14ac:dyDescent="0.25">
      <c r="Y36" s="18" t="s">
        <v>35</v>
      </c>
      <c r="Z36" s="16">
        <f t="shared" ref="Z36:AF36" si="5">AVERAGE(Z22:Z35)</f>
        <v>-28.807182272477927</v>
      </c>
      <c r="AA36" s="16">
        <f t="shared" si="5"/>
        <v>-53.859537908311708</v>
      </c>
      <c r="AB36" s="16">
        <f t="shared" si="5"/>
        <v>-29.700645254553883</v>
      </c>
      <c r="AC36" s="16">
        <f t="shared" si="5"/>
        <v>-55.46560257128602</v>
      </c>
      <c r="AD36" s="16">
        <f t="shared" si="5"/>
        <v>-30.150673466792387</v>
      </c>
      <c r="AE36" s="16">
        <f t="shared" si="5"/>
        <v>-57.063283950083189</v>
      </c>
      <c r="AF36" s="16">
        <f t="shared" si="5"/>
        <v>-2.1259541148465289E-2</v>
      </c>
      <c r="AG36" s="16">
        <f>AVERAGE(AG22:AG35)</f>
        <v>-21.259541148465289</v>
      </c>
      <c r="AH36" s="18" t="s">
        <v>35</v>
      </c>
      <c r="AI36" s="2">
        <f>AVERAGE(AG23:AG26,AG32:AG35)</f>
        <v>-21.259541148465289</v>
      </c>
    </row>
    <row r="37" spans="1:36" x14ac:dyDescent="0.25">
      <c r="Y37" s="18" t="s">
        <v>306</v>
      </c>
      <c r="Z37" s="16">
        <f t="shared" ref="Z37:AF37" si="6">STDEV(Z23:Z35)</f>
        <v>0.25256204521948522</v>
      </c>
      <c r="AA37" s="16">
        <f t="shared" si="6"/>
        <v>0.45969261513243914</v>
      </c>
      <c r="AB37" s="16">
        <f t="shared" si="6"/>
        <v>0.26039532915356145</v>
      </c>
      <c r="AC37" s="16">
        <f t="shared" si="6"/>
        <v>0.47340042054011439</v>
      </c>
      <c r="AD37" s="16">
        <f t="shared" si="6"/>
        <v>0.26837619499887894</v>
      </c>
      <c r="AE37" s="16">
        <f t="shared" si="6"/>
        <v>0.50123546909228545</v>
      </c>
      <c r="AF37" s="16">
        <f t="shared" si="6"/>
        <v>8.4208177196861064E-3</v>
      </c>
      <c r="AG37" s="16">
        <f>STDEV(AG23:AG35)</f>
        <v>8.4208177196861076</v>
      </c>
      <c r="AH37" s="18" t="s">
        <v>306</v>
      </c>
      <c r="AI37" s="16">
        <f>STDEV(AG23:AG26:AG32:AG35)</f>
        <v>8.4208177196861076</v>
      </c>
    </row>
    <row r="38" spans="1:36" x14ac:dyDescent="0.25">
      <c r="A38" s="17"/>
    </row>
    <row r="39" spans="1:36" x14ac:dyDescent="0.25">
      <c r="A39" t="s">
        <v>81</v>
      </c>
    </row>
    <row r="40" spans="1:36" x14ac:dyDescent="0.25">
      <c r="A40">
        <v>5668</v>
      </c>
      <c r="B40" t="s">
        <v>169</v>
      </c>
      <c r="C40" t="s">
        <v>61</v>
      </c>
      <c r="D40" t="s">
        <v>24</v>
      </c>
      <c r="E40" t="s">
        <v>303</v>
      </c>
      <c r="F40">
        <v>-27.133878088124501</v>
      </c>
      <c r="G40">
        <v>-27.508799756450799</v>
      </c>
      <c r="H40">
        <v>4.3599567985247497E-3</v>
      </c>
      <c r="I40">
        <v>-50.667936353323398</v>
      </c>
      <c r="J40">
        <v>-51.996632612429501</v>
      </c>
      <c r="K40">
        <v>1.39857842788119E-3</v>
      </c>
      <c r="L40">
        <v>-5.4577737088092999E-2</v>
      </c>
      <c r="M40">
        <v>4.3997806763364997E-3</v>
      </c>
      <c r="N40">
        <v>-37.052240015960102</v>
      </c>
      <c r="O40">
        <v>4.3155070756459501E-3</v>
      </c>
      <c r="P40">
        <v>-69.555950557015905</v>
      </c>
      <c r="Q40">
        <v>1.37075215905323E-3</v>
      </c>
      <c r="R40">
        <v>-97.430349659509901</v>
      </c>
      <c r="S40">
        <v>0.15289732537925599</v>
      </c>
      <c r="T40">
        <v>371.40535538573999</v>
      </c>
      <c r="U40">
        <v>9.1380499877488405E-2</v>
      </c>
      <c r="V40" s="14">
        <v>45756.683206018519</v>
      </c>
      <c r="W40">
        <v>2.5</v>
      </c>
      <c r="X40">
        <v>2.25693223213278E-2</v>
      </c>
      <c r="Y40">
        <v>1.60227518870792E-2</v>
      </c>
      <c r="Z40" s="44">
        <f>((((N40/1000)+1)/(([1]SMOW!$Z$4/1000)+1))-1)*1000</f>
        <v>-26.995039273533415</v>
      </c>
      <c r="AA40" s="44">
        <f>((((P40/1000)+1)/(([1]SMOW!$AA$4/1000)+1))-1)*1000</f>
        <v>-50.467073245011093</v>
      </c>
      <c r="AB40" s="44">
        <f>Z40*[1]SMOW!$AN$6</f>
        <v>-27.832298123165224</v>
      </c>
      <c r="AC40" s="44">
        <f>AA40*[1]SMOW!$AN$12</f>
        <v>-51.971976297104312</v>
      </c>
      <c r="AD40" s="44">
        <f t="shared" ref="AD40:AE43" si="7">LN((AB40/1000)+1)*1000</f>
        <v>-28.226956608671433</v>
      </c>
      <c r="AE40" s="44">
        <f t="shared" si="7"/>
        <v>-53.371216295995616</v>
      </c>
      <c r="AF40" s="44">
        <f>(AD40-[1]SMOW!AN$14*AE40)</f>
        <v>-4.6954404385747495E-2</v>
      </c>
      <c r="AG40" s="45">
        <f>AF40*1000</f>
        <v>-46.954404385747495</v>
      </c>
      <c r="AJ40" t="s">
        <v>311</v>
      </c>
    </row>
    <row r="41" spans="1:36" x14ac:dyDescent="0.25">
      <c r="A41">
        <v>5669</v>
      </c>
      <c r="B41" t="s">
        <v>169</v>
      </c>
      <c r="C41" t="s">
        <v>61</v>
      </c>
      <c r="D41" t="s">
        <v>24</v>
      </c>
      <c r="E41" t="s">
        <v>304</v>
      </c>
      <c r="F41">
        <v>-27.310233623479402</v>
      </c>
      <c r="G41">
        <v>-27.6900904410052</v>
      </c>
      <c r="H41">
        <v>4.6017017284387396E-3</v>
      </c>
      <c r="I41">
        <v>-50.9824323756513</v>
      </c>
      <c r="J41">
        <v>-52.3279688921927</v>
      </c>
      <c r="K41">
        <v>1.80859979308677E-3</v>
      </c>
      <c r="L41">
        <v>-6.0922865927479197E-2</v>
      </c>
      <c r="M41">
        <v>5.2480387463440603E-3</v>
      </c>
      <c r="N41">
        <v>-37.226797608115803</v>
      </c>
      <c r="O41">
        <v>4.5547874180329696E-3</v>
      </c>
      <c r="P41">
        <v>-69.864189332207502</v>
      </c>
      <c r="Q41">
        <v>1.7726156944886399E-3</v>
      </c>
      <c r="R41">
        <v>-99.004195018826294</v>
      </c>
      <c r="S41">
        <v>0.14013178639857199</v>
      </c>
      <c r="T41">
        <v>396.43159792631297</v>
      </c>
      <c r="U41">
        <v>0.118929648800309</v>
      </c>
      <c r="V41" s="14">
        <v>45756.76</v>
      </c>
      <c r="W41">
        <v>2.5</v>
      </c>
      <c r="X41">
        <v>2.1240197262568799E-2</v>
      </c>
      <c r="Y41">
        <v>2.7253568201308798E-2</v>
      </c>
      <c r="Z41" s="44">
        <f>((((N41/1000)+1)/(([1]SMOW!$Z$4/1000)+1))-1)*1000</f>
        <v>-27.171419976784406</v>
      </c>
      <c r="AA41" s="44">
        <f>((((P41/1000)+1)/(([1]SMOW!$AA$4/1000)+1))-1)*1000</f>
        <v>-50.781635809543872</v>
      </c>
      <c r="AB41" s="44">
        <f>Z41*[1]SMOW!$AN$6</f>
        <v>-28.014149324280833</v>
      </c>
      <c r="AC41" s="44">
        <f>AA41*[1]SMOW!$AN$12</f>
        <v>-52.295918961036584</v>
      </c>
      <c r="AD41" s="44">
        <f t="shared" si="7"/>
        <v>-28.414031545635311</v>
      </c>
      <c r="AE41" s="44">
        <f t="shared" si="7"/>
        <v>-53.712976259099129</v>
      </c>
      <c r="AF41" s="44">
        <f>(AD41-[1]SMOW!AN$14*AE41)</f>
        <v>-5.3580080830968768E-2</v>
      </c>
      <c r="AG41" s="45">
        <f>AF41*1000</f>
        <v>-53.580080830968768</v>
      </c>
      <c r="AJ41" t="s">
        <v>311</v>
      </c>
    </row>
    <row r="42" spans="1:36" x14ac:dyDescent="0.25">
      <c r="A42">
        <v>5670</v>
      </c>
      <c r="B42" t="s">
        <v>169</v>
      </c>
      <c r="C42" t="s">
        <v>61</v>
      </c>
      <c r="D42" t="s">
        <v>24</v>
      </c>
      <c r="E42" t="s">
        <v>305</v>
      </c>
      <c r="F42">
        <v>-28.089519984070101</v>
      </c>
      <c r="G42">
        <v>-28.4915778951212</v>
      </c>
      <c r="H42">
        <v>4.3074869639041103E-3</v>
      </c>
      <c r="I42">
        <v>-52.441937906449198</v>
      </c>
      <c r="J42">
        <v>-53.867065047452598</v>
      </c>
      <c r="K42">
        <v>4.2851361774251199E-3</v>
      </c>
      <c r="L42">
        <v>-4.9767550066234199E-2</v>
      </c>
      <c r="M42">
        <v>3.79813776032055E-3</v>
      </c>
      <c r="N42">
        <v>-37.998139150816698</v>
      </c>
      <c r="O42">
        <v>4.2635721705476396E-3</v>
      </c>
      <c r="P42">
        <v>-71.294656381896601</v>
      </c>
      <c r="Q42">
        <v>4.1998786410118796E-3</v>
      </c>
      <c r="R42">
        <v>-99.596868673051105</v>
      </c>
      <c r="S42">
        <v>0.13748165501613499</v>
      </c>
      <c r="T42">
        <v>390.18603304803298</v>
      </c>
      <c r="U42">
        <v>0.11987069409670401</v>
      </c>
      <c r="V42" s="14">
        <v>45757.454675925925</v>
      </c>
      <c r="W42">
        <v>2.5</v>
      </c>
      <c r="X42">
        <v>6.8673002566740998E-2</v>
      </c>
      <c r="Y42">
        <v>8.1360205335018296E-2</v>
      </c>
      <c r="Z42" s="44">
        <f>((((N42/1000)+1)/(([1]SMOW!$Z$4/1000)+1))-1)*1000</f>
        <v>-27.950817550205119</v>
      </c>
      <c r="AA42" s="44">
        <f>((((P42/1000)+1)/(([1]SMOW!$AA$4/1000)+1))-1)*1000</f>
        <v>-52.241450147795575</v>
      </c>
      <c r="AB42" s="44">
        <f>Z42*[1]SMOW!$AN$6</f>
        <v>-28.817720135944167</v>
      </c>
      <c r="AC42" s="44">
        <f>AA42*[1]SMOW!$AN$12</f>
        <v>-53.799264237618296</v>
      </c>
      <c r="AD42" s="44">
        <f t="shared" si="7"/>
        <v>-29.24110445285412</v>
      </c>
      <c r="AE42" s="44">
        <f t="shared" si="7"/>
        <v>-55.30053818828565</v>
      </c>
      <c r="AF42" s="44">
        <f>(AD42-[1]SMOW!AN$14*AE42)</f>
        <v>-4.2420289439295544E-2</v>
      </c>
      <c r="AG42" s="45">
        <f>AF42*1000</f>
        <v>-42.420289439295544</v>
      </c>
      <c r="AH42" s="2"/>
      <c r="AJ42" t="s">
        <v>311</v>
      </c>
    </row>
    <row r="43" spans="1:36" x14ac:dyDescent="0.25">
      <c r="A43">
        <v>5671</v>
      </c>
      <c r="B43" t="s">
        <v>169</v>
      </c>
      <c r="C43" t="s">
        <v>61</v>
      </c>
      <c r="D43" t="s">
        <v>24</v>
      </c>
      <c r="E43" t="s">
        <v>307</v>
      </c>
      <c r="F43">
        <v>-28.647934910934602</v>
      </c>
      <c r="G43">
        <v>-29.066296989746</v>
      </c>
      <c r="H43">
        <v>4.8646220969163802E-3</v>
      </c>
      <c r="I43">
        <v>-53.4929087360658</v>
      </c>
      <c r="J43">
        <v>-54.976816313191499</v>
      </c>
      <c r="K43">
        <v>1.40811022036623E-3</v>
      </c>
      <c r="L43">
        <v>-3.85379763808587E-2</v>
      </c>
      <c r="M43">
        <v>5.0040091641755397E-3</v>
      </c>
      <c r="N43">
        <v>-38.550861042199898</v>
      </c>
      <c r="O43">
        <v>4.8150273155668699E-3</v>
      </c>
      <c r="P43">
        <v>-72.324716981344494</v>
      </c>
      <c r="Q43">
        <v>1.3800943059551799E-3</v>
      </c>
      <c r="R43">
        <v>-101.542438439733</v>
      </c>
      <c r="S43">
        <v>0.12821950900467499</v>
      </c>
      <c r="T43">
        <v>421.89785463645899</v>
      </c>
      <c r="U43">
        <v>0.13194287592933099</v>
      </c>
      <c r="V43" s="14">
        <v>45757.538715277777</v>
      </c>
      <c r="W43">
        <v>2.5</v>
      </c>
      <c r="X43">
        <v>6.0075712039274498E-4</v>
      </c>
      <c r="Y43">
        <v>2.75628529708299E-3</v>
      </c>
      <c r="Z43" s="44">
        <f>((((N43/1000)+1)/(([1]SMOW!$Z$4/1000)+1))-1)*1000</f>
        <v>-28.509312169089583</v>
      </c>
      <c r="AA43" s="44">
        <f>((((P43/1000)+1)/(([1]SMOW!$AA$4/1000)+1))-1)*1000</f>
        <v>-53.292643345617897</v>
      </c>
      <c r="AB43" s="44">
        <f>Z43*[1]SMOW!$AN$6</f>
        <v>-29.393536624872777</v>
      </c>
      <c r="AC43" s="44">
        <f>AA43*[1]SMOW!$AN$12</f>
        <v>-54.881803494366252</v>
      </c>
      <c r="AD43" s="44">
        <f t="shared" si="7"/>
        <v>-29.834182878930751</v>
      </c>
      <c r="AE43" s="44">
        <f t="shared" si="7"/>
        <v>-56.445283642366086</v>
      </c>
      <c r="AF43" s="44">
        <f>(AD43-[1]SMOW!AN$14*AE43)</f>
        <v>-3.1073115761454773E-2</v>
      </c>
      <c r="AG43" s="97">
        <f>AF43*1000</f>
        <v>-31.073115761454773</v>
      </c>
      <c r="AH43" s="2">
        <f>AVERAGE(AG40:AG43)</f>
        <v>-43.506972604366645</v>
      </c>
      <c r="AI43">
        <f>STDEV(AG40:AG43)</f>
        <v>9.4716061911974538</v>
      </c>
      <c r="AJ43" t="s">
        <v>311</v>
      </c>
    </row>
    <row r="44" spans="1:36" x14ac:dyDescent="0.25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5" spans="1:36" x14ac:dyDescent="0.25">
      <c r="B45" s="20"/>
      <c r="C45" s="42"/>
      <c r="D45" s="42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4"/>
      <c r="X45" s="15"/>
      <c r="Y45" s="15"/>
      <c r="Z45" s="16"/>
      <c r="AA45" s="16"/>
      <c r="AB45" s="16"/>
      <c r="AC45" s="16"/>
      <c r="AD45" s="16"/>
      <c r="AE45" s="16"/>
      <c r="AF45" s="15"/>
      <c r="AG45" s="2"/>
    </row>
    <row r="46" spans="1:36" x14ac:dyDescent="0.25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7" spans="1:36" s="20" customFormat="1" x14ac:dyDescent="0.25">
      <c r="A47" s="46"/>
      <c r="C47" s="42"/>
      <c r="D47" s="42"/>
      <c r="E47" s="42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14"/>
      <c r="W47" s="47"/>
      <c r="X47" s="47"/>
      <c r="Y47" s="47"/>
      <c r="Z47" s="48"/>
      <c r="AA47" s="48"/>
      <c r="AB47" s="48"/>
      <c r="AC47" s="48"/>
      <c r="AD47" s="48"/>
      <c r="AE47" s="48"/>
      <c r="AF47" s="47"/>
      <c r="AG47" s="49"/>
      <c r="AH47" s="45"/>
      <c r="AI47" s="45"/>
    </row>
    <row r="48" spans="1:36" s="20" customFormat="1" x14ac:dyDescent="0.25">
      <c r="A48" s="46"/>
      <c r="C48" s="42"/>
      <c r="D48" s="42"/>
      <c r="E48" s="42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14"/>
      <c r="W48" s="47"/>
      <c r="X48" s="47"/>
      <c r="Y48" s="47"/>
      <c r="Z48" s="48"/>
      <c r="AA48" s="48"/>
      <c r="AB48" s="48"/>
      <c r="AC48" s="48"/>
      <c r="AD48" s="48"/>
      <c r="AE48" s="48"/>
      <c r="AF48" s="47"/>
      <c r="AG48" s="49"/>
    </row>
    <row r="49" spans="1:37" s="20" customFormat="1" x14ac:dyDescent="0.25">
      <c r="A49" s="46"/>
      <c r="C49" s="42"/>
      <c r="D49" s="42"/>
      <c r="E49" s="42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14"/>
      <c r="W49" s="47"/>
      <c r="X49" s="47"/>
      <c r="Y49" s="47"/>
      <c r="Z49" s="48"/>
      <c r="AA49" s="48"/>
      <c r="AB49" s="48"/>
      <c r="AC49" s="48"/>
      <c r="AD49" s="48"/>
      <c r="AE49" s="48"/>
      <c r="AF49" s="47"/>
      <c r="AG49" s="49"/>
    </row>
    <row r="50" spans="1:37" s="20" customFormat="1" x14ac:dyDescent="0.25">
      <c r="A50" s="46"/>
      <c r="C50" s="42"/>
      <c r="D50" s="42"/>
      <c r="E50" s="42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4"/>
      <c r="W50" s="47"/>
      <c r="X50" s="47"/>
      <c r="Y50" s="47"/>
      <c r="Z50" s="48"/>
      <c r="AA50" s="48"/>
      <c r="AB50" s="48"/>
      <c r="AC50" s="48"/>
      <c r="AD50" s="48"/>
      <c r="AE50" s="48"/>
      <c r="AF50" s="47"/>
      <c r="AG50" s="49"/>
      <c r="AH50" s="44"/>
      <c r="AI50" s="45"/>
      <c r="AJ50" s="45"/>
      <c r="AK50" s="45"/>
    </row>
    <row r="51" spans="1:37" x14ac:dyDescent="0.25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1:37" x14ac:dyDescent="0.25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</row>
    <row r="53" spans="1:37" x14ac:dyDescent="0.25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X53" s="15"/>
      <c r="Y53" s="15"/>
      <c r="Z53" s="16"/>
      <c r="AA53" s="16"/>
      <c r="AB53" s="16"/>
      <c r="AC53" s="16"/>
      <c r="AD53" s="16"/>
      <c r="AE53" s="16"/>
      <c r="AF53" s="15"/>
      <c r="AG53" s="2"/>
    </row>
    <row r="54" spans="1:37" x14ac:dyDescent="0.25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X54" s="15"/>
      <c r="Y54" s="15"/>
      <c r="Z54" s="16"/>
      <c r="AA54" s="16"/>
      <c r="AB54" s="16"/>
      <c r="AC54" s="16"/>
      <c r="AD54" s="16"/>
      <c r="AE54" s="16"/>
      <c r="AF54" s="15"/>
      <c r="AG54" s="2"/>
    </row>
    <row r="59" spans="1:37" x14ac:dyDescent="0.25">
      <c r="B59" s="20"/>
      <c r="C59" s="42"/>
      <c r="D59" s="42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4"/>
      <c r="X59" s="15"/>
      <c r="Y59" s="15"/>
      <c r="Z59" s="16"/>
      <c r="AA59" s="16"/>
      <c r="AB59" s="16"/>
      <c r="AC59" s="16"/>
      <c r="AD59" s="16"/>
      <c r="AE59" s="16"/>
      <c r="AF59" s="15"/>
      <c r="AG59" s="2"/>
      <c r="AH59" s="51"/>
      <c r="AI59" s="53"/>
    </row>
    <row r="60" spans="1:37" x14ac:dyDescent="0.25">
      <c r="B60" s="20"/>
      <c r="C60" s="42"/>
      <c r="D60" s="4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4"/>
      <c r="X60" s="15"/>
      <c r="Y60" s="15"/>
      <c r="Z60" s="16"/>
      <c r="AA60" s="16"/>
      <c r="AB60" s="16"/>
      <c r="AC60" s="16"/>
      <c r="AD60" s="16"/>
      <c r="AE60" s="16"/>
      <c r="AF60" s="15"/>
      <c r="AG60" s="2"/>
      <c r="AH60" s="54"/>
      <c r="AI60" s="39"/>
    </row>
    <row r="61" spans="1:37" x14ac:dyDescent="0.25">
      <c r="B61" s="20"/>
      <c r="C61" s="42"/>
      <c r="D61" s="42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4"/>
      <c r="X61" s="15"/>
      <c r="Y61" s="15"/>
      <c r="Z61" s="16"/>
      <c r="AA61" s="16"/>
      <c r="AB61" s="16"/>
      <c r="AC61" s="16"/>
      <c r="AD61" s="16"/>
      <c r="AE61" s="16"/>
      <c r="AF61" s="15"/>
      <c r="AG61" s="2"/>
    </row>
    <row r="62" spans="1:37" x14ac:dyDescent="0.25">
      <c r="B62" s="20"/>
      <c r="C62" s="42"/>
      <c r="D62" s="42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4"/>
      <c r="X62" s="15"/>
      <c r="Y62" s="15"/>
      <c r="Z62" s="16"/>
      <c r="AA62" s="16"/>
      <c r="AB62" s="16"/>
      <c r="AC62" s="16"/>
      <c r="AD62" s="16"/>
      <c r="AE62" s="16"/>
      <c r="AF62" s="15"/>
      <c r="AG62" s="2"/>
    </row>
    <row r="63" spans="1:37" x14ac:dyDescent="0.25">
      <c r="B63" s="20"/>
      <c r="C63" s="42"/>
      <c r="D63" s="42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4"/>
      <c r="X63" s="15"/>
      <c r="Y63" s="15"/>
      <c r="Z63" s="16"/>
      <c r="AA63" s="16"/>
      <c r="AB63" s="16"/>
      <c r="AC63" s="16"/>
      <c r="AD63" s="16"/>
      <c r="AE63" s="16"/>
      <c r="AF63" s="15"/>
      <c r="AG63" s="2"/>
    </row>
    <row r="64" spans="1:37" x14ac:dyDescent="0.25">
      <c r="B64" s="20"/>
      <c r="C64" s="42"/>
      <c r="D64" s="42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4"/>
      <c r="X64" s="15"/>
      <c r="Y64" s="15"/>
      <c r="Z64" s="16"/>
      <c r="AA64" s="16"/>
      <c r="AB64" s="16"/>
      <c r="AC64" s="16"/>
      <c r="AD64" s="16"/>
      <c r="AE64" s="16"/>
      <c r="AF64" s="15"/>
      <c r="AG64" s="2"/>
      <c r="AH64" s="55"/>
      <c r="AI64" s="55"/>
    </row>
    <row r="65" spans="2:35" x14ac:dyDescent="0.25">
      <c r="B65" s="20"/>
      <c r="C65" s="42"/>
      <c r="D65" s="42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4"/>
      <c r="W65" s="19"/>
      <c r="X65" s="15"/>
      <c r="Y65" s="15"/>
      <c r="Z65" s="16"/>
      <c r="AA65" s="16"/>
      <c r="AB65" s="16"/>
      <c r="AC65" s="16"/>
      <c r="AD65" s="16"/>
      <c r="AE65" s="16"/>
      <c r="AF65" s="15"/>
      <c r="AG65" s="2"/>
      <c r="AH65" s="56"/>
      <c r="AI65" s="56"/>
    </row>
    <row r="66" spans="2:35" x14ac:dyDescent="0.25">
      <c r="B66" s="20"/>
      <c r="C66" s="42"/>
      <c r="D66" s="42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4"/>
      <c r="W66" s="19"/>
      <c r="X66" s="15"/>
      <c r="Y66" s="15"/>
      <c r="Z66" s="16"/>
      <c r="AA66" s="16"/>
      <c r="AB66" s="16"/>
      <c r="AC66" s="16"/>
      <c r="AD66" s="16"/>
      <c r="AE66" s="16"/>
      <c r="AF66" s="15"/>
      <c r="AG66" s="2"/>
      <c r="AH66" s="2"/>
      <c r="AI66" s="2"/>
    </row>
    <row r="67" spans="2:35" x14ac:dyDescent="0.25">
      <c r="B67" s="20"/>
      <c r="C67" s="42"/>
      <c r="D67" s="42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4"/>
      <c r="W67" s="19"/>
      <c r="X67" s="15"/>
      <c r="Y67" s="15"/>
      <c r="Z67" s="16"/>
      <c r="AA67" s="16"/>
      <c r="AB67" s="16"/>
      <c r="AC67" s="16"/>
      <c r="AD67" s="16"/>
      <c r="AE67" s="16"/>
      <c r="AF67" s="15"/>
      <c r="AG67" s="2"/>
    </row>
  </sheetData>
  <dataValidations disablePrompts="1" count="2">
    <dataValidation type="list" allowBlank="1" showInputMessage="1" showErrorMessage="1" sqref="D59:D67 D4:D26 D40:D54 D32:D35">
      <formula1>INDIRECT(C4)</formula1>
    </dataValidation>
    <dataValidation type="list" allowBlank="1" showInputMessage="1" showErrorMessage="1" sqref="C59:C67 C4:C26 C40:C54 C32:C35">
      <formula1>Type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E35" sqref="E35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24.7109375" customWidth="1"/>
    <col min="5" max="5" width="21.42578125" customWidth="1"/>
    <col min="6" max="7" width="13.42578125" customWidth="1"/>
    <col min="8" max="8" width="12.42578125" customWidth="1"/>
    <col min="9" max="9" width="13.4257812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0" t="s">
        <v>119</v>
      </c>
      <c r="H1" s="74" t="s">
        <v>132</v>
      </c>
      <c r="I1" s="70" t="s">
        <v>142</v>
      </c>
    </row>
    <row r="2" spans="1:9" x14ac:dyDescent="0.25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1" t="s">
        <v>121</v>
      </c>
      <c r="H2" s="76" t="s">
        <v>134</v>
      </c>
      <c r="I2" s="73" t="s">
        <v>141</v>
      </c>
    </row>
    <row r="3" spans="1:9" x14ac:dyDescent="0.25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2" t="s">
        <v>120</v>
      </c>
      <c r="H3" s="77" t="s">
        <v>133</v>
      </c>
    </row>
    <row r="4" spans="1:9" x14ac:dyDescent="0.25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1" t="s">
        <v>122</v>
      </c>
      <c r="H4" s="76" t="s">
        <v>143</v>
      </c>
      <c r="I4" s="71"/>
    </row>
    <row r="5" spans="1:9" x14ac:dyDescent="0.25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2" t="s">
        <v>125</v>
      </c>
      <c r="H5" s="76" t="s">
        <v>144</v>
      </c>
      <c r="I5" s="72"/>
    </row>
    <row r="6" spans="1:9" x14ac:dyDescent="0.25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1"/>
      <c r="I6" s="71"/>
    </row>
    <row r="7" spans="1:9" x14ac:dyDescent="0.25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5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5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5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</row>
    <row r="12" spans="1:9" x14ac:dyDescent="0.25">
      <c r="B12" t="s">
        <v>70</v>
      </c>
      <c r="C12" t="s">
        <v>98</v>
      </c>
      <c r="D12" t="s">
        <v>92</v>
      </c>
      <c r="E12" t="s">
        <v>139</v>
      </c>
    </row>
    <row r="13" spans="1:9" x14ac:dyDescent="0.25">
      <c r="C13" t="s">
        <v>100</v>
      </c>
      <c r="D13" t="s">
        <v>93</v>
      </c>
      <c r="E13" t="s">
        <v>99</v>
      </c>
    </row>
    <row r="14" spans="1:9" x14ac:dyDescent="0.25">
      <c r="C14" t="s">
        <v>111</v>
      </c>
      <c r="D14" t="s">
        <v>95</v>
      </c>
      <c r="E14" t="s">
        <v>103</v>
      </c>
    </row>
    <row r="15" spans="1:9" x14ac:dyDescent="0.25">
      <c r="C15" t="s">
        <v>116</v>
      </c>
      <c r="D15" t="s">
        <v>105</v>
      </c>
      <c r="E15" t="s">
        <v>108</v>
      </c>
    </row>
    <row r="16" spans="1:9" x14ac:dyDescent="0.25">
      <c r="C16" t="s">
        <v>117</v>
      </c>
      <c r="D16" t="s">
        <v>106</v>
      </c>
      <c r="E16" t="s">
        <v>109</v>
      </c>
    </row>
    <row r="17" spans="1:5" x14ac:dyDescent="0.25">
      <c r="D17" t="s">
        <v>56</v>
      </c>
      <c r="E17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t="s">
        <v>128</v>
      </c>
      <c r="E19" t="s">
        <v>123</v>
      </c>
    </row>
    <row r="20" spans="1:5" x14ac:dyDescent="0.25">
      <c r="A20" s="58" t="s">
        <v>62</v>
      </c>
      <c r="B20" s="58" t="s">
        <v>77</v>
      </c>
      <c r="D20" t="s">
        <v>153</v>
      </c>
      <c r="E20" t="s">
        <v>129</v>
      </c>
    </row>
    <row r="21" spans="1:5" x14ac:dyDescent="0.25">
      <c r="D21" t="s">
        <v>138</v>
      </c>
      <c r="E21" t="s">
        <v>131</v>
      </c>
    </row>
    <row r="22" spans="1:5" x14ac:dyDescent="0.25">
      <c r="D22" t="s">
        <v>137</v>
      </c>
      <c r="E22" t="s">
        <v>135</v>
      </c>
    </row>
    <row r="23" spans="1:5" x14ac:dyDescent="0.25">
      <c r="D23" t="s">
        <v>145</v>
      </c>
      <c r="E23" t="s">
        <v>136</v>
      </c>
    </row>
    <row r="24" spans="1:5" x14ac:dyDescent="0.25">
      <c r="D24" t="s">
        <v>146</v>
      </c>
      <c r="E24" t="s">
        <v>137</v>
      </c>
    </row>
    <row r="25" spans="1:5" x14ac:dyDescent="0.25">
      <c r="D25" t="s">
        <v>147</v>
      </c>
      <c r="E25" t="s">
        <v>150</v>
      </c>
    </row>
    <row r="26" spans="1:5" x14ac:dyDescent="0.25">
      <c r="D26" t="s">
        <v>148</v>
      </c>
      <c r="E26" t="s">
        <v>151</v>
      </c>
    </row>
    <row r="27" spans="1:5" x14ac:dyDescent="0.25">
      <c r="D27" t="s">
        <v>149</v>
      </c>
      <c r="E27" t="s">
        <v>130</v>
      </c>
    </row>
    <row r="28" spans="1:5" x14ac:dyDescent="0.25">
      <c r="D28" t="s">
        <v>152</v>
      </c>
      <c r="E28" t="s">
        <v>156</v>
      </c>
    </row>
    <row r="29" spans="1:5" x14ac:dyDescent="0.25">
      <c r="D29" t="s">
        <v>154</v>
      </c>
      <c r="E29" t="s">
        <v>157</v>
      </c>
    </row>
    <row r="30" spans="1:5" x14ac:dyDescent="0.25">
      <c r="D30" t="s">
        <v>155</v>
      </c>
      <c r="E30" t="s">
        <v>170</v>
      </c>
    </row>
    <row r="31" spans="1:5" x14ac:dyDescent="0.25">
      <c r="D31" t="s">
        <v>158</v>
      </c>
      <c r="E31" t="s">
        <v>149</v>
      </c>
    </row>
    <row r="32" spans="1:5" x14ac:dyDescent="0.25">
      <c r="D32" t="s">
        <v>176</v>
      </c>
      <c r="E32" t="s">
        <v>175</v>
      </c>
    </row>
    <row r="33" spans="4:5" x14ac:dyDescent="0.25">
      <c r="D33" t="s">
        <v>289</v>
      </c>
      <c r="E33" t="s">
        <v>176</v>
      </c>
    </row>
    <row r="34" spans="4:5" x14ac:dyDescent="0.25">
      <c r="E34" t="s">
        <v>333</v>
      </c>
    </row>
  </sheetData>
  <dataValidations count="2">
    <dataValidation type="list" allowBlank="1" showInputMessage="1" showErrorMessage="1" sqref="A20 A10">
      <formula1>Type</formula1>
    </dataValidation>
    <dataValidation type="list" allowBlank="1" showInputMessage="1" showErrorMessage="1" sqref="B20 I3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Standards</vt:lpstr>
      <vt:lpstr>SMOW</vt:lpstr>
      <vt:lpstr>SLAP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2025-05-15T14:08:19Z</dcterms:modified>
</cp:coreProperties>
</file>